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questLlibreDeTreball" defaultThemeVersion="124226"/>
  <mc:AlternateContent xmlns:mc="http://schemas.openxmlformats.org/markup-compatibility/2006">
    <mc:Choice Requires="x15">
      <x15ac:absPath xmlns:x15ac="http://schemas.microsoft.com/office/spreadsheetml/2010/11/ac" url="G:\Cartera Serveis ÀOJ\ÀREA D'OCUPACIÓ JUVENIL\APAT\APAT\PROJECTES SINGULARS\2024\1. INICI\Documents sol·licitud\3.Normalitzats\"/>
    </mc:Choice>
  </mc:AlternateContent>
  <bookViews>
    <workbookView xWindow="120" yWindow="20" windowWidth="15480" windowHeight="5690" tabRatio="825"/>
  </bookViews>
  <sheets>
    <sheet name="Instruccions" sheetId="35" r:id="rId1"/>
    <sheet name="Fitxa resum" sheetId="7" r:id="rId2"/>
    <sheet name="Fitxa dades" sheetId="46" r:id="rId3"/>
    <sheet name="Pressupost" sheetId="47" r:id="rId4"/>
    <sheet name="Càlcul formació" sheetId="49" r:id="rId5"/>
    <sheet name="Taula (Avís import erroni)" sheetId="51" state="hidden" r:id="rId6"/>
    <sheet name="Càlcul preu hores" sheetId="50" state="hidden" r:id="rId7"/>
    <sheet name="Desplegable pressupost nou" sheetId="48" state="hidden" r:id="rId8"/>
    <sheet name="Validacions_i_calculs" sheetId="42" state="hidden" r:id="rId9"/>
    <sheet name="Pressup.Sol.-Errors" sheetId="41" state="hidden" r:id="rId10"/>
    <sheet name="Desplegables" sheetId="36" state="hidden" r:id="rId11"/>
    <sheet name="ValidarNIF" sheetId="38" state="hidden" r:id="rId12"/>
    <sheet name="ValidarNIFmultiple" sheetId="39" state="hidden" r:id="rId13"/>
  </sheets>
  <definedNames>
    <definedName name="ACTUACIONS">Desplegables!$L$2:$L$9</definedName>
    <definedName name="_xlnm.Print_Area" localSheetId="4">'Càlcul formació'!$A$1:$L$18</definedName>
    <definedName name="_xlnm.Print_Area" localSheetId="1">'Fitxa resum'!$A$1:$C$25</definedName>
    <definedName name="BOOLS">Desplegables!$F$1:$F$2</definedName>
    <definedName name="COMARQUES">Desplegables!$A$1:$A$43</definedName>
    <definedName name="DISCAPACITATQ">'Fitxa dades'!$B$11</definedName>
    <definedName name="ERRORS_BOOL">ValidarNIF!$Q$10:$Q$15</definedName>
    <definedName name="ERRORS_GENERALS_PRESSUP">'Pressup.Sol.-Errors'!$B$38:$B$41</definedName>
    <definedName name="F_XIFRADENEGOCIMITJANA">'Fitxa dades'!$B$25</definedName>
    <definedName name="F_XIFRESDENEGOCI">'Fitxa dades'!$B$22:$B$24</definedName>
    <definedName name="FNUMGRUPS">'Fitxa dades'!$B$13</definedName>
    <definedName name="FORM_COMARQUES">#REF!</definedName>
    <definedName name="FRATIOAUTOMATIC">'Fitxa dades'!$B$12</definedName>
    <definedName name="FRATIOMANUAL">'Fitxa dades'!#REF!</definedName>
    <definedName name="NUM_COMARQUES_DIFERENTS">Validacions_i_calculs!$D$5</definedName>
    <definedName name="PRESS_ACTUACIONS">#REF!</definedName>
    <definedName name="PRESS_IMPORTS">#REF!</definedName>
    <definedName name="RATIOESTANDARDQ">'Fitxa dades'!#REF!</definedName>
    <definedName name="SINO">Desplegables!$G$1:$G$2</definedName>
    <definedName name="UNICOMARCALQ">'Fitxa dades'!$B$9</definedName>
  </definedNames>
  <calcPr calcId="162913"/>
</workbook>
</file>

<file path=xl/calcChain.xml><?xml version="1.0" encoding="utf-8"?>
<calcChain xmlns="http://schemas.openxmlformats.org/spreadsheetml/2006/main">
  <c r="B12" i="46" l="1"/>
  <c r="G52" i="47" l="1"/>
  <c r="I109" i="47"/>
  <c r="H153" i="47"/>
  <c r="G165" i="47"/>
  <c r="B18" i="7" l="1"/>
  <c r="F5" i="49" l="1"/>
  <c r="F6" i="49"/>
  <c r="F7" i="49"/>
  <c r="F8" i="49"/>
  <c r="F9" i="49"/>
  <c r="F10" i="49"/>
  <c r="F11" i="49"/>
  <c r="F12" i="49"/>
  <c r="F13" i="49"/>
  <c r="F14" i="49"/>
  <c r="F15" i="49"/>
  <c r="F16" i="49"/>
  <c r="F17" i="49"/>
  <c r="F18" i="49"/>
  <c r="F4" i="49"/>
  <c r="E5" i="49"/>
  <c r="K5" i="49" s="1"/>
  <c r="E6" i="49"/>
  <c r="K6" i="49" s="1"/>
  <c r="E7" i="49"/>
  <c r="K7" i="49" s="1"/>
  <c r="E8" i="49"/>
  <c r="K8" i="49" s="1"/>
  <c r="E9" i="49"/>
  <c r="K9" i="49" s="1"/>
  <c r="E10" i="49"/>
  <c r="K10" i="49" s="1"/>
  <c r="E11" i="49"/>
  <c r="K11" i="49" s="1"/>
  <c r="E12" i="49"/>
  <c r="K12" i="49" s="1"/>
  <c r="E13" i="49"/>
  <c r="K13" i="49" s="1"/>
  <c r="E14" i="49"/>
  <c r="K14" i="49" s="1"/>
  <c r="E15" i="49"/>
  <c r="K15" i="49" s="1"/>
  <c r="E16" i="49"/>
  <c r="K16" i="49" s="1"/>
  <c r="E17" i="49"/>
  <c r="K17" i="49" s="1"/>
  <c r="E18" i="49"/>
  <c r="K18" i="49" s="1"/>
  <c r="E4" i="49"/>
  <c r="K4" i="49" s="1"/>
  <c r="D5" i="49"/>
  <c r="D6" i="49"/>
  <c r="D7" i="49"/>
  <c r="D8" i="49"/>
  <c r="D9" i="49"/>
  <c r="D10" i="49"/>
  <c r="D11" i="49"/>
  <c r="D12" i="49"/>
  <c r="D13" i="49"/>
  <c r="D14" i="49"/>
  <c r="D15" i="49"/>
  <c r="D16" i="49"/>
  <c r="D17" i="49"/>
  <c r="D18" i="49"/>
  <c r="D4" i="49"/>
  <c r="C5" i="49"/>
  <c r="C6" i="49"/>
  <c r="C7" i="49"/>
  <c r="C8" i="49"/>
  <c r="C9" i="49"/>
  <c r="C10" i="49"/>
  <c r="C11" i="49"/>
  <c r="C12" i="49"/>
  <c r="C13" i="49"/>
  <c r="C14" i="49"/>
  <c r="C15" i="49"/>
  <c r="C16" i="49"/>
  <c r="C17" i="49"/>
  <c r="C18" i="49"/>
  <c r="C4" i="49"/>
  <c r="B5" i="49"/>
  <c r="B6" i="49"/>
  <c r="B7" i="49"/>
  <c r="B8" i="49"/>
  <c r="B9" i="49"/>
  <c r="B10" i="49"/>
  <c r="B11" i="49"/>
  <c r="B12" i="49"/>
  <c r="B13" i="49"/>
  <c r="B14" i="49"/>
  <c r="B15" i="49"/>
  <c r="B16" i="49"/>
  <c r="B17" i="49"/>
  <c r="B18" i="49"/>
  <c r="B4" i="49"/>
  <c r="L5" i="49" l="1"/>
  <c r="L6" i="49"/>
  <c r="L7" i="49"/>
  <c r="L8" i="49"/>
  <c r="L9" i="49"/>
  <c r="L10" i="49"/>
  <c r="L11" i="49"/>
  <c r="L12" i="49"/>
  <c r="L13" i="49"/>
  <c r="L14" i="49"/>
  <c r="L15" i="49"/>
  <c r="L16" i="49"/>
  <c r="L17" i="49"/>
  <c r="L18" i="49"/>
  <c r="L4" i="49"/>
  <c r="J5" i="49"/>
  <c r="J6" i="49"/>
  <c r="J7" i="49"/>
  <c r="J8" i="49"/>
  <c r="J9" i="49"/>
  <c r="J10" i="49"/>
  <c r="J11" i="49"/>
  <c r="J12" i="49"/>
  <c r="J13" i="49"/>
  <c r="J14" i="49"/>
  <c r="J15" i="49"/>
  <c r="J16" i="49"/>
  <c r="J17" i="49"/>
  <c r="J18" i="49"/>
  <c r="J4" i="49"/>
  <c r="I5" i="49"/>
  <c r="I6" i="49"/>
  <c r="I7" i="49"/>
  <c r="I8" i="49"/>
  <c r="I9" i="49"/>
  <c r="I10" i="49"/>
  <c r="I11" i="49"/>
  <c r="I12" i="49"/>
  <c r="I13" i="49"/>
  <c r="I14" i="49"/>
  <c r="I15" i="49"/>
  <c r="I16" i="49"/>
  <c r="I17" i="49"/>
  <c r="I18" i="49"/>
  <c r="I4" i="49"/>
  <c r="A18" i="51" l="1"/>
  <c r="B18" i="51"/>
  <c r="E4" i="51" l="1"/>
  <c r="E5" i="51"/>
  <c r="E6" i="51"/>
  <c r="E7" i="51"/>
  <c r="E8" i="51"/>
  <c r="E9" i="51"/>
  <c r="D4" i="51"/>
  <c r="D5" i="51"/>
  <c r="D6" i="51"/>
  <c r="D7" i="51"/>
  <c r="D8" i="51"/>
  <c r="D9" i="51"/>
  <c r="D3" i="51"/>
  <c r="E3" i="51"/>
  <c r="B4" i="51" l="1"/>
  <c r="B5" i="51"/>
  <c r="B6" i="51"/>
  <c r="B7" i="51"/>
  <c r="B8" i="51"/>
  <c r="B9" i="51"/>
  <c r="B10" i="51"/>
  <c r="B11" i="51"/>
  <c r="B12" i="51"/>
  <c r="B13" i="51"/>
  <c r="B14" i="51"/>
  <c r="B15" i="51"/>
  <c r="B16" i="51"/>
  <c r="B17" i="51"/>
  <c r="B3" i="51"/>
  <c r="A16" i="51"/>
  <c r="A17" i="51"/>
  <c r="A4" i="51"/>
  <c r="A5" i="51"/>
  <c r="A6" i="51"/>
  <c r="A7" i="51"/>
  <c r="A8" i="51"/>
  <c r="A9" i="51"/>
  <c r="A10" i="51"/>
  <c r="A11" i="51"/>
  <c r="A12" i="51"/>
  <c r="A13" i="51"/>
  <c r="A14" i="51"/>
  <c r="A15" i="51"/>
  <c r="A3" i="51"/>
  <c r="A10" i="46" l="1"/>
  <c r="B14" i="46" l="1"/>
  <c r="B25" i="46"/>
  <c r="C9" i="47" s="1"/>
  <c r="H128" i="47" l="1"/>
  <c r="H127" i="47"/>
  <c r="H126" i="47"/>
  <c r="H125" i="47"/>
  <c r="H124" i="47"/>
  <c r="H123" i="47"/>
  <c r="H122" i="47"/>
  <c r="H121" i="47"/>
  <c r="H120" i="47"/>
  <c r="H119" i="47"/>
  <c r="H118" i="47"/>
  <c r="C4" i="47" l="1"/>
  <c r="G158" i="47" l="1"/>
  <c r="G159" i="47"/>
  <c r="G13" i="47"/>
  <c r="G14" i="47"/>
  <c r="G15" i="47"/>
  <c r="G16" i="47"/>
  <c r="G17" i="47"/>
  <c r="G18" i="47"/>
  <c r="G19" i="47"/>
  <c r="G20" i="47"/>
  <c r="G21" i="47"/>
  <c r="G22" i="47"/>
  <c r="G23" i="47"/>
  <c r="G24" i="47"/>
  <c r="G25" i="47"/>
  <c r="G26" i="47"/>
  <c r="G27" i="47"/>
  <c r="G160" i="47" l="1"/>
  <c r="G161" i="47"/>
  <c r="G162" i="47"/>
  <c r="G163" i="47"/>
  <c r="G164" i="47"/>
  <c r="G12" i="47"/>
  <c r="G28" i="47" s="1"/>
  <c r="B15" i="7" l="1"/>
  <c r="B21" i="7"/>
  <c r="G34" i="47"/>
  <c r="G35" i="47"/>
  <c r="G36" i="47"/>
  <c r="G37" i="47"/>
  <c r="G38" i="47"/>
  <c r="G39" i="47"/>
  <c r="G40" i="47"/>
  <c r="G41" i="47"/>
  <c r="G42" i="47"/>
  <c r="G43" i="47"/>
  <c r="G33" i="47"/>
  <c r="G44" i="47" l="1"/>
  <c r="B16" i="7"/>
  <c r="H117" i="47"/>
  <c r="H129" i="47" s="1"/>
  <c r="H148" i="47" l="1"/>
  <c r="H147" i="47"/>
  <c r="H150" i="47" l="1"/>
  <c r="H149" i="47"/>
  <c r="H151" i="47"/>
  <c r="I69" i="47"/>
  <c r="I68" i="47"/>
  <c r="I67" i="47"/>
  <c r="I66" i="47"/>
  <c r="I65" i="47"/>
  <c r="I64" i="47"/>
  <c r="I63" i="47"/>
  <c r="I62" i="47"/>
  <c r="I61" i="47"/>
  <c r="I60" i="47"/>
  <c r="I59" i="47"/>
  <c r="I58" i="47"/>
  <c r="I57" i="47"/>
  <c r="I56" i="47"/>
  <c r="I83" i="47"/>
  <c r="I82" i="47"/>
  <c r="I81" i="47"/>
  <c r="I80" i="47"/>
  <c r="I79" i="47"/>
  <c r="I78" i="47"/>
  <c r="I77" i="47"/>
  <c r="I76" i="47"/>
  <c r="I75" i="47"/>
  <c r="I74" i="47"/>
  <c r="I73" i="47"/>
  <c r="I72" i="47"/>
  <c r="I71" i="47"/>
  <c r="I70" i="47"/>
  <c r="I97" i="47"/>
  <c r="I96" i="47"/>
  <c r="I95" i="47"/>
  <c r="I94" i="47"/>
  <c r="I93" i="47"/>
  <c r="I92" i="47"/>
  <c r="I91" i="47"/>
  <c r="I90" i="47"/>
  <c r="I89" i="47"/>
  <c r="I88" i="47"/>
  <c r="I87" i="47"/>
  <c r="I86" i="47"/>
  <c r="I85" i="47"/>
  <c r="I84" i="47"/>
  <c r="I101" i="47"/>
  <c r="I100" i="47"/>
  <c r="I99" i="47"/>
  <c r="I98" i="47"/>
  <c r="I107" i="47"/>
  <c r="I106" i="47"/>
  <c r="I105" i="47"/>
  <c r="I104" i="47"/>
  <c r="I103" i="47"/>
  <c r="I102" i="47"/>
  <c r="G50" i="47"/>
  <c r="G49" i="47"/>
  <c r="G51" i="47"/>
  <c r="H152" i="47"/>
  <c r="B20" i="7" l="1"/>
  <c r="I108" i="47"/>
  <c r="B17" i="7" s="1"/>
  <c r="B19" i="7" l="1"/>
  <c r="B22" i="7" l="1"/>
  <c r="C8" i="47" s="1"/>
  <c r="C5" i="47"/>
  <c r="C11" i="46" l="1"/>
  <c r="C27" i="42" l="1"/>
  <c r="F34" i="41" l="1"/>
  <c r="F33" i="41"/>
  <c r="F32" i="41"/>
  <c r="F31" i="41"/>
  <c r="F30" i="41"/>
  <c r="F29" i="41"/>
  <c r="F28" i="41"/>
  <c r="F27" i="41"/>
  <c r="F26" i="41"/>
  <c r="F25" i="41"/>
  <c r="F24" i="41"/>
  <c r="F23" i="41"/>
  <c r="F22" i="41"/>
  <c r="F21" i="41"/>
  <c r="F20" i="41"/>
  <c r="F19" i="41"/>
  <c r="F18" i="41"/>
  <c r="F17" i="41"/>
  <c r="F16" i="41"/>
  <c r="F15" i="41"/>
  <c r="F14" i="41"/>
  <c r="F13" i="41"/>
  <c r="F12" i="41"/>
  <c r="F11" i="41"/>
  <c r="F10" i="41"/>
  <c r="F9" i="41"/>
  <c r="F8" i="41"/>
  <c r="F7" i="41"/>
  <c r="F6" i="41"/>
  <c r="F5" i="41"/>
  <c r="B3" i="46" l="1"/>
  <c r="E34" i="41"/>
  <c r="E33" i="41"/>
  <c r="E32" i="41"/>
  <c r="E31" i="41"/>
  <c r="E30" i="41"/>
  <c r="E29" i="41"/>
  <c r="E28" i="41"/>
  <c r="E27" i="41"/>
  <c r="E26" i="41"/>
  <c r="E25" i="41"/>
  <c r="E24" i="41"/>
  <c r="E23" i="41"/>
  <c r="E22" i="41"/>
  <c r="E21" i="41"/>
  <c r="E20" i="41"/>
  <c r="E19" i="41"/>
  <c r="E18" i="41"/>
  <c r="E17" i="41"/>
  <c r="E16" i="41"/>
  <c r="E15" i="41"/>
  <c r="E14" i="41"/>
  <c r="E13" i="41"/>
  <c r="E12" i="41"/>
  <c r="E11" i="41"/>
  <c r="E10" i="41"/>
  <c r="E9" i="41"/>
  <c r="E8" i="41"/>
  <c r="E7" i="41"/>
  <c r="E6" i="41"/>
  <c r="E5" i="41"/>
  <c r="B34" i="41"/>
  <c r="C1343" i="39"/>
  <c r="J1383" i="39"/>
  <c r="J1382" i="39"/>
  <c r="J1381" i="39"/>
  <c r="J1380" i="39"/>
  <c r="J1379" i="39"/>
  <c r="J1378" i="39"/>
  <c r="J1377" i="39"/>
  <c r="J1376" i="39"/>
  <c r="J1375" i="39"/>
  <c r="J1374" i="39"/>
  <c r="J1373" i="39"/>
  <c r="J1372" i="39"/>
  <c r="J1371" i="39"/>
  <c r="J1370" i="39"/>
  <c r="J1369" i="39"/>
  <c r="J1368" i="39"/>
  <c r="J1367" i="39"/>
  <c r="J1366" i="39"/>
  <c r="J1365" i="39"/>
  <c r="J1364" i="39"/>
  <c r="J1363" i="39"/>
  <c r="J1362" i="39"/>
  <c r="J1361" i="39"/>
  <c r="J1360" i="39"/>
  <c r="J1359" i="39"/>
  <c r="J1358" i="39"/>
  <c r="J1357" i="39"/>
  <c r="J1356" i="39"/>
  <c r="J1355" i="39"/>
  <c r="J1354" i="39"/>
  <c r="J1353" i="39"/>
  <c r="J1352" i="39"/>
  <c r="J1351" i="39"/>
  <c r="I1344" i="39"/>
  <c r="H1344" i="39"/>
  <c r="C1348" i="39"/>
  <c r="C1297" i="39"/>
  <c r="C1302" i="39" s="1"/>
  <c r="D1311" i="39" s="1"/>
  <c r="C1312" i="39" s="1"/>
  <c r="C1326" i="39" s="1"/>
  <c r="C1251" i="39"/>
  <c r="C1256" i="39" s="1"/>
  <c r="C1205" i="39"/>
  <c r="Q1216" i="39" s="1"/>
  <c r="C1159" i="39"/>
  <c r="Q1170" i="39" s="1"/>
  <c r="C1113" i="39"/>
  <c r="C1118" i="39" s="1"/>
  <c r="C1067" i="39"/>
  <c r="C1072" i="39" s="1"/>
  <c r="C1021" i="39"/>
  <c r="Q1032" i="39" s="1"/>
  <c r="C975" i="39"/>
  <c r="C929" i="39"/>
  <c r="C883" i="39"/>
  <c r="C837" i="39"/>
  <c r="C791" i="39"/>
  <c r="C745" i="39"/>
  <c r="C699" i="39"/>
  <c r="C653" i="39"/>
  <c r="C607" i="39"/>
  <c r="J1337" i="39"/>
  <c r="J1336" i="39"/>
  <c r="J1335" i="39"/>
  <c r="J1334" i="39"/>
  <c r="J1333" i="39"/>
  <c r="J1332" i="39"/>
  <c r="J1331" i="39"/>
  <c r="J1330" i="39"/>
  <c r="J1329" i="39"/>
  <c r="J1328" i="39"/>
  <c r="J1327" i="39"/>
  <c r="J1326" i="39"/>
  <c r="J1325" i="39"/>
  <c r="J1324" i="39"/>
  <c r="J1323" i="39"/>
  <c r="J1322" i="39"/>
  <c r="J1321" i="39"/>
  <c r="J1320" i="39"/>
  <c r="J1319" i="39"/>
  <c r="J1318" i="39"/>
  <c r="J1317" i="39"/>
  <c r="J1316" i="39"/>
  <c r="J1315" i="39"/>
  <c r="J1314" i="39"/>
  <c r="J1313" i="39"/>
  <c r="J1312" i="39"/>
  <c r="J1311" i="39"/>
  <c r="J1310" i="39"/>
  <c r="J1309" i="39"/>
  <c r="J1308" i="39"/>
  <c r="J1307" i="39"/>
  <c r="J1306" i="39"/>
  <c r="J1305" i="39"/>
  <c r="I1298" i="39"/>
  <c r="H1298" i="39"/>
  <c r="H1297" i="39"/>
  <c r="J1291" i="39"/>
  <c r="J1290" i="39"/>
  <c r="J1289" i="39"/>
  <c r="J1288" i="39"/>
  <c r="J1287" i="39"/>
  <c r="J1286" i="39"/>
  <c r="J1285" i="39"/>
  <c r="J1284" i="39"/>
  <c r="J1283" i="39"/>
  <c r="J1282" i="39"/>
  <c r="J1281" i="39"/>
  <c r="J1280" i="39"/>
  <c r="J1279" i="39"/>
  <c r="J1278" i="39"/>
  <c r="J1277" i="39"/>
  <c r="J1276" i="39"/>
  <c r="J1275" i="39"/>
  <c r="J1274" i="39"/>
  <c r="J1273" i="39"/>
  <c r="J1272" i="39"/>
  <c r="J1271" i="39"/>
  <c r="J1270" i="39"/>
  <c r="J1269" i="39"/>
  <c r="J1268" i="39"/>
  <c r="J1267" i="39"/>
  <c r="J1266" i="39"/>
  <c r="J1265" i="39"/>
  <c r="J1264" i="39"/>
  <c r="J1263" i="39"/>
  <c r="J1262" i="39"/>
  <c r="J1261" i="39"/>
  <c r="J1260" i="39"/>
  <c r="J1259" i="39"/>
  <c r="I1252" i="39"/>
  <c r="H1252" i="39"/>
  <c r="H1251" i="39"/>
  <c r="J1245" i="39"/>
  <c r="J1244" i="39"/>
  <c r="J1243" i="39"/>
  <c r="J1242" i="39"/>
  <c r="J1241" i="39"/>
  <c r="J1240" i="39"/>
  <c r="J1239" i="39"/>
  <c r="J1238" i="39"/>
  <c r="J1237" i="39"/>
  <c r="J1236" i="39"/>
  <c r="J1235" i="39"/>
  <c r="J1234" i="39"/>
  <c r="J1233" i="39"/>
  <c r="J1232" i="39"/>
  <c r="J1231" i="39"/>
  <c r="J1230" i="39"/>
  <c r="J1229" i="39"/>
  <c r="J1228" i="39"/>
  <c r="J1227" i="39"/>
  <c r="J1226" i="39"/>
  <c r="J1225" i="39"/>
  <c r="J1224" i="39"/>
  <c r="J1223" i="39"/>
  <c r="J1222" i="39"/>
  <c r="J1221" i="39"/>
  <c r="J1220" i="39"/>
  <c r="J1219" i="39"/>
  <c r="J1218" i="39"/>
  <c r="J1217" i="39"/>
  <c r="J1216" i="39"/>
  <c r="J1215" i="39"/>
  <c r="J1214" i="39"/>
  <c r="J1213" i="39"/>
  <c r="I1206" i="39"/>
  <c r="H1206" i="39"/>
  <c r="H1205" i="39"/>
  <c r="J1199" i="39"/>
  <c r="J1198" i="39"/>
  <c r="J1197" i="39"/>
  <c r="J1196" i="39"/>
  <c r="J1195" i="39"/>
  <c r="J1194" i="39"/>
  <c r="J1193" i="39"/>
  <c r="J1192" i="39"/>
  <c r="J1191" i="39"/>
  <c r="J1190" i="39"/>
  <c r="J1189" i="39"/>
  <c r="J1188" i="39"/>
  <c r="J1187" i="39"/>
  <c r="J1186" i="39"/>
  <c r="J1185" i="39"/>
  <c r="J1184" i="39"/>
  <c r="J1183" i="39"/>
  <c r="J1182" i="39"/>
  <c r="J1181" i="39"/>
  <c r="J1180" i="39"/>
  <c r="J1179" i="39"/>
  <c r="J1178" i="39"/>
  <c r="J1177" i="39"/>
  <c r="J1176" i="39"/>
  <c r="J1175" i="39"/>
  <c r="J1174" i="39"/>
  <c r="J1173" i="39"/>
  <c r="J1172" i="39"/>
  <c r="J1171" i="39"/>
  <c r="J1170" i="39"/>
  <c r="J1169" i="39"/>
  <c r="J1168" i="39"/>
  <c r="J1167" i="39"/>
  <c r="I1160" i="39"/>
  <c r="H1160" i="39"/>
  <c r="H1159" i="39"/>
  <c r="J1153" i="39"/>
  <c r="J1152" i="39"/>
  <c r="J1151" i="39"/>
  <c r="J1150" i="39"/>
  <c r="J1149" i="39"/>
  <c r="J1148" i="39"/>
  <c r="J1147" i="39"/>
  <c r="J1146" i="39"/>
  <c r="J1145" i="39"/>
  <c r="J1144" i="39"/>
  <c r="J1143" i="39"/>
  <c r="J1142" i="39"/>
  <c r="J1141" i="39"/>
  <c r="J1140" i="39"/>
  <c r="J1139" i="39"/>
  <c r="J1138" i="39"/>
  <c r="J1137" i="39"/>
  <c r="J1136" i="39"/>
  <c r="J1135" i="39"/>
  <c r="J1134" i="39"/>
  <c r="J1133" i="39"/>
  <c r="J1132" i="39"/>
  <c r="J1131" i="39"/>
  <c r="J1130" i="39"/>
  <c r="J1129" i="39"/>
  <c r="J1128" i="39"/>
  <c r="J1127" i="39"/>
  <c r="J1126" i="39"/>
  <c r="J1125" i="39"/>
  <c r="J1124" i="39"/>
  <c r="J1123" i="39"/>
  <c r="J1122" i="39"/>
  <c r="J1121" i="39"/>
  <c r="I1114" i="39"/>
  <c r="H1114" i="39"/>
  <c r="H1113" i="39"/>
  <c r="J1107" i="39"/>
  <c r="J1106" i="39"/>
  <c r="J1105" i="39"/>
  <c r="J1104" i="39"/>
  <c r="J1103" i="39"/>
  <c r="J1102" i="39"/>
  <c r="J1101" i="39"/>
  <c r="J1100" i="39"/>
  <c r="J1099" i="39"/>
  <c r="J1098" i="39"/>
  <c r="J1097" i="39"/>
  <c r="J1096" i="39"/>
  <c r="J1095" i="39"/>
  <c r="J1094" i="39"/>
  <c r="J1093" i="39"/>
  <c r="J1092" i="39"/>
  <c r="J1091" i="39"/>
  <c r="J1090" i="39"/>
  <c r="J1089" i="39"/>
  <c r="J1088" i="39"/>
  <c r="J1087" i="39"/>
  <c r="J1086" i="39"/>
  <c r="J1085" i="39"/>
  <c r="J1084" i="39"/>
  <c r="J1083" i="39"/>
  <c r="J1082" i="39"/>
  <c r="J1081" i="39"/>
  <c r="J1080" i="39"/>
  <c r="J1079" i="39"/>
  <c r="J1078" i="39"/>
  <c r="J1077" i="39"/>
  <c r="J1076" i="39"/>
  <c r="J1075" i="39"/>
  <c r="I1068" i="39"/>
  <c r="H1068" i="39"/>
  <c r="H1067" i="39"/>
  <c r="J1061" i="39"/>
  <c r="J1060" i="39"/>
  <c r="J1059" i="39"/>
  <c r="J1058" i="39"/>
  <c r="J1057" i="39"/>
  <c r="J1056" i="39"/>
  <c r="J1055" i="39"/>
  <c r="J1054" i="39"/>
  <c r="J1053" i="39"/>
  <c r="J1052" i="39"/>
  <c r="J1051" i="39"/>
  <c r="J1050" i="39"/>
  <c r="J1049" i="39"/>
  <c r="J1048" i="39"/>
  <c r="J1047" i="39"/>
  <c r="J1046" i="39"/>
  <c r="J1045" i="39"/>
  <c r="J1044" i="39"/>
  <c r="J1043" i="39"/>
  <c r="J1042" i="39"/>
  <c r="J1041" i="39"/>
  <c r="J1040" i="39"/>
  <c r="J1039" i="39"/>
  <c r="J1038" i="39"/>
  <c r="J1037" i="39"/>
  <c r="J1036" i="39"/>
  <c r="J1035" i="39"/>
  <c r="J1034" i="39"/>
  <c r="J1033" i="39"/>
  <c r="J1032" i="39"/>
  <c r="J1031" i="39"/>
  <c r="J1030" i="39"/>
  <c r="J1029" i="39"/>
  <c r="I1022" i="39"/>
  <c r="H1022" i="39"/>
  <c r="H1021" i="39"/>
  <c r="B19" i="42"/>
  <c r="B33" i="41"/>
  <c r="B32" i="41"/>
  <c r="B31" i="41"/>
  <c r="B30" i="41"/>
  <c r="B29" i="41"/>
  <c r="B28" i="41"/>
  <c r="B27" i="41"/>
  <c r="B26" i="41"/>
  <c r="B25" i="41"/>
  <c r="B24" i="41"/>
  <c r="B23" i="41"/>
  <c r="B22" i="41"/>
  <c r="B21" i="41"/>
  <c r="B20" i="41"/>
  <c r="B19" i="41"/>
  <c r="B18" i="41"/>
  <c r="B17" i="41"/>
  <c r="B16" i="41"/>
  <c r="B15" i="41"/>
  <c r="B14" i="41"/>
  <c r="B13" i="41"/>
  <c r="B12" i="41"/>
  <c r="B11" i="41"/>
  <c r="B10" i="41"/>
  <c r="D1355" i="39" l="1"/>
  <c r="C1356" i="39" s="1"/>
  <c r="C1371" i="39" s="1"/>
  <c r="D1353" i="39"/>
  <c r="C1354" i="39" s="1"/>
  <c r="C1370" i="39" s="1"/>
  <c r="D1351" i="39"/>
  <c r="C1352" i="39" s="1"/>
  <c r="C1351" i="39"/>
  <c r="D1359" i="39"/>
  <c r="D1356" i="39"/>
  <c r="C1357" i="39" s="1"/>
  <c r="D1354" i="39"/>
  <c r="C1355" i="39" s="1"/>
  <c r="D1352" i="39"/>
  <c r="C1353" i="39" s="1"/>
  <c r="Q1351" i="39"/>
  <c r="D1357" i="39"/>
  <c r="C1358" i="39" s="1"/>
  <c r="C1372" i="39" s="1"/>
  <c r="D1358" i="39"/>
  <c r="C1359" i="39" s="1"/>
  <c r="Q1354" i="39"/>
  <c r="Q1308" i="39"/>
  <c r="S1308" i="39" s="1"/>
  <c r="C1305" i="39"/>
  <c r="D1312" i="39"/>
  <c r="C1313" i="39" s="1"/>
  <c r="Q1305" i="39"/>
  <c r="D1306" i="39"/>
  <c r="C1307" i="39" s="1"/>
  <c r="D1308" i="39"/>
  <c r="C1309" i="39" s="1"/>
  <c r="D1310" i="39"/>
  <c r="C1311" i="39" s="1"/>
  <c r="D1313" i="39"/>
  <c r="D1305" i="39"/>
  <c r="C1306" i="39" s="1"/>
  <c r="C1323" i="39" s="1"/>
  <c r="D1307" i="39"/>
  <c r="C1308" i="39" s="1"/>
  <c r="D1309" i="39"/>
  <c r="C1310" i="39" s="1"/>
  <c r="C1325" i="39" s="1"/>
  <c r="D1267" i="39"/>
  <c r="D1264" i="39"/>
  <c r="C1265" i="39" s="1"/>
  <c r="D1262" i="39"/>
  <c r="C1263" i="39" s="1"/>
  <c r="D1260" i="39"/>
  <c r="C1261" i="39" s="1"/>
  <c r="Q1259" i="39"/>
  <c r="D1265" i="39"/>
  <c r="C1266" i="39" s="1"/>
  <c r="C1280" i="39" s="1"/>
  <c r="D1263" i="39"/>
  <c r="C1264" i="39" s="1"/>
  <c r="D1261" i="39"/>
  <c r="C1262" i="39" s="1"/>
  <c r="C1278" i="39" s="1"/>
  <c r="D1259" i="39"/>
  <c r="C1260" i="39" s="1"/>
  <c r="C1277" i="39" s="1"/>
  <c r="D1266" i="39"/>
  <c r="C1267" i="39" s="1"/>
  <c r="C1259" i="39"/>
  <c r="Q1262" i="39"/>
  <c r="C1246" i="39"/>
  <c r="S1216" i="39"/>
  <c r="C1210" i="39"/>
  <c r="C1200" i="39"/>
  <c r="S1170" i="39"/>
  <c r="C1164" i="39"/>
  <c r="D1129" i="39"/>
  <c r="D1126" i="39"/>
  <c r="C1127" i="39" s="1"/>
  <c r="D1124" i="39"/>
  <c r="C1125" i="39" s="1"/>
  <c r="D1122" i="39"/>
  <c r="C1123" i="39" s="1"/>
  <c r="Q1121" i="39"/>
  <c r="D1128" i="39"/>
  <c r="C1129" i="39" s="1"/>
  <c r="C1121" i="39"/>
  <c r="D1127" i="39"/>
  <c r="C1128" i="39" s="1"/>
  <c r="C1142" i="39" s="1"/>
  <c r="D1125" i="39"/>
  <c r="C1126" i="39" s="1"/>
  <c r="C1141" i="39" s="1"/>
  <c r="D1123" i="39"/>
  <c r="C1124" i="39" s="1"/>
  <c r="C1140" i="39" s="1"/>
  <c r="D1121" i="39"/>
  <c r="C1122" i="39" s="1"/>
  <c r="C1139" i="39" s="1"/>
  <c r="Q1124" i="39"/>
  <c r="D1083" i="39"/>
  <c r="D1080" i="39"/>
  <c r="C1081" i="39" s="1"/>
  <c r="D1078" i="39"/>
  <c r="C1079" i="39" s="1"/>
  <c r="D1076" i="39"/>
  <c r="C1077" i="39" s="1"/>
  <c r="Q1075" i="39"/>
  <c r="D1081" i="39"/>
  <c r="C1082" i="39" s="1"/>
  <c r="C1096" i="39" s="1"/>
  <c r="D1079" i="39"/>
  <c r="C1080" i="39" s="1"/>
  <c r="C1095" i="39" s="1"/>
  <c r="D1077" i="39"/>
  <c r="C1078" i="39" s="1"/>
  <c r="C1094" i="39" s="1"/>
  <c r="D1075" i="39"/>
  <c r="C1076" i="39" s="1"/>
  <c r="C1093" i="39" s="1"/>
  <c r="D1082" i="39"/>
  <c r="C1083" i="39" s="1"/>
  <c r="C1075" i="39"/>
  <c r="Q1078" i="39"/>
  <c r="C1062" i="39"/>
  <c r="S1032" i="39"/>
  <c r="C1026" i="39"/>
  <c r="C1279" i="39" l="1"/>
  <c r="C1281" i="39" s="1"/>
  <c r="C1324" i="39"/>
  <c r="C1327" i="39" s="1"/>
  <c r="C1369" i="39"/>
  <c r="C1373" i="39" s="1"/>
  <c r="C1338" i="39"/>
  <c r="S1351" i="39"/>
  <c r="T1351" i="39" s="1"/>
  <c r="C1384" i="39"/>
  <c r="S1354" i="39"/>
  <c r="C1368" i="39"/>
  <c r="C1362" i="39"/>
  <c r="C1363" i="39"/>
  <c r="C1361" i="39"/>
  <c r="C1317" i="39"/>
  <c r="C1315" i="39"/>
  <c r="C1316" i="39"/>
  <c r="C1322" i="39"/>
  <c r="S1305" i="39"/>
  <c r="T1305" i="39" s="1"/>
  <c r="S1262" i="39"/>
  <c r="C1292" i="39"/>
  <c r="C1276" i="39"/>
  <c r="S1259" i="39"/>
  <c r="T1259" i="39" s="1"/>
  <c r="C1270" i="39"/>
  <c r="C1271" i="39"/>
  <c r="C1269" i="39"/>
  <c r="D1219" i="39"/>
  <c r="C1220" i="39" s="1"/>
  <c r="D1217" i="39"/>
  <c r="C1218" i="39" s="1"/>
  <c r="C1233" i="39" s="1"/>
  <c r="D1215" i="39"/>
  <c r="C1216" i="39" s="1"/>
  <c r="C1232" i="39" s="1"/>
  <c r="D1213" i="39"/>
  <c r="C1214" i="39" s="1"/>
  <c r="C1231" i="39" s="1"/>
  <c r="D1220" i="39"/>
  <c r="C1221" i="39" s="1"/>
  <c r="C1213" i="39"/>
  <c r="D1221" i="39"/>
  <c r="D1218" i="39"/>
  <c r="C1219" i="39" s="1"/>
  <c r="D1216" i="39"/>
  <c r="C1217" i="39" s="1"/>
  <c r="D1214" i="39"/>
  <c r="C1215" i="39" s="1"/>
  <c r="Q1213" i="39"/>
  <c r="D1174" i="39"/>
  <c r="C1175" i="39" s="1"/>
  <c r="C1167" i="39"/>
  <c r="D1167" i="39"/>
  <c r="C1168" i="39" s="1"/>
  <c r="C1185" i="39" s="1"/>
  <c r="D1175" i="39"/>
  <c r="D1172" i="39"/>
  <c r="C1173" i="39" s="1"/>
  <c r="D1170" i="39"/>
  <c r="C1171" i="39" s="1"/>
  <c r="D1168" i="39"/>
  <c r="C1169" i="39" s="1"/>
  <c r="Q1167" i="39"/>
  <c r="D1173" i="39"/>
  <c r="C1174" i="39" s="1"/>
  <c r="C1188" i="39" s="1"/>
  <c r="D1171" i="39"/>
  <c r="C1172" i="39" s="1"/>
  <c r="C1187" i="39" s="1"/>
  <c r="D1169" i="39"/>
  <c r="C1170" i="39" s="1"/>
  <c r="C1186" i="39" s="1"/>
  <c r="S1121" i="39"/>
  <c r="T1121" i="39" s="1"/>
  <c r="S1124" i="39"/>
  <c r="C1154" i="39"/>
  <c r="C1138" i="39"/>
  <c r="C1143" i="39"/>
  <c r="C1132" i="39"/>
  <c r="C1133" i="39"/>
  <c r="C1131" i="39"/>
  <c r="C1097" i="39"/>
  <c r="S1075" i="39"/>
  <c r="T1075" i="39" s="1"/>
  <c r="S1078" i="39"/>
  <c r="C1108" i="39"/>
  <c r="C1092" i="39"/>
  <c r="C1087" i="39"/>
  <c r="C1085" i="39"/>
  <c r="C1086" i="39"/>
  <c r="D1035" i="39"/>
  <c r="C1036" i="39" s="1"/>
  <c r="C1050" i="39" s="1"/>
  <c r="D1033" i="39"/>
  <c r="C1034" i="39" s="1"/>
  <c r="C1049" i="39" s="1"/>
  <c r="D1031" i="39"/>
  <c r="C1032" i="39" s="1"/>
  <c r="C1048" i="39" s="1"/>
  <c r="D1029" i="39"/>
  <c r="C1030" i="39" s="1"/>
  <c r="C1047" i="39" s="1"/>
  <c r="D1036" i="39"/>
  <c r="C1037" i="39" s="1"/>
  <c r="C1029" i="39"/>
  <c r="D1037" i="39"/>
  <c r="D1034" i="39"/>
  <c r="C1035" i="39" s="1"/>
  <c r="D1032" i="39"/>
  <c r="C1033" i="39" s="1"/>
  <c r="D1030" i="39"/>
  <c r="C1031" i="39" s="1"/>
  <c r="Q1029" i="39"/>
  <c r="C1374" i="39" l="1"/>
  <c r="Q1353" i="39" s="1"/>
  <c r="S1353" i="39" s="1"/>
  <c r="C1282" i="39"/>
  <c r="Q1261" i="39" s="1"/>
  <c r="S1261" i="39" s="1"/>
  <c r="C1144" i="39"/>
  <c r="Q1123" i="39" s="1"/>
  <c r="S1123" i="39" s="1"/>
  <c r="C1234" i="39"/>
  <c r="C1235" i="39" s="1"/>
  <c r="C1364" i="39"/>
  <c r="C1345" i="39"/>
  <c r="Q1352" i="39"/>
  <c r="C1328" i="39"/>
  <c r="C1329" i="39" s="1"/>
  <c r="Q1310" i="39"/>
  <c r="S1310" i="39" s="1"/>
  <c r="Q1306" i="39"/>
  <c r="C1299" i="39"/>
  <c r="C1318" i="39"/>
  <c r="Q1260" i="39"/>
  <c r="C1253" i="39"/>
  <c r="Q1264" i="39"/>
  <c r="S1264" i="39" s="1"/>
  <c r="C1272" i="39"/>
  <c r="S1213" i="39"/>
  <c r="T1213" i="39" s="1"/>
  <c r="C1230" i="39"/>
  <c r="C1224" i="39"/>
  <c r="C1225" i="39"/>
  <c r="C1223" i="39"/>
  <c r="C1178" i="39"/>
  <c r="C1177" i="39"/>
  <c r="C1179" i="39"/>
  <c r="S1167" i="39"/>
  <c r="T1167" i="39" s="1"/>
  <c r="C1184" i="39"/>
  <c r="C1189" i="39"/>
  <c r="Q1126" i="39"/>
  <c r="S1126" i="39" s="1"/>
  <c r="Q1122" i="39"/>
  <c r="C1115" i="39"/>
  <c r="C1134" i="39"/>
  <c r="C1098" i="39"/>
  <c r="C1069" i="39"/>
  <c r="Q1080" i="39"/>
  <c r="S1080" i="39" s="1"/>
  <c r="Q1076" i="39"/>
  <c r="C1088" i="39"/>
  <c r="C1046" i="39"/>
  <c r="C1040" i="39"/>
  <c r="C1041" i="39"/>
  <c r="C1039" i="39"/>
  <c r="C1051" i="39"/>
  <c r="S1029" i="39"/>
  <c r="T1029" i="39" s="1"/>
  <c r="C1375" i="39" l="1"/>
  <c r="C1377" i="39" s="1"/>
  <c r="C1378" i="39" s="1"/>
  <c r="C1236" i="39"/>
  <c r="Q1215" i="39" s="1"/>
  <c r="S1215" i="39" s="1"/>
  <c r="C1145" i="39"/>
  <c r="C1147" i="39" s="1"/>
  <c r="C1148" i="39" s="1"/>
  <c r="C1365" i="39"/>
  <c r="C1319" i="39"/>
  <c r="C1283" i="39"/>
  <c r="C1284" i="39" s="1"/>
  <c r="Q1307" i="39"/>
  <c r="S1307" i="39" s="1"/>
  <c r="C1273" i="39"/>
  <c r="C1135" i="39"/>
  <c r="C1089" i="39"/>
  <c r="S1352" i="39"/>
  <c r="T1352" i="39" s="1"/>
  <c r="T1353" i="39" s="1"/>
  <c r="T1354" i="39" s="1"/>
  <c r="C1052" i="39"/>
  <c r="Q1031" i="39" s="1"/>
  <c r="S1031" i="39" s="1"/>
  <c r="S1306" i="39"/>
  <c r="T1306" i="39" s="1"/>
  <c r="C1331" i="39"/>
  <c r="C1332" i="39" s="1"/>
  <c r="C1330" i="39"/>
  <c r="S1260" i="39"/>
  <c r="T1260" i="39" s="1"/>
  <c r="T1261" i="39" s="1"/>
  <c r="T1262" i="39" s="1"/>
  <c r="Q1218" i="39"/>
  <c r="S1218" i="39" s="1"/>
  <c r="Q1214" i="39"/>
  <c r="C1207" i="39"/>
  <c r="C1226" i="39"/>
  <c r="C1190" i="39"/>
  <c r="C1180" i="39"/>
  <c r="C1161" i="39"/>
  <c r="Q1172" i="39"/>
  <c r="S1172" i="39" s="1"/>
  <c r="Q1168" i="39"/>
  <c r="S1122" i="39"/>
  <c r="T1122" i="39" s="1"/>
  <c r="T1123" i="39" s="1"/>
  <c r="T1124" i="39" s="1"/>
  <c r="C1146" i="39"/>
  <c r="Q1077" i="39"/>
  <c r="S1077" i="39" s="1"/>
  <c r="C1099" i="39"/>
  <c r="S1076" i="39"/>
  <c r="T1076" i="39" s="1"/>
  <c r="Q1034" i="39"/>
  <c r="S1034" i="39" s="1"/>
  <c r="Q1030" i="39"/>
  <c r="C1023" i="39"/>
  <c r="C1042" i="39"/>
  <c r="C1043" i="39" s="1"/>
  <c r="C1044" i="39" s="1"/>
  <c r="C1237" i="39" l="1"/>
  <c r="C1238" i="39" s="1"/>
  <c r="T1307" i="39"/>
  <c r="T1308" i="39" s="1"/>
  <c r="C1376" i="39"/>
  <c r="C1366" i="39"/>
  <c r="C1320" i="39"/>
  <c r="C1285" i="39"/>
  <c r="C1286" i="39" s="1"/>
  <c r="C1274" i="39"/>
  <c r="C1227" i="39"/>
  <c r="C1181" i="39"/>
  <c r="C1136" i="39"/>
  <c r="C1090" i="39"/>
  <c r="C1045" i="39"/>
  <c r="T1077" i="39"/>
  <c r="T1078" i="39" s="1"/>
  <c r="C1053" i="39"/>
  <c r="C1054" i="39" s="1"/>
  <c r="S1214" i="39"/>
  <c r="T1214" i="39" s="1"/>
  <c r="T1215" i="39" s="1"/>
  <c r="T1216" i="39" s="1"/>
  <c r="S1168" i="39"/>
  <c r="T1168" i="39" s="1"/>
  <c r="C1191" i="39"/>
  <c r="Q1169" i="39"/>
  <c r="S1169" i="39" s="1"/>
  <c r="C1101" i="39"/>
  <c r="C1102" i="39" s="1"/>
  <c r="C1100" i="39"/>
  <c r="S1030" i="39"/>
  <c r="T1030" i="39" s="1"/>
  <c r="T1031" i="39" s="1"/>
  <c r="T1032" i="39" s="1"/>
  <c r="C1239" i="39" l="1"/>
  <c r="C1240" i="39" s="1"/>
  <c r="C1367" i="39"/>
  <c r="C1380" i="39" s="1"/>
  <c r="C1321" i="39"/>
  <c r="C1275" i="39"/>
  <c r="C1288" i="39" s="1"/>
  <c r="Q1263" i="39" s="1"/>
  <c r="S1263" i="39" s="1"/>
  <c r="T1263" i="39" s="1"/>
  <c r="T1264" i="39" s="1"/>
  <c r="C1228" i="39"/>
  <c r="C1182" i="39"/>
  <c r="C1137" i="39"/>
  <c r="C1091" i="39"/>
  <c r="T1169" i="39"/>
  <c r="T1170" i="39" s="1"/>
  <c r="C1055" i="39"/>
  <c r="C1192" i="39"/>
  <c r="C1193" i="39"/>
  <c r="C1194" i="39" s="1"/>
  <c r="C32" i="41"/>
  <c r="C34" i="41"/>
  <c r="D34" i="41" l="1"/>
  <c r="G34" i="41" s="1"/>
  <c r="D32" i="41"/>
  <c r="G32" i="41" s="1"/>
  <c r="Q1355" i="39"/>
  <c r="S1355" i="39" s="1"/>
  <c r="T1355" i="39" s="1"/>
  <c r="C1334" i="39"/>
  <c r="C1056" i="39"/>
  <c r="C1291" i="39"/>
  <c r="C1252" i="39" s="1"/>
  <c r="C1229" i="39"/>
  <c r="C1183" i="39"/>
  <c r="C1196" i="39" s="1"/>
  <c r="Q1171" i="39" s="1"/>
  <c r="S1171" i="39" s="1"/>
  <c r="T1171" i="39" s="1"/>
  <c r="T1172" i="39" s="1"/>
  <c r="C1150" i="39"/>
  <c r="C1104" i="39"/>
  <c r="C28" i="41"/>
  <c r="C33" i="41"/>
  <c r="C29" i="41"/>
  <c r="C30" i="41"/>
  <c r="D29" i="41" l="1"/>
  <c r="G29" i="41" s="1"/>
  <c r="D30" i="41"/>
  <c r="G30" i="41" s="1"/>
  <c r="D33" i="41"/>
  <c r="G33" i="41" s="1"/>
  <c r="D28" i="41"/>
  <c r="G28" i="41" s="1"/>
  <c r="Q1309" i="39"/>
  <c r="S1309" i="39" s="1"/>
  <c r="T1309" i="39" s="1"/>
  <c r="T1310" i="39" s="1"/>
  <c r="Q1125" i="39"/>
  <c r="C1153" i="39" s="1"/>
  <c r="C1114" i="39" s="1"/>
  <c r="Q1079" i="39"/>
  <c r="S1079" i="39" s="1"/>
  <c r="T1079" i="39" s="1"/>
  <c r="T1080" i="39" s="1"/>
  <c r="C1058" i="39"/>
  <c r="C1242" i="39"/>
  <c r="C1199" i="39"/>
  <c r="C1160" i="39" s="1"/>
  <c r="C31" i="41"/>
  <c r="C27" i="41"/>
  <c r="D31" i="41" l="1"/>
  <c r="G31" i="41" s="1"/>
  <c r="D27" i="41"/>
  <c r="G27" i="41" s="1"/>
  <c r="C1337" i="39"/>
  <c r="C1298" i="39" s="1"/>
  <c r="S1125" i="39"/>
  <c r="T1125" i="39" s="1"/>
  <c r="T1126" i="39" s="1"/>
  <c r="Q1217" i="39"/>
  <c r="S1217" i="39" s="1"/>
  <c r="T1217" i="39" s="1"/>
  <c r="T1218" i="39" s="1"/>
  <c r="C1107" i="39"/>
  <c r="C1068" i="39" s="1"/>
  <c r="Q1033" i="39"/>
  <c r="S1033" i="39" s="1"/>
  <c r="T1033" i="39" s="1"/>
  <c r="T1034" i="39" s="1"/>
  <c r="C1245" i="39" l="1"/>
  <c r="C1206" i="39" s="1"/>
  <c r="C1061" i="39"/>
  <c r="C1022" i="39" s="1"/>
  <c r="C561" i="39" l="1"/>
  <c r="C515" i="39"/>
  <c r="C469" i="39"/>
  <c r="C423" i="39"/>
  <c r="C377" i="39"/>
  <c r="C331" i="39"/>
  <c r="C285" i="39"/>
  <c r="C239" i="39"/>
  <c r="C4" i="42" l="1"/>
  <c r="C3" i="42"/>
  <c r="C25" i="42"/>
  <c r="C24" i="42"/>
  <c r="C13" i="46"/>
  <c r="B5" i="46"/>
  <c r="C26" i="42"/>
  <c r="C29" i="42" l="1"/>
  <c r="C28" i="42"/>
  <c r="F5" i="42"/>
  <c r="G5" i="42" s="1"/>
  <c r="H5" i="42" s="1"/>
  <c r="I5" i="42" s="1"/>
  <c r="F6" i="42"/>
  <c r="G6" i="42" s="1"/>
  <c r="H6" i="42" s="1"/>
  <c r="I6" i="42" s="1"/>
  <c r="F7" i="42"/>
  <c r="G7" i="42" s="1"/>
  <c r="H7" i="42" s="1"/>
  <c r="I7" i="42" s="1"/>
  <c r="F8" i="42"/>
  <c r="G8" i="42" s="1"/>
  <c r="H8" i="42" s="1"/>
  <c r="I8" i="42" s="1"/>
  <c r="F9" i="42"/>
  <c r="G9" i="42" s="1"/>
  <c r="H9" i="42" s="1"/>
  <c r="I9" i="42" s="1"/>
  <c r="F10" i="42"/>
  <c r="G10" i="42" s="1"/>
  <c r="H10" i="42" s="1"/>
  <c r="I10" i="42" s="1"/>
  <c r="D10" i="7" l="1"/>
  <c r="F11" i="42" l="1"/>
  <c r="G11" i="42" s="1"/>
  <c r="H11" i="42" s="1"/>
  <c r="I11" i="42" s="1"/>
  <c r="F4" i="42"/>
  <c r="H4" i="42" l="1"/>
  <c r="I4" i="42" s="1"/>
  <c r="J4" i="42" s="1"/>
  <c r="G4" i="42"/>
  <c r="A41" i="41"/>
  <c r="A40" i="41"/>
  <c r="A39" i="41"/>
  <c r="A38" i="41"/>
  <c r="J12" i="42" l="1"/>
  <c r="B7" i="42"/>
  <c r="F2" i="36"/>
  <c r="F1" i="36"/>
  <c r="B11" i="42" l="1"/>
  <c r="B12" i="42"/>
  <c r="B8" i="42" l="1"/>
  <c r="C9" i="46" s="1"/>
  <c r="B13" i="42"/>
  <c r="C10" i="46" l="1"/>
  <c r="H9" i="39" l="1"/>
  <c r="B9" i="41" l="1"/>
  <c r="B8" i="41"/>
  <c r="B7" i="41"/>
  <c r="B6" i="41"/>
  <c r="B5" i="41"/>
  <c r="H975" i="39"/>
  <c r="H929" i="39"/>
  <c r="H883" i="39"/>
  <c r="H837" i="39"/>
  <c r="H791" i="39"/>
  <c r="H745" i="39"/>
  <c r="H699" i="39"/>
  <c r="H653" i="39"/>
  <c r="H607" i="39"/>
  <c r="H561" i="39"/>
  <c r="H515" i="39"/>
  <c r="H469" i="39"/>
  <c r="H423" i="39"/>
  <c r="H377" i="39"/>
  <c r="H331" i="39"/>
  <c r="H285" i="39"/>
  <c r="H239" i="39"/>
  <c r="H193" i="39"/>
  <c r="H147" i="39"/>
  <c r="H101" i="39"/>
  <c r="Q986" i="39"/>
  <c r="Q940" i="39"/>
  <c r="Q894" i="39"/>
  <c r="Q848" i="39"/>
  <c r="Q802" i="39"/>
  <c r="Q756" i="39"/>
  <c r="Q710" i="39"/>
  <c r="Q664" i="39"/>
  <c r="Q618" i="39"/>
  <c r="Q572" i="39"/>
  <c r="Q526" i="39"/>
  <c r="H55" i="39"/>
  <c r="C474" i="39"/>
  <c r="Q434" i="39"/>
  <c r="Q388" i="39"/>
  <c r="Q342" i="39"/>
  <c r="Q296" i="39"/>
  <c r="Q250" i="39"/>
  <c r="C193" i="39"/>
  <c r="Q204" i="39" s="1"/>
  <c r="C147" i="39"/>
  <c r="Q158" i="39" s="1"/>
  <c r="C101" i="39"/>
  <c r="Q112" i="39" s="1"/>
  <c r="C55" i="39"/>
  <c r="Q66" i="39" s="1"/>
  <c r="C9" i="39"/>
  <c r="Q20" i="39" s="1"/>
  <c r="J1015" i="39"/>
  <c r="J1014" i="39"/>
  <c r="J1013" i="39"/>
  <c r="J1012" i="39"/>
  <c r="J1011" i="39"/>
  <c r="J1010" i="39"/>
  <c r="J1009" i="39"/>
  <c r="J1008" i="39"/>
  <c r="J1007" i="39"/>
  <c r="J1006" i="39"/>
  <c r="J1005" i="39"/>
  <c r="J1004" i="39"/>
  <c r="J1003" i="39"/>
  <c r="J1002" i="39"/>
  <c r="J1001" i="39"/>
  <c r="J1000" i="39"/>
  <c r="J999" i="39"/>
  <c r="J998" i="39"/>
  <c r="J997" i="39"/>
  <c r="J996" i="39"/>
  <c r="J995" i="39"/>
  <c r="J994" i="39"/>
  <c r="J993" i="39"/>
  <c r="J992" i="39"/>
  <c r="J991" i="39"/>
  <c r="J990" i="39"/>
  <c r="J989" i="39"/>
  <c r="J988" i="39"/>
  <c r="J987" i="39"/>
  <c r="J986" i="39"/>
  <c r="J985" i="39"/>
  <c r="J984" i="39"/>
  <c r="J983" i="39"/>
  <c r="I976" i="39"/>
  <c r="H976" i="39"/>
  <c r="J969" i="39"/>
  <c r="J968" i="39"/>
  <c r="J967" i="39"/>
  <c r="J966" i="39"/>
  <c r="J965" i="39"/>
  <c r="J964" i="39"/>
  <c r="J963" i="39"/>
  <c r="J962" i="39"/>
  <c r="J961" i="39"/>
  <c r="J960" i="39"/>
  <c r="J959" i="39"/>
  <c r="J958" i="39"/>
  <c r="J957" i="39"/>
  <c r="J956" i="39"/>
  <c r="J955" i="39"/>
  <c r="J954" i="39"/>
  <c r="J953" i="39"/>
  <c r="J952" i="39"/>
  <c r="J951" i="39"/>
  <c r="J950" i="39"/>
  <c r="J949" i="39"/>
  <c r="J948" i="39"/>
  <c r="J947" i="39"/>
  <c r="J946" i="39"/>
  <c r="J945" i="39"/>
  <c r="J944" i="39"/>
  <c r="J943" i="39"/>
  <c r="J942" i="39"/>
  <c r="J941" i="39"/>
  <c r="J940" i="39"/>
  <c r="J939" i="39"/>
  <c r="J938" i="39"/>
  <c r="J937" i="39"/>
  <c r="I930" i="39"/>
  <c r="H930" i="39"/>
  <c r="J923" i="39"/>
  <c r="J922" i="39"/>
  <c r="J921" i="39"/>
  <c r="J920" i="39"/>
  <c r="J919" i="39"/>
  <c r="J918" i="39"/>
  <c r="J917" i="39"/>
  <c r="J916" i="39"/>
  <c r="J915" i="39"/>
  <c r="J914" i="39"/>
  <c r="J913" i="39"/>
  <c r="J912" i="39"/>
  <c r="J911" i="39"/>
  <c r="J910" i="39"/>
  <c r="J909" i="39"/>
  <c r="J908" i="39"/>
  <c r="J907" i="39"/>
  <c r="J906" i="39"/>
  <c r="J905" i="39"/>
  <c r="J904" i="39"/>
  <c r="J903" i="39"/>
  <c r="J902" i="39"/>
  <c r="J901" i="39"/>
  <c r="J900" i="39"/>
  <c r="J899" i="39"/>
  <c r="J898" i="39"/>
  <c r="J897" i="39"/>
  <c r="J896" i="39"/>
  <c r="J895" i="39"/>
  <c r="J894" i="39"/>
  <c r="J893" i="39"/>
  <c r="J892" i="39"/>
  <c r="J891" i="39"/>
  <c r="I884" i="39"/>
  <c r="H884" i="39"/>
  <c r="J877" i="39"/>
  <c r="J876" i="39"/>
  <c r="J875" i="39"/>
  <c r="J874" i="39"/>
  <c r="J873" i="39"/>
  <c r="J872" i="39"/>
  <c r="J871" i="39"/>
  <c r="J870" i="39"/>
  <c r="J869" i="39"/>
  <c r="J868" i="39"/>
  <c r="J867" i="39"/>
  <c r="J866" i="39"/>
  <c r="J865" i="39"/>
  <c r="J864" i="39"/>
  <c r="J863" i="39"/>
  <c r="J862" i="39"/>
  <c r="J861" i="39"/>
  <c r="J860" i="39"/>
  <c r="J859" i="39"/>
  <c r="J858" i="39"/>
  <c r="J857" i="39"/>
  <c r="J856" i="39"/>
  <c r="J855" i="39"/>
  <c r="J854" i="39"/>
  <c r="J853" i="39"/>
  <c r="J852" i="39"/>
  <c r="J851" i="39"/>
  <c r="J850" i="39"/>
  <c r="J849" i="39"/>
  <c r="J848" i="39"/>
  <c r="J847" i="39"/>
  <c r="J846" i="39"/>
  <c r="J845" i="39"/>
  <c r="I838" i="39"/>
  <c r="H838" i="39"/>
  <c r="J831" i="39"/>
  <c r="J830" i="39"/>
  <c r="J829" i="39"/>
  <c r="J828" i="39"/>
  <c r="J827" i="39"/>
  <c r="J826" i="39"/>
  <c r="J825" i="39"/>
  <c r="J824" i="39"/>
  <c r="J823" i="39"/>
  <c r="J822" i="39"/>
  <c r="J821" i="39"/>
  <c r="J820" i="39"/>
  <c r="J819" i="39"/>
  <c r="J818" i="39"/>
  <c r="J817" i="39"/>
  <c r="J816" i="39"/>
  <c r="J815" i="39"/>
  <c r="J814" i="39"/>
  <c r="J813" i="39"/>
  <c r="J812" i="39"/>
  <c r="J811" i="39"/>
  <c r="J810" i="39"/>
  <c r="J809" i="39"/>
  <c r="J808" i="39"/>
  <c r="J807" i="39"/>
  <c r="J806" i="39"/>
  <c r="J805" i="39"/>
  <c r="J804" i="39"/>
  <c r="J803" i="39"/>
  <c r="J802" i="39"/>
  <c r="J801" i="39"/>
  <c r="J800" i="39"/>
  <c r="J799" i="39"/>
  <c r="I792" i="39"/>
  <c r="H792" i="39"/>
  <c r="J785" i="39"/>
  <c r="J784" i="39"/>
  <c r="J783" i="39"/>
  <c r="J782" i="39"/>
  <c r="J781" i="39"/>
  <c r="J780" i="39"/>
  <c r="J779" i="39"/>
  <c r="J778" i="39"/>
  <c r="J777" i="39"/>
  <c r="J776" i="39"/>
  <c r="J775" i="39"/>
  <c r="J774" i="39"/>
  <c r="J773" i="39"/>
  <c r="J772" i="39"/>
  <c r="J771" i="39"/>
  <c r="J770" i="39"/>
  <c r="J769" i="39"/>
  <c r="J768" i="39"/>
  <c r="J767" i="39"/>
  <c r="J766" i="39"/>
  <c r="J765" i="39"/>
  <c r="J764" i="39"/>
  <c r="J763" i="39"/>
  <c r="J762" i="39"/>
  <c r="J761" i="39"/>
  <c r="J760" i="39"/>
  <c r="J759" i="39"/>
  <c r="J758" i="39"/>
  <c r="J757" i="39"/>
  <c r="J756" i="39"/>
  <c r="J755" i="39"/>
  <c r="J754" i="39"/>
  <c r="J753" i="39"/>
  <c r="I746" i="39"/>
  <c r="H746" i="39"/>
  <c r="J739" i="39"/>
  <c r="J738" i="39"/>
  <c r="J737" i="39"/>
  <c r="J736" i="39"/>
  <c r="J735" i="39"/>
  <c r="J734" i="39"/>
  <c r="J733" i="39"/>
  <c r="J732" i="39"/>
  <c r="J731" i="39"/>
  <c r="J730" i="39"/>
  <c r="J729" i="39"/>
  <c r="J728" i="39"/>
  <c r="J727" i="39"/>
  <c r="J726" i="39"/>
  <c r="J725" i="39"/>
  <c r="J724" i="39"/>
  <c r="J723" i="39"/>
  <c r="J722" i="39"/>
  <c r="J721" i="39"/>
  <c r="J720" i="39"/>
  <c r="J719" i="39"/>
  <c r="J718" i="39"/>
  <c r="J717" i="39"/>
  <c r="J716" i="39"/>
  <c r="J715" i="39"/>
  <c r="J714" i="39"/>
  <c r="J713" i="39"/>
  <c r="J712" i="39"/>
  <c r="J711" i="39"/>
  <c r="J710" i="39"/>
  <c r="J709" i="39"/>
  <c r="J708" i="39"/>
  <c r="J707" i="39"/>
  <c r="I700" i="39"/>
  <c r="H700" i="39"/>
  <c r="J693" i="39"/>
  <c r="J692" i="39"/>
  <c r="J691" i="39"/>
  <c r="J690" i="39"/>
  <c r="J689" i="39"/>
  <c r="J688" i="39"/>
  <c r="J687" i="39"/>
  <c r="J686" i="39"/>
  <c r="J685" i="39"/>
  <c r="J684" i="39"/>
  <c r="J683" i="39"/>
  <c r="J682" i="39"/>
  <c r="J681" i="39"/>
  <c r="J680" i="39"/>
  <c r="J679" i="39"/>
  <c r="J678" i="39"/>
  <c r="J677" i="39"/>
  <c r="J676" i="39"/>
  <c r="J675" i="39"/>
  <c r="J674" i="39"/>
  <c r="J673" i="39"/>
  <c r="J672" i="39"/>
  <c r="J671" i="39"/>
  <c r="J670" i="39"/>
  <c r="J669" i="39"/>
  <c r="J668" i="39"/>
  <c r="J667" i="39"/>
  <c r="J666" i="39"/>
  <c r="J665" i="39"/>
  <c r="J664" i="39"/>
  <c r="J663" i="39"/>
  <c r="J662" i="39"/>
  <c r="J661" i="39"/>
  <c r="I654" i="39"/>
  <c r="H654" i="39"/>
  <c r="J647" i="39"/>
  <c r="J646" i="39"/>
  <c r="J645" i="39"/>
  <c r="J644" i="39"/>
  <c r="J643" i="39"/>
  <c r="J642" i="39"/>
  <c r="J641" i="39"/>
  <c r="J640" i="39"/>
  <c r="J639" i="39"/>
  <c r="J638" i="39"/>
  <c r="J637" i="39"/>
  <c r="J636" i="39"/>
  <c r="J635" i="39"/>
  <c r="J634" i="39"/>
  <c r="J633" i="39"/>
  <c r="J632" i="39"/>
  <c r="J631" i="39"/>
  <c r="J630" i="39"/>
  <c r="J629" i="39"/>
  <c r="J628" i="39"/>
  <c r="J627" i="39"/>
  <c r="J626" i="39"/>
  <c r="J625" i="39"/>
  <c r="J624" i="39"/>
  <c r="J623" i="39"/>
  <c r="J622" i="39"/>
  <c r="J621" i="39"/>
  <c r="J620" i="39"/>
  <c r="J619" i="39"/>
  <c r="J618" i="39"/>
  <c r="J617" i="39"/>
  <c r="J616" i="39"/>
  <c r="J615" i="39"/>
  <c r="I608" i="39"/>
  <c r="H608" i="39"/>
  <c r="J601" i="39"/>
  <c r="J600" i="39"/>
  <c r="J599" i="39"/>
  <c r="J598" i="39"/>
  <c r="J597" i="39"/>
  <c r="J596" i="39"/>
  <c r="J595" i="39"/>
  <c r="J594" i="39"/>
  <c r="J593" i="39"/>
  <c r="J592" i="39"/>
  <c r="J591" i="39"/>
  <c r="J590" i="39"/>
  <c r="J589" i="39"/>
  <c r="J588" i="39"/>
  <c r="J587" i="39"/>
  <c r="J586" i="39"/>
  <c r="J585" i="39"/>
  <c r="J584" i="39"/>
  <c r="J583" i="39"/>
  <c r="J582" i="39"/>
  <c r="J581" i="39"/>
  <c r="J580" i="39"/>
  <c r="J579" i="39"/>
  <c r="J578" i="39"/>
  <c r="J577" i="39"/>
  <c r="J576" i="39"/>
  <c r="J575" i="39"/>
  <c r="J574" i="39"/>
  <c r="J573" i="39"/>
  <c r="J572" i="39"/>
  <c r="J571" i="39"/>
  <c r="J570" i="39"/>
  <c r="J569" i="39"/>
  <c r="I562" i="39"/>
  <c r="H562" i="39"/>
  <c r="J555" i="39"/>
  <c r="J554" i="39"/>
  <c r="J553" i="39"/>
  <c r="J552" i="39"/>
  <c r="J551" i="39"/>
  <c r="J550" i="39"/>
  <c r="J549" i="39"/>
  <c r="J548" i="39"/>
  <c r="J547" i="39"/>
  <c r="J546" i="39"/>
  <c r="J545" i="39"/>
  <c r="J544" i="39"/>
  <c r="J543" i="39"/>
  <c r="J542" i="39"/>
  <c r="J541" i="39"/>
  <c r="J540" i="39"/>
  <c r="J539" i="39"/>
  <c r="J538" i="39"/>
  <c r="J537" i="39"/>
  <c r="J536" i="39"/>
  <c r="J535" i="39"/>
  <c r="J534" i="39"/>
  <c r="J533" i="39"/>
  <c r="J532" i="39"/>
  <c r="J531" i="39"/>
  <c r="J530" i="39"/>
  <c r="J529" i="39"/>
  <c r="J528" i="39"/>
  <c r="J527" i="39"/>
  <c r="J526" i="39"/>
  <c r="J525" i="39"/>
  <c r="J524" i="39"/>
  <c r="J523" i="39"/>
  <c r="I516" i="39"/>
  <c r="H516" i="39"/>
  <c r="J509" i="39"/>
  <c r="J508" i="39"/>
  <c r="J507" i="39"/>
  <c r="J506" i="39"/>
  <c r="J505" i="39"/>
  <c r="J504" i="39"/>
  <c r="J503" i="39"/>
  <c r="J502" i="39"/>
  <c r="J501" i="39"/>
  <c r="J500" i="39"/>
  <c r="J499" i="39"/>
  <c r="J498" i="39"/>
  <c r="J497" i="39"/>
  <c r="J496" i="39"/>
  <c r="J495" i="39"/>
  <c r="J494" i="39"/>
  <c r="J493" i="39"/>
  <c r="J492" i="39"/>
  <c r="J491" i="39"/>
  <c r="J490" i="39"/>
  <c r="J489" i="39"/>
  <c r="J488" i="39"/>
  <c r="J487" i="39"/>
  <c r="J486" i="39"/>
  <c r="J485" i="39"/>
  <c r="J484" i="39"/>
  <c r="J483" i="39"/>
  <c r="J482" i="39"/>
  <c r="J481" i="39"/>
  <c r="J480" i="39"/>
  <c r="J479" i="39"/>
  <c r="J478" i="39"/>
  <c r="J477" i="39"/>
  <c r="I470" i="39"/>
  <c r="H470" i="39"/>
  <c r="J463" i="39"/>
  <c r="J462" i="39"/>
  <c r="J461" i="39"/>
  <c r="J460" i="39"/>
  <c r="J459" i="39"/>
  <c r="J458" i="39"/>
  <c r="J457" i="39"/>
  <c r="J456" i="39"/>
  <c r="J455" i="39"/>
  <c r="J454" i="39"/>
  <c r="J453" i="39"/>
  <c r="J452" i="39"/>
  <c r="J451" i="39"/>
  <c r="J450" i="39"/>
  <c r="J449" i="39"/>
  <c r="J448" i="39"/>
  <c r="J447" i="39"/>
  <c r="J446" i="39"/>
  <c r="J445" i="39"/>
  <c r="J444" i="39"/>
  <c r="J443" i="39"/>
  <c r="J442" i="39"/>
  <c r="J441" i="39"/>
  <c r="J440" i="39"/>
  <c r="J439" i="39"/>
  <c r="J438" i="39"/>
  <c r="J437" i="39"/>
  <c r="J436" i="39"/>
  <c r="J435" i="39"/>
  <c r="J434" i="39"/>
  <c r="J433" i="39"/>
  <c r="J432" i="39"/>
  <c r="J431" i="39"/>
  <c r="I424" i="39"/>
  <c r="H424" i="39"/>
  <c r="J417" i="39"/>
  <c r="J416" i="39"/>
  <c r="J415" i="39"/>
  <c r="J414" i="39"/>
  <c r="J413" i="39"/>
  <c r="J412" i="39"/>
  <c r="J411" i="39"/>
  <c r="J410" i="39"/>
  <c r="J409" i="39"/>
  <c r="J408" i="39"/>
  <c r="J407" i="39"/>
  <c r="J406" i="39"/>
  <c r="J405" i="39"/>
  <c r="J404" i="39"/>
  <c r="J403" i="39"/>
  <c r="J402" i="39"/>
  <c r="J401" i="39"/>
  <c r="J400" i="39"/>
  <c r="J399" i="39"/>
  <c r="J398" i="39"/>
  <c r="J397" i="39"/>
  <c r="J396" i="39"/>
  <c r="J395" i="39"/>
  <c r="J394" i="39"/>
  <c r="J393" i="39"/>
  <c r="J392" i="39"/>
  <c r="J391" i="39"/>
  <c r="J390" i="39"/>
  <c r="J389" i="39"/>
  <c r="J388" i="39"/>
  <c r="J387" i="39"/>
  <c r="J386" i="39"/>
  <c r="J385" i="39"/>
  <c r="I378" i="39"/>
  <c r="H378" i="39"/>
  <c r="J371" i="39"/>
  <c r="J370" i="39"/>
  <c r="J369" i="39"/>
  <c r="J368" i="39"/>
  <c r="J367" i="39"/>
  <c r="J366" i="39"/>
  <c r="J365" i="39"/>
  <c r="J364" i="39"/>
  <c r="J363" i="39"/>
  <c r="J362" i="39"/>
  <c r="J361" i="39"/>
  <c r="J360" i="39"/>
  <c r="J359" i="39"/>
  <c r="J358" i="39"/>
  <c r="J357" i="39"/>
  <c r="J356" i="39"/>
  <c r="J355" i="39"/>
  <c r="J354" i="39"/>
  <c r="J353" i="39"/>
  <c r="J352" i="39"/>
  <c r="J351" i="39"/>
  <c r="J350" i="39"/>
  <c r="J349" i="39"/>
  <c r="J348" i="39"/>
  <c r="J347" i="39"/>
  <c r="J346" i="39"/>
  <c r="J345" i="39"/>
  <c r="J344" i="39"/>
  <c r="J343" i="39"/>
  <c r="J342" i="39"/>
  <c r="J341" i="39"/>
  <c r="J340" i="39"/>
  <c r="J339" i="39"/>
  <c r="I332" i="39"/>
  <c r="H332" i="39"/>
  <c r="J325" i="39"/>
  <c r="J324" i="39"/>
  <c r="J323" i="39"/>
  <c r="J322" i="39"/>
  <c r="J321" i="39"/>
  <c r="J320" i="39"/>
  <c r="J319" i="39"/>
  <c r="J318" i="39"/>
  <c r="J317" i="39"/>
  <c r="J316" i="39"/>
  <c r="J315" i="39"/>
  <c r="J314" i="39"/>
  <c r="J313" i="39"/>
  <c r="J312" i="39"/>
  <c r="J311" i="39"/>
  <c r="J310" i="39"/>
  <c r="J309" i="39"/>
  <c r="J308" i="39"/>
  <c r="J307" i="39"/>
  <c r="J306" i="39"/>
  <c r="J305" i="39"/>
  <c r="J304" i="39"/>
  <c r="J303" i="39"/>
  <c r="J302" i="39"/>
  <c r="J301" i="39"/>
  <c r="J300" i="39"/>
  <c r="J299" i="39"/>
  <c r="J298" i="39"/>
  <c r="J297" i="39"/>
  <c r="J296" i="39"/>
  <c r="J295" i="39"/>
  <c r="J294" i="39"/>
  <c r="J293" i="39"/>
  <c r="I286" i="39"/>
  <c r="H286" i="39"/>
  <c r="J279" i="39"/>
  <c r="J278" i="39"/>
  <c r="J277" i="39"/>
  <c r="J276" i="39"/>
  <c r="J275" i="39"/>
  <c r="J274" i="39"/>
  <c r="J273" i="39"/>
  <c r="J272" i="39"/>
  <c r="J271" i="39"/>
  <c r="J270" i="39"/>
  <c r="J269" i="39"/>
  <c r="J268" i="39"/>
  <c r="J267" i="39"/>
  <c r="J266" i="39"/>
  <c r="J265" i="39"/>
  <c r="J264" i="39"/>
  <c r="J263" i="39"/>
  <c r="J262" i="39"/>
  <c r="J261" i="39"/>
  <c r="J260" i="39"/>
  <c r="J259" i="39"/>
  <c r="J258" i="39"/>
  <c r="J257" i="39"/>
  <c r="J256" i="39"/>
  <c r="J255" i="39"/>
  <c r="J254" i="39"/>
  <c r="J253" i="39"/>
  <c r="J252" i="39"/>
  <c r="J251" i="39"/>
  <c r="J250" i="39"/>
  <c r="J249" i="39"/>
  <c r="J248" i="39"/>
  <c r="J247" i="39"/>
  <c r="I240" i="39"/>
  <c r="H240" i="39"/>
  <c r="J233" i="39"/>
  <c r="J232" i="39"/>
  <c r="J231" i="39"/>
  <c r="J230" i="39"/>
  <c r="J229" i="39"/>
  <c r="J228" i="39"/>
  <c r="J227" i="39"/>
  <c r="J226" i="39"/>
  <c r="J225" i="39"/>
  <c r="J224" i="39"/>
  <c r="J223" i="39"/>
  <c r="J222" i="39"/>
  <c r="J221" i="39"/>
  <c r="J220" i="39"/>
  <c r="J219" i="39"/>
  <c r="J218" i="39"/>
  <c r="J217" i="39"/>
  <c r="J216" i="39"/>
  <c r="J215" i="39"/>
  <c r="J214" i="39"/>
  <c r="J213" i="39"/>
  <c r="J212" i="39"/>
  <c r="J211" i="39"/>
  <c r="J210" i="39"/>
  <c r="J209" i="39"/>
  <c r="J208" i="39"/>
  <c r="J207" i="39"/>
  <c r="J206" i="39"/>
  <c r="J205" i="39"/>
  <c r="J204" i="39"/>
  <c r="J203" i="39"/>
  <c r="J202" i="39"/>
  <c r="J201" i="39"/>
  <c r="I194" i="39"/>
  <c r="H194" i="39"/>
  <c r="J187" i="39"/>
  <c r="J186" i="39"/>
  <c r="J185" i="39"/>
  <c r="J184" i="39"/>
  <c r="J183" i="39"/>
  <c r="J182" i="39"/>
  <c r="J181" i="39"/>
  <c r="J180" i="39"/>
  <c r="J179" i="39"/>
  <c r="J178" i="39"/>
  <c r="J177" i="39"/>
  <c r="J176" i="39"/>
  <c r="J175" i="39"/>
  <c r="J174" i="39"/>
  <c r="J173" i="39"/>
  <c r="J172" i="39"/>
  <c r="J171" i="39"/>
  <c r="J170" i="39"/>
  <c r="J169" i="39"/>
  <c r="J168" i="39"/>
  <c r="J167" i="39"/>
  <c r="J166" i="39"/>
  <c r="J165" i="39"/>
  <c r="J164" i="39"/>
  <c r="J163" i="39"/>
  <c r="J162" i="39"/>
  <c r="J161" i="39"/>
  <c r="J160" i="39"/>
  <c r="J159" i="39"/>
  <c r="J158" i="39"/>
  <c r="J157" i="39"/>
  <c r="J156" i="39"/>
  <c r="J155" i="39"/>
  <c r="I148" i="39"/>
  <c r="H148" i="39"/>
  <c r="J141" i="39"/>
  <c r="J140" i="39"/>
  <c r="J139" i="39"/>
  <c r="J138" i="39"/>
  <c r="J137" i="39"/>
  <c r="J136" i="39"/>
  <c r="J135" i="39"/>
  <c r="J134" i="39"/>
  <c r="J133" i="39"/>
  <c r="J132" i="39"/>
  <c r="J131" i="39"/>
  <c r="J130" i="39"/>
  <c r="J129" i="39"/>
  <c r="J128" i="39"/>
  <c r="J127" i="39"/>
  <c r="J126" i="39"/>
  <c r="J125" i="39"/>
  <c r="J124" i="39"/>
  <c r="J123" i="39"/>
  <c r="J122" i="39"/>
  <c r="J121" i="39"/>
  <c r="J120" i="39"/>
  <c r="J119" i="39"/>
  <c r="J118" i="39"/>
  <c r="J117" i="39"/>
  <c r="J116" i="39"/>
  <c r="J115" i="39"/>
  <c r="J114" i="39"/>
  <c r="J113" i="39"/>
  <c r="J112" i="39"/>
  <c r="J111" i="39"/>
  <c r="J110" i="39"/>
  <c r="J109" i="39"/>
  <c r="I102" i="39"/>
  <c r="H102" i="39"/>
  <c r="J95" i="39"/>
  <c r="J94" i="39"/>
  <c r="J93" i="39"/>
  <c r="J92" i="39"/>
  <c r="J91" i="39"/>
  <c r="J90" i="39"/>
  <c r="J89" i="39"/>
  <c r="J88" i="39"/>
  <c r="J87" i="39"/>
  <c r="J86" i="39"/>
  <c r="J85" i="39"/>
  <c r="J84" i="39"/>
  <c r="J83" i="39"/>
  <c r="J82" i="39"/>
  <c r="J81" i="39"/>
  <c r="J80" i="39"/>
  <c r="J79" i="39"/>
  <c r="J78" i="39"/>
  <c r="J77" i="39"/>
  <c r="J76" i="39"/>
  <c r="J75" i="39"/>
  <c r="J74" i="39"/>
  <c r="J73" i="39"/>
  <c r="J72" i="39"/>
  <c r="J71" i="39"/>
  <c r="J70" i="39"/>
  <c r="J69" i="39"/>
  <c r="J68" i="39"/>
  <c r="J67" i="39"/>
  <c r="J66" i="39"/>
  <c r="J65" i="39"/>
  <c r="J64" i="39"/>
  <c r="J63" i="39"/>
  <c r="I56" i="39"/>
  <c r="H56" i="39"/>
  <c r="J49" i="39"/>
  <c r="J48" i="39"/>
  <c r="J47" i="39"/>
  <c r="J46" i="39"/>
  <c r="J45" i="39"/>
  <c r="J44" i="39"/>
  <c r="J43" i="39"/>
  <c r="J42" i="39"/>
  <c r="J41" i="39"/>
  <c r="J40" i="39"/>
  <c r="J39" i="39"/>
  <c r="J38" i="39"/>
  <c r="J37" i="39"/>
  <c r="J36" i="39"/>
  <c r="J35" i="39"/>
  <c r="J34" i="39"/>
  <c r="J33" i="39"/>
  <c r="J32" i="39"/>
  <c r="J31" i="39"/>
  <c r="J30" i="39"/>
  <c r="J29" i="39"/>
  <c r="J28" i="39"/>
  <c r="J27" i="39"/>
  <c r="J26" i="39"/>
  <c r="J25" i="39"/>
  <c r="J24" i="39"/>
  <c r="J23" i="39"/>
  <c r="J22" i="39"/>
  <c r="J21" i="39"/>
  <c r="J20" i="39"/>
  <c r="J19" i="39"/>
  <c r="J18" i="39"/>
  <c r="J17" i="39"/>
  <c r="I10" i="39"/>
  <c r="H10" i="39"/>
  <c r="C14" i="39" l="1"/>
  <c r="D19" i="39" s="1"/>
  <c r="C20" i="39" s="1"/>
  <c r="C36" i="39" s="1"/>
  <c r="Q480" i="39"/>
  <c r="S480" i="39" s="1"/>
  <c r="S986" i="39"/>
  <c r="C980" i="39"/>
  <c r="S940" i="39"/>
  <c r="C934" i="39"/>
  <c r="S894" i="39"/>
  <c r="C888" i="39"/>
  <c r="S848" i="39"/>
  <c r="C842" i="39"/>
  <c r="S802" i="39"/>
  <c r="C796" i="39"/>
  <c r="S756" i="39"/>
  <c r="C750" i="39"/>
  <c r="S710" i="39"/>
  <c r="C704" i="39"/>
  <c r="S664" i="39"/>
  <c r="C658" i="39"/>
  <c r="S618" i="39"/>
  <c r="C612" i="39"/>
  <c r="S572" i="39"/>
  <c r="C566" i="39"/>
  <c r="S526" i="39"/>
  <c r="C520" i="39"/>
  <c r="D483" i="39"/>
  <c r="C484" i="39" s="1"/>
  <c r="C498" i="39" s="1"/>
  <c r="D481" i="39"/>
  <c r="C482" i="39" s="1"/>
  <c r="C497" i="39" s="1"/>
  <c r="D484" i="39"/>
  <c r="C485" i="39" s="1"/>
  <c r="C477" i="39"/>
  <c r="D485" i="39"/>
  <c r="D482" i="39"/>
  <c r="C483" i="39" s="1"/>
  <c r="D480" i="39"/>
  <c r="C481" i="39" s="1"/>
  <c r="D478" i="39"/>
  <c r="C479" i="39" s="1"/>
  <c r="Q477" i="39"/>
  <c r="D479" i="39"/>
  <c r="C480" i="39" s="1"/>
  <c r="C496" i="39" s="1"/>
  <c r="D477" i="39"/>
  <c r="C478" i="39" s="1"/>
  <c r="C495" i="39" s="1"/>
  <c r="S434" i="39"/>
  <c r="C428" i="39"/>
  <c r="S388" i="39"/>
  <c r="C382" i="39"/>
  <c r="S342" i="39"/>
  <c r="C336" i="39"/>
  <c r="S296" i="39"/>
  <c r="C290" i="39"/>
  <c r="S250" i="39"/>
  <c r="C244" i="39"/>
  <c r="S204" i="39"/>
  <c r="C198" i="39"/>
  <c r="S158" i="39"/>
  <c r="C152" i="39"/>
  <c r="S112" i="39"/>
  <c r="C106" i="39"/>
  <c r="S66" i="39"/>
  <c r="C60" i="39"/>
  <c r="S20" i="39"/>
  <c r="C2" i="38"/>
  <c r="Q13" i="38" s="1"/>
  <c r="D17" i="39" l="1"/>
  <c r="C18" i="39" s="1"/>
  <c r="C35" i="39" s="1"/>
  <c r="D18" i="39"/>
  <c r="C19" i="39" s="1"/>
  <c r="D24" i="39"/>
  <c r="C25" i="39" s="1"/>
  <c r="D21" i="39"/>
  <c r="C22" i="39" s="1"/>
  <c r="C37" i="39" s="1"/>
  <c r="D20" i="39"/>
  <c r="C21" i="39" s="1"/>
  <c r="D22" i="39"/>
  <c r="C23" i="39" s="1"/>
  <c r="C17" i="39"/>
  <c r="C28" i="39" s="1"/>
  <c r="Q17" i="39"/>
  <c r="S17" i="39" s="1"/>
  <c r="T17" i="39" s="1"/>
  <c r="D25" i="39"/>
  <c r="D23" i="39"/>
  <c r="C24" i="39" s="1"/>
  <c r="C38" i="39" s="1"/>
  <c r="C494" i="39"/>
  <c r="C499" i="39"/>
  <c r="D989" i="39"/>
  <c r="C990" i="39" s="1"/>
  <c r="C1004" i="39" s="1"/>
  <c r="D987" i="39"/>
  <c r="C988" i="39" s="1"/>
  <c r="C1003" i="39" s="1"/>
  <c r="D985" i="39"/>
  <c r="C986" i="39" s="1"/>
  <c r="C1002" i="39" s="1"/>
  <c r="D983" i="39"/>
  <c r="C984" i="39" s="1"/>
  <c r="C1001" i="39" s="1"/>
  <c r="D990" i="39"/>
  <c r="C991" i="39" s="1"/>
  <c r="C983" i="39"/>
  <c r="D991" i="39"/>
  <c r="D988" i="39"/>
  <c r="C989" i="39" s="1"/>
  <c r="D986" i="39"/>
  <c r="C987" i="39" s="1"/>
  <c r="D984" i="39"/>
  <c r="C985" i="39" s="1"/>
  <c r="Q983" i="39"/>
  <c r="D943" i="39"/>
  <c r="C944" i="39" s="1"/>
  <c r="C958" i="39" s="1"/>
  <c r="D941" i="39"/>
  <c r="C942" i="39" s="1"/>
  <c r="C957" i="39" s="1"/>
  <c r="D939" i="39"/>
  <c r="C940" i="39" s="1"/>
  <c r="C956" i="39" s="1"/>
  <c r="D937" i="39"/>
  <c r="C938" i="39" s="1"/>
  <c r="C955" i="39" s="1"/>
  <c r="D944" i="39"/>
  <c r="C945" i="39" s="1"/>
  <c r="C937" i="39"/>
  <c r="D945" i="39"/>
  <c r="D942" i="39"/>
  <c r="C943" i="39" s="1"/>
  <c r="D940" i="39"/>
  <c r="C941" i="39" s="1"/>
  <c r="D938" i="39"/>
  <c r="C939" i="39" s="1"/>
  <c r="Q937" i="39"/>
  <c r="D897" i="39"/>
  <c r="C898" i="39" s="1"/>
  <c r="C912" i="39" s="1"/>
  <c r="D895" i="39"/>
  <c r="C896" i="39" s="1"/>
  <c r="C911" i="39" s="1"/>
  <c r="D893" i="39"/>
  <c r="C894" i="39" s="1"/>
  <c r="C910" i="39" s="1"/>
  <c r="D891" i="39"/>
  <c r="C892" i="39" s="1"/>
  <c r="C909" i="39" s="1"/>
  <c r="D898" i="39"/>
  <c r="C899" i="39" s="1"/>
  <c r="C891" i="39"/>
  <c r="D899" i="39"/>
  <c r="D896" i="39"/>
  <c r="C897" i="39" s="1"/>
  <c r="D894" i="39"/>
  <c r="C895" i="39" s="1"/>
  <c r="D892" i="39"/>
  <c r="C893" i="39" s="1"/>
  <c r="Q891" i="39"/>
  <c r="D851" i="39"/>
  <c r="C852" i="39" s="1"/>
  <c r="C866" i="39" s="1"/>
  <c r="D849" i="39"/>
  <c r="C850" i="39" s="1"/>
  <c r="C865" i="39" s="1"/>
  <c r="D847" i="39"/>
  <c r="C848" i="39" s="1"/>
  <c r="C864" i="39" s="1"/>
  <c r="D845" i="39"/>
  <c r="C846" i="39" s="1"/>
  <c r="C863" i="39" s="1"/>
  <c r="D852" i="39"/>
  <c r="C853" i="39" s="1"/>
  <c r="C845" i="39"/>
  <c r="D853" i="39"/>
  <c r="D850" i="39"/>
  <c r="C851" i="39" s="1"/>
  <c r="D848" i="39"/>
  <c r="C849" i="39" s="1"/>
  <c r="D846" i="39"/>
  <c r="C847" i="39" s="1"/>
  <c r="Q845" i="39"/>
  <c r="D805" i="39"/>
  <c r="C806" i="39" s="1"/>
  <c r="C820" i="39" s="1"/>
  <c r="D803" i="39"/>
  <c r="C804" i="39" s="1"/>
  <c r="C819" i="39" s="1"/>
  <c r="D801" i="39"/>
  <c r="C802" i="39" s="1"/>
  <c r="C818" i="39" s="1"/>
  <c r="D799" i="39"/>
  <c r="C800" i="39" s="1"/>
  <c r="C817" i="39" s="1"/>
  <c r="D806" i="39"/>
  <c r="C807" i="39" s="1"/>
  <c r="C799" i="39"/>
  <c r="D807" i="39"/>
  <c r="D804" i="39"/>
  <c r="C805" i="39" s="1"/>
  <c r="D802" i="39"/>
  <c r="C803" i="39" s="1"/>
  <c r="D800" i="39"/>
  <c r="C801" i="39" s="1"/>
  <c r="Q799" i="39"/>
  <c r="D759" i="39"/>
  <c r="C760" i="39" s="1"/>
  <c r="C774" i="39" s="1"/>
  <c r="D757" i="39"/>
  <c r="C758" i="39" s="1"/>
  <c r="C773" i="39" s="1"/>
  <c r="D755" i="39"/>
  <c r="C756" i="39" s="1"/>
  <c r="C772" i="39" s="1"/>
  <c r="D753" i="39"/>
  <c r="C754" i="39" s="1"/>
  <c r="C771" i="39" s="1"/>
  <c r="D760" i="39"/>
  <c r="C761" i="39" s="1"/>
  <c r="C753" i="39"/>
  <c r="D761" i="39"/>
  <c r="D758" i="39"/>
  <c r="C759" i="39" s="1"/>
  <c r="D756" i="39"/>
  <c r="C757" i="39" s="1"/>
  <c r="D754" i="39"/>
  <c r="C755" i="39" s="1"/>
  <c r="Q753" i="39"/>
  <c r="D713" i="39"/>
  <c r="C714" i="39" s="1"/>
  <c r="C728" i="39" s="1"/>
  <c r="D711" i="39"/>
  <c r="C712" i="39" s="1"/>
  <c r="C727" i="39" s="1"/>
  <c r="D709" i="39"/>
  <c r="C710" i="39" s="1"/>
  <c r="C726" i="39" s="1"/>
  <c r="D707" i="39"/>
  <c r="C708" i="39" s="1"/>
  <c r="C725" i="39" s="1"/>
  <c r="D714" i="39"/>
  <c r="C715" i="39" s="1"/>
  <c r="C707" i="39"/>
  <c r="D715" i="39"/>
  <c r="D712" i="39"/>
  <c r="C713" i="39" s="1"/>
  <c r="D710" i="39"/>
  <c r="C711" i="39" s="1"/>
  <c r="D708" i="39"/>
  <c r="C709" i="39" s="1"/>
  <c r="Q707" i="39"/>
  <c r="D667" i="39"/>
  <c r="C668" i="39" s="1"/>
  <c r="C682" i="39" s="1"/>
  <c r="D665" i="39"/>
  <c r="C666" i="39" s="1"/>
  <c r="C681" i="39" s="1"/>
  <c r="D663" i="39"/>
  <c r="C664" i="39" s="1"/>
  <c r="C680" i="39" s="1"/>
  <c r="D661" i="39"/>
  <c r="C662" i="39" s="1"/>
  <c r="C679" i="39" s="1"/>
  <c r="D668" i="39"/>
  <c r="C669" i="39" s="1"/>
  <c r="C661" i="39"/>
  <c r="D669" i="39"/>
  <c r="D666" i="39"/>
  <c r="C667" i="39" s="1"/>
  <c r="D664" i="39"/>
  <c r="C665" i="39" s="1"/>
  <c r="D662" i="39"/>
  <c r="C663" i="39" s="1"/>
  <c r="Q661" i="39"/>
  <c r="D621" i="39"/>
  <c r="C622" i="39" s="1"/>
  <c r="C636" i="39" s="1"/>
  <c r="D619" i="39"/>
  <c r="C620" i="39" s="1"/>
  <c r="C635" i="39" s="1"/>
  <c r="D617" i="39"/>
  <c r="C618" i="39" s="1"/>
  <c r="C634" i="39" s="1"/>
  <c r="D615" i="39"/>
  <c r="C616" i="39" s="1"/>
  <c r="C633" i="39" s="1"/>
  <c r="D622" i="39"/>
  <c r="C623" i="39" s="1"/>
  <c r="C615" i="39"/>
  <c r="D623" i="39"/>
  <c r="D620" i="39"/>
  <c r="C621" i="39" s="1"/>
  <c r="D618" i="39"/>
  <c r="C619" i="39" s="1"/>
  <c r="D616" i="39"/>
  <c r="C617" i="39" s="1"/>
  <c r="Q615" i="39"/>
  <c r="D575" i="39"/>
  <c r="C576" i="39" s="1"/>
  <c r="C590" i="39" s="1"/>
  <c r="D573" i="39"/>
  <c r="C574" i="39" s="1"/>
  <c r="C589" i="39" s="1"/>
  <c r="D571" i="39"/>
  <c r="C572" i="39" s="1"/>
  <c r="C588" i="39" s="1"/>
  <c r="D569" i="39"/>
  <c r="C570" i="39" s="1"/>
  <c r="C587" i="39" s="1"/>
  <c r="D572" i="39"/>
  <c r="C573" i="39" s="1"/>
  <c r="D576" i="39"/>
  <c r="C577" i="39" s="1"/>
  <c r="C569" i="39"/>
  <c r="D570" i="39"/>
  <c r="C571" i="39" s="1"/>
  <c r="D577" i="39"/>
  <c r="D574" i="39"/>
  <c r="C575" i="39" s="1"/>
  <c r="Q569" i="39"/>
  <c r="D529" i="39"/>
  <c r="C530" i="39" s="1"/>
  <c r="C544" i="39" s="1"/>
  <c r="D527" i="39"/>
  <c r="C528" i="39" s="1"/>
  <c r="C543" i="39" s="1"/>
  <c r="D525" i="39"/>
  <c r="C526" i="39" s="1"/>
  <c r="C542" i="39" s="1"/>
  <c r="D523" i="39"/>
  <c r="C524" i="39" s="1"/>
  <c r="C541" i="39" s="1"/>
  <c r="D530" i="39"/>
  <c r="C531" i="39" s="1"/>
  <c r="C523" i="39"/>
  <c r="D531" i="39"/>
  <c r="D528" i="39"/>
  <c r="C529" i="39" s="1"/>
  <c r="D526" i="39"/>
  <c r="C527" i="39" s="1"/>
  <c r="D524" i="39"/>
  <c r="C525" i="39" s="1"/>
  <c r="Q523" i="39"/>
  <c r="C488" i="39"/>
  <c r="C489" i="39"/>
  <c r="C487" i="39"/>
  <c r="Q482" i="39" s="1"/>
  <c r="S477" i="39"/>
  <c r="T477" i="39" s="1"/>
  <c r="D437" i="39"/>
  <c r="C438" i="39" s="1"/>
  <c r="C452" i="39" s="1"/>
  <c r="D435" i="39"/>
  <c r="C436" i="39" s="1"/>
  <c r="C451" i="39" s="1"/>
  <c r="D433" i="39"/>
  <c r="C434" i="39" s="1"/>
  <c r="C450" i="39" s="1"/>
  <c r="D431" i="39"/>
  <c r="C432" i="39" s="1"/>
  <c r="C449" i="39" s="1"/>
  <c r="D438" i="39"/>
  <c r="C439" i="39" s="1"/>
  <c r="C431" i="39"/>
  <c r="D439" i="39"/>
  <c r="D436" i="39"/>
  <c r="C437" i="39" s="1"/>
  <c r="D434" i="39"/>
  <c r="C435" i="39" s="1"/>
  <c r="D432" i="39"/>
  <c r="C433" i="39" s="1"/>
  <c r="Q431" i="39"/>
  <c r="D391" i="39"/>
  <c r="C392" i="39" s="1"/>
  <c r="C406" i="39" s="1"/>
  <c r="D389" i="39"/>
  <c r="C390" i="39" s="1"/>
  <c r="C405" i="39" s="1"/>
  <c r="D387" i="39"/>
  <c r="C388" i="39" s="1"/>
  <c r="C404" i="39" s="1"/>
  <c r="D385" i="39"/>
  <c r="D392" i="39"/>
  <c r="C393" i="39" s="1"/>
  <c r="C385" i="39"/>
  <c r="D393" i="39"/>
  <c r="D390" i="39"/>
  <c r="C391" i="39" s="1"/>
  <c r="D388" i="39"/>
  <c r="C389" i="39" s="1"/>
  <c r="D386" i="39"/>
  <c r="C387" i="39" s="1"/>
  <c r="Q385" i="39"/>
  <c r="D345" i="39"/>
  <c r="C346" i="39" s="1"/>
  <c r="C360" i="39" s="1"/>
  <c r="D343" i="39"/>
  <c r="C344" i="39" s="1"/>
  <c r="C359" i="39" s="1"/>
  <c r="D341" i="39"/>
  <c r="C342" i="39" s="1"/>
  <c r="C358" i="39" s="1"/>
  <c r="D339" i="39"/>
  <c r="C340" i="39" s="1"/>
  <c r="C357" i="39" s="1"/>
  <c r="D346" i="39"/>
  <c r="C347" i="39" s="1"/>
  <c r="C339" i="39"/>
  <c r="D347" i="39"/>
  <c r="D344" i="39"/>
  <c r="C345" i="39" s="1"/>
  <c r="D342" i="39"/>
  <c r="C343" i="39" s="1"/>
  <c r="D340" i="39"/>
  <c r="C341" i="39" s="1"/>
  <c r="Q339" i="39"/>
  <c r="D299" i="39"/>
  <c r="C300" i="39" s="1"/>
  <c r="C314" i="39" s="1"/>
  <c r="D297" i="39"/>
  <c r="C298" i="39" s="1"/>
  <c r="C313" i="39" s="1"/>
  <c r="D295" i="39"/>
  <c r="C296" i="39" s="1"/>
  <c r="C312" i="39" s="1"/>
  <c r="D293" i="39"/>
  <c r="C294" i="39" s="1"/>
  <c r="C311" i="39" s="1"/>
  <c r="D294" i="39"/>
  <c r="C295" i="39" s="1"/>
  <c r="D300" i="39"/>
  <c r="C301" i="39" s="1"/>
  <c r="C293" i="39"/>
  <c r="D301" i="39"/>
  <c r="D298" i="39"/>
  <c r="C299" i="39" s="1"/>
  <c r="D296" i="39"/>
  <c r="C297" i="39" s="1"/>
  <c r="Q293" i="39"/>
  <c r="D253" i="39"/>
  <c r="C254" i="39" s="1"/>
  <c r="C268" i="39" s="1"/>
  <c r="D251" i="39"/>
  <c r="C252" i="39" s="1"/>
  <c r="C267" i="39" s="1"/>
  <c r="D249" i="39"/>
  <c r="C250" i="39" s="1"/>
  <c r="C266" i="39" s="1"/>
  <c r="D247" i="39"/>
  <c r="C248" i="39" s="1"/>
  <c r="C265" i="39" s="1"/>
  <c r="D254" i="39"/>
  <c r="C255" i="39" s="1"/>
  <c r="C247" i="39"/>
  <c r="D255" i="39"/>
  <c r="D252" i="39"/>
  <c r="C253" i="39" s="1"/>
  <c r="D250" i="39"/>
  <c r="C251" i="39" s="1"/>
  <c r="D248" i="39"/>
  <c r="C249" i="39" s="1"/>
  <c r="Q247" i="39"/>
  <c r="D207" i="39"/>
  <c r="C208" i="39" s="1"/>
  <c r="C222" i="39" s="1"/>
  <c r="D205" i="39"/>
  <c r="C206" i="39" s="1"/>
  <c r="C221" i="39" s="1"/>
  <c r="D203" i="39"/>
  <c r="C204" i="39" s="1"/>
  <c r="C220" i="39" s="1"/>
  <c r="D201" i="39"/>
  <c r="C202" i="39" s="1"/>
  <c r="C219" i="39" s="1"/>
  <c r="D208" i="39"/>
  <c r="C209" i="39" s="1"/>
  <c r="C201" i="39"/>
  <c r="D209" i="39"/>
  <c r="D206" i="39"/>
  <c r="C207" i="39" s="1"/>
  <c r="D204" i="39"/>
  <c r="C205" i="39" s="1"/>
  <c r="D202" i="39"/>
  <c r="C203" i="39" s="1"/>
  <c r="Q201" i="39"/>
  <c r="D161" i="39"/>
  <c r="C162" i="39" s="1"/>
  <c r="C176" i="39" s="1"/>
  <c r="D159" i="39"/>
  <c r="C160" i="39" s="1"/>
  <c r="C175" i="39" s="1"/>
  <c r="D157" i="39"/>
  <c r="C158" i="39" s="1"/>
  <c r="C174" i="39" s="1"/>
  <c r="D155" i="39"/>
  <c r="C156" i="39" s="1"/>
  <c r="C173" i="39" s="1"/>
  <c r="D162" i="39"/>
  <c r="C163" i="39" s="1"/>
  <c r="C155" i="39"/>
  <c r="D163" i="39"/>
  <c r="D160" i="39"/>
  <c r="C161" i="39" s="1"/>
  <c r="D158" i="39"/>
  <c r="C159" i="39" s="1"/>
  <c r="D156" i="39"/>
  <c r="C157" i="39" s="1"/>
  <c r="Q155" i="39"/>
  <c r="D115" i="39"/>
  <c r="C116" i="39" s="1"/>
  <c r="C130" i="39" s="1"/>
  <c r="D113" i="39"/>
  <c r="C114" i="39" s="1"/>
  <c r="C129" i="39" s="1"/>
  <c r="D111" i="39"/>
  <c r="C112" i="39" s="1"/>
  <c r="C128" i="39" s="1"/>
  <c r="D109" i="39"/>
  <c r="C110" i="39" s="1"/>
  <c r="C127" i="39" s="1"/>
  <c r="D116" i="39"/>
  <c r="C117" i="39" s="1"/>
  <c r="C109" i="39"/>
  <c r="D117" i="39"/>
  <c r="D114" i="39"/>
  <c r="C115" i="39" s="1"/>
  <c r="D112" i="39"/>
  <c r="C113" i="39" s="1"/>
  <c r="D110" i="39"/>
  <c r="C111" i="39" s="1"/>
  <c r="Q109" i="39"/>
  <c r="D69" i="39"/>
  <c r="C70" i="39" s="1"/>
  <c r="C84" i="39" s="1"/>
  <c r="D67" i="39"/>
  <c r="C68" i="39" s="1"/>
  <c r="C83" i="39" s="1"/>
  <c r="D65" i="39"/>
  <c r="C66" i="39" s="1"/>
  <c r="C82" i="39" s="1"/>
  <c r="D63" i="39"/>
  <c r="C64" i="39" s="1"/>
  <c r="C81" i="39" s="1"/>
  <c r="D71" i="39"/>
  <c r="D66" i="39"/>
  <c r="C67" i="39" s="1"/>
  <c r="Q63" i="39"/>
  <c r="D70" i="39"/>
  <c r="C71" i="39" s="1"/>
  <c r="C63" i="39"/>
  <c r="D68" i="39"/>
  <c r="C69" i="39" s="1"/>
  <c r="D64" i="39"/>
  <c r="C65" i="39" s="1"/>
  <c r="S13" i="38"/>
  <c r="C27" i="39" l="1"/>
  <c r="Q22" i="39" s="1"/>
  <c r="S22" i="39" s="1"/>
  <c r="C386" i="39"/>
  <c r="C403" i="39" s="1"/>
  <c r="C407" i="39" s="1"/>
  <c r="H1343" i="39"/>
  <c r="Q1356" i="39" s="1"/>
  <c r="C500" i="39"/>
  <c r="C501" i="39" s="1"/>
  <c r="C34" i="39"/>
  <c r="C29" i="39"/>
  <c r="C30" i="39" s="1"/>
  <c r="C31" i="39" s="1"/>
  <c r="C32" i="39" s="1"/>
  <c r="C33" i="39" s="1"/>
  <c r="C39" i="39"/>
  <c r="C490" i="39"/>
  <c r="C491" i="39" s="1"/>
  <c r="C492" i="39" s="1"/>
  <c r="C493" i="39" s="1"/>
  <c r="C172" i="39"/>
  <c r="C269" i="39"/>
  <c r="C453" i="39"/>
  <c r="C545" i="39"/>
  <c r="C729" i="39"/>
  <c r="C913" i="39"/>
  <c r="C80" i="39"/>
  <c r="C223" i="39"/>
  <c r="C867" i="39"/>
  <c r="C361" i="39"/>
  <c r="C637" i="39"/>
  <c r="C821" i="39"/>
  <c r="C1005" i="39"/>
  <c r="C131" i="39"/>
  <c r="C315" i="39"/>
  <c r="C586" i="39"/>
  <c r="C591" i="39"/>
  <c r="C678" i="39"/>
  <c r="C775" i="39"/>
  <c r="C959" i="39"/>
  <c r="S983" i="39"/>
  <c r="T983" i="39" s="1"/>
  <c r="C1000" i="39"/>
  <c r="C993" i="39"/>
  <c r="Q988" i="39" s="1"/>
  <c r="C994" i="39"/>
  <c r="C995" i="39"/>
  <c r="S937" i="39"/>
  <c r="T937" i="39" s="1"/>
  <c r="C954" i="39"/>
  <c r="C947" i="39"/>
  <c r="Q942" i="39" s="1"/>
  <c r="C948" i="39"/>
  <c r="C949" i="39"/>
  <c r="S891" i="39"/>
  <c r="T891" i="39" s="1"/>
  <c r="C908" i="39"/>
  <c r="C902" i="39"/>
  <c r="C901" i="39"/>
  <c r="Q896" i="39" s="1"/>
  <c r="C903" i="39"/>
  <c r="S845" i="39"/>
  <c r="T845" i="39" s="1"/>
  <c r="C862" i="39"/>
  <c r="C857" i="39"/>
  <c r="C856" i="39"/>
  <c r="C855" i="39"/>
  <c r="Q850" i="39" s="1"/>
  <c r="S799" i="39"/>
  <c r="T799" i="39" s="1"/>
  <c r="C816" i="39"/>
  <c r="C811" i="39"/>
  <c r="C810" i="39"/>
  <c r="C809" i="39"/>
  <c r="Q804" i="39" s="1"/>
  <c r="S753" i="39"/>
  <c r="T753" i="39" s="1"/>
  <c r="C770" i="39"/>
  <c r="C763" i="39"/>
  <c r="Q758" i="39" s="1"/>
  <c r="C764" i="39"/>
  <c r="C765" i="39"/>
  <c r="S707" i="39"/>
  <c r="T707" i="39" s="1"/>
  <c r="C724" i="39"/>
  <c r="C719" i="39"/>
  <c r="C718" i="39"/>
  <c r="C717" i="39"/>
  <c r="Q712" i="39" s="1"/>
  <c r="S661" i="39"/>
  <c r="T661" i="39" s="1"/>
  <c r="C672" i="39"/>
  <c r="C673" i="39"/>
  <c r="C671" i="39"/>
  <c r="Q666" i="39" s="1"/>
  <c r="C683" i="39"/>
  <c r="S615" i="39"/>
  <c r="T615" i="39" s="1"/>
  <c r="C632" i="39"/>
  <c r="C625" i="39"/>
  <c r="Q620" i="39" s="1"/>
  <c r="C626" i="39"/>
  <c r="C627" i="39"/>
  <c r="S569" i="39"/>
  <c r="T569" i="39" s="1"/>
  <c r="C579" i="39"/>
  <c r="Q574" i="39" s="1"/>
  <c r="C580" i="39"/>
  <c r="C581" i="39"/>
  <c r="C540" i="39"/>
  <c r="S523" i="39"/>
  <c r="T523" i="39" s="1"/>
  <c r="C534" i="39"/>
  <c r="C533" i="39"/>
  <c r="Q528" i="39" s="1"/>
  <c r="C535" i="39"/>
  <c r="S482" i="39"/>
  <c r="C471" i="39"/>
  <c r="Q478" i="39"/>
  <c r="S431" i="39"/>
  <c r="T431" i="39" s="1"/>
  <c r="C448" i="39"/>
  <c r="C441" i="39"/>
  <c r="Q436" i="39" s="1"/>
  <c r="C442" i="39"/>
  <c r="C443" i="39"/>
  <c r="S385" i="39"/>
  <c r="T385" i="39" s="1"/>
  <c r="C402" i="39"/>
  <c r="C397" i="39"/>
  <c r="C396" i="39"/>
  <c r="C395" i="39"/>
  <c r="Q390" i="39" s="1"/>
  <c r="S339" i="39"/>
  <c r="T339" i="39" s="1"/>
  <c r="C356" i="39"/>
  <c r="C349" i="39"/>
  <c r="Q344" i="39" s="1"/>
  <c r="C350" i="39"/>
  <c r="C351" i="39"/>
  <c r="S293" i="39"/>
  <c r="T293" i="39" s="1"/>
  <c r="C305" i="39"/>
  <c r="C304" i="39"/>
  <c r="C303" i="39"/>
  <c r="Q298" i="39" s="1"/>
  <c r="C310" i="39"/>
  <c r="S247" i="39"/>
  <c r="T247" i="39" s="1"/>
  <c r="C264" i="39"/>
  <c r="C258" i="39"/>
  <c r="C259" i="39"/>
  <c r="C257" i="39"/>
  <c r="Q252" i="39" s="1"/>
  <c r="S201" i="39"/>
  <c r="T201" i="39" s="1"/>
  <c r="C218" i="39"/>
  <c r="C212" i="39"/>
  <c r="C211" i="39"/>
  <c r="Q206" i="39" s="1"/>
  <c r="C213" i="39"/>
  <c r="S155" i="39"/>
  <c r="T155" i="39" s="1"/>
  <c r="C166" i="39"/>
  <c r="C167" i="39"/>
  <c r="C165" i="39"/>
  <c r="Q160" i="39" s="1"/>
  <c r="C177" i="39"/>
  <c r="S109" i="39"/>
  <c r="T109" i="39" s="1"/>
  <c r="C126" i="39"/>
  <c r="C120" i="39"/>
  <c r="C121" i="39"/>
  <c r="C119" i="39"/>
  <c r="Q114" i="39" s="1"/>
  <c r="C75" i="39"/>
  <c r="C76" i="39" s="1"/>
  <c r="C77" i="39" s="1"/>
  <c r="C78" i="39" s="1"/>
  <c r="C74" i="39"/>
  <c r="C73" i="39"/>
  <c r="Q68" i="39" s="1"/>
  <c r="S63" i="39"/>
  <c r="T63" i="39" s="1"/>
  <c r="C85" i="39"/>
  <c r="I3" i="38"/>
  <c r="H3" i="38"/>
  <c r="C776" i="39" l="1"/>
  <c r="C11" i="39"/>
  <c r="Q18" i="39"/>
  <c r="C270" i="39"/>
  <c r="Q479" i="39"/>
  <c r="S479" i="39" s="1"/>
  <c r="C316" i="39"/>
  <c r="Q295" i="39" s="1"/>
  <c r="S295" i="39" s="1"/>
  <c r="C730" i="39"/>
  <c r="Q709" i="39" s="1"/>
  <c r="S709" i="39" s="1"/>
  <c r="S1356" i="39"/>
  <c r="T1356" i="39" s="1"/>
  <c r="C1383" i="39"/>
  <c r="C1344" i="39" s="1"/>
  <c r="C40" i="39"/>
  <c r="C41" i="39" s="1"/>
  <c r="C914" i="39"/>
  <c r="C915" i="39" s="1"/>
  <c r="C1006" i="39"/>
  <c r="C260" i="39"/>
  <c r="C261" i="39" s="1"/>
  <c r="C262" i="39" s="1"/>
  <c r="C263" i="39" s="1"/>
  <c r="C398" i="39"/>
  <c r="C399" i="39" s="1"/>
  <c r="C400" i="39" s="1"/>
  <c r="C401" i="39" s="1"/>
  <c r="C812" i="39"/>
  <c r="C813" i="39" s="1"/>
  <c r="C814" i="39" s="1"/>
  <c r="C815" i="39" s="1"/>
  <c r="C904" i="39"/>
  <c r="C905" i="39" s="1"/>
  <c r="C906" i="39" s="1"/>
  <c r="C907" i="39" s="1"/>
  <c r="C960" i="39"/>
  <c r="C306" i="39"/>
  <c r="C307" i="39" s="1"/>
  <c r="C308" i="39" s="1"/>
  <c r="C309" i="39" s="1"/>
  <c r="C444" i="39"/>
  <c r="C445" i="39" s="1"/>
  <c r="C446" i="39" s="1"/>
  <c r="C447" i="39" s="1"/>
  <c r="C122" i="39"/>
  <c r="C123" i="39" s="1"/>
  <c r="C124" i="39" s="1"/>
  <c r="C125" i="39" s="1"/>
  <c r="C178" i="39"/>
  <c r="Q157" i="39" s="1"/>
  <c r="S157" i="39" s="1"/>
  <c r="C352" i="39"/>
  <c r="C353" i="39" s="1"/>
  <c r="C354" i="39" s="1"/>
  <c r="C355" i="39" s="1"/>
  <c r="C408" i="39"/>
  <c r="C409" i="39" s="1"/>
  <c r="C536" i="39"/>
  <c r="C537" i="39" s="1"/>
  <c r="C538" i="39" s="1"/>
  <c r="C539" i="39" s="1"/>
  <c r="C674" i="39"/>
  <c r="C675" i="39" s="1"/>
  <c r="C676" i="39" s="1"/>
  <c r="C677" i="39" s="1"/>
  <c r="C766" i="39"/>
  <c r="C767" i="39" s="1"/>
  <c r="C768" i="39" s="1"/>
  <c r="C769" i="39" s="1"/>
  <c r="C858" i="39"/>
  <c r="C859" i="39" s="1"/>
  <c r="C860" i="39" s="1"/>
  <c r="C861" i="39" s="1"/>
  <c r="C950" i="39"/>
  <c r="C951" i="39" s="1"/>
  <c r="C952" i="39" s="1"/>
  <c r="C953" i="39" s="1"/>
  <c r="C214" i="39"/>
  <c r="C215" i="39" s="1"/>
  <c r="C216" i="39" s="1"/>
  <c r="C217" i="39" s="1"/>
  <c r="C582" i="39"/>
  <c r="C583" i="39" s="1"/>
  <c r="C584" i="39" s="1"/>
  <c r="C585" i="39" s="1"/>
  <c r="C628" i="39"/>
  <c r="C629" i="39" s="1"/>
  <c r="C630" i="39" s="1"/>
  <c r="C631" i="39" s="1"/>
  <c r="C720" i="39"/>
  <c r="C721" i="39" s="1"/>
  <c r="C722" i="39" s="1"/>
  <c r="C723" i="39" s="1"/>
  <c r="C996" i="39"/>
  <c r="C997" i="39" s="1"/>
  <c r="C998" i="39" s="1"/>
  <c r="C999" i="39" s="1"/>
  <c r="C86" i="39"/>
  <c r="Q65" i="39" s="1"/>
  <c r="S65" i="39" s="1"/>
  <c r="C168" i="39"/>
  <c r="C169" i="39" s="1"/>
  <c r="C170" i="39" s="1"/>
  <c r="C171" i="39" s="1"/>
  <c r="C79" i="39"/>
  <c r="C95" i="39"/>
  <c r="C454" i="39"/>
  <c r="Q433" i="39" s="1"/>
  <c r="S433" i="39" s="1"/>
  <c r="C638" i="39"/>
  <c r="C639" i="39" s="1"/>
  <c r="C132" i="39"/>
  <c r="Q111" i="39" s="1"/>
  <c r="S111" i="39" s="1"/>
  <c r="C684" i="39"/>
  <c r="Q663" i="39" s="1"/>
  <c r="S663" i="39" s="1"/>
  <c r="C224" i="39"/>
  <c r="Q203" i="39" s="1"/>
  <c r="S203" i="39" s="1"/>
  <c r="C592" i="39"/>
  <c r="C593" i="39" s="1"/>
  <c r="C546" i="39"/>
  <c r="C547" i="39" s="1"/>
  <c r="C822" i="39"/>
  <c r="C868" i="39"/>
  <c r="C362" i="39"/>
  <c r="C363" i="39" s="1"/>
  <c r="C1007" i="39"/>
  <c r="S988" i="39"/>
  <c r="Q984" i="39"/>
  <c r="C977" i="39"/>
  <c r="S942" i="39"/>
  <c r="Q938" i="39"/>
  <c r="C931" i="39"/>
  <c r="S896" i="39"/>
  <c r="Q892" i="39"/>
  <c r="C885" i="39"/>
  <c r="S850" i="39"/>
  <c r="Q846" i="39"/>
  <c r="C839" i="39"/>
  <c r="S804" i="39"/>
  <c r="Q800" i="39"/>
  <c r="C793" i="39"/>
  <c r="Q755" i="39"/>
  <c r="S755" i="39" s="1"/>
  <c r="C777" i="39"/>
  <c r="S758" i="39"/>
  <c r="Q754" i="39"/>
  <c r="C747" i="39"/>
  <c r="S712" i="39"/>
  <c r="Q708" i="39"/>
  <c r="C701" i="39"/>
  <c r="S666" i="39"/>
  <c r="Q662" i="39"/>
  <c r="C655" i="39"/>
  <c r="S620" i="39"/>
  <c r="Q616" i="39"/>
  <c r="C609" i="39"/>
  <c r="S574" i="39"/>
  <c r="Q570" i="39"/>
  <c r="C563" i="39"/>
  <c r="S528" i="39"/>
  <c r="Q524" i="39"/>
  <c r="C517" i="39"/>
  <c r="S478" i="39"/>
  <c r="T478" i="39" s="1"/>
  <c r="C502" i="39"/>
  <c r="C503" i="39"/>
  <c r="C504" i="39" s="1"/>
  <c r="S436" i="39"/>
  <c r="Q432" i="39"/>
  <c r="C425" i="39"/>
  <c r="S390" i="39"/>
  <c r="Q386" i="39"/>
  <c r="C379" i="39"/>
  <c r="S344" i="39"/>
  <c r="Q340" i="39"/>
  <c r="C333" i="39"/>
  <c r="S298" i="39"/>
  <c r="Q294" i="39"/>
  <c r="C287" i="39"/>
  <c r="C271" i="39"/>
  <c r="Q249" i="39"/>
  <c r="S249" i="39" s="1"/>
  <c r="S252" i="39"/>
  <c r="Q248" i="39"/>
  <c r="C241" i="39"/>
  <c r="S206" i="39"/>
  <c r="Q202" i="39"/>
  <c r="C195" i="39"/>
  <c r="S160" i="39"/>
  <c r="Q156" i="39"/>
  <c r="C149" i="39"/>
  <c r="S114" i="39"/>
  <c r="Q110" i="39"/>
  <c r="C103" i="39"/>
  <c r="S68" i="39"/>
  <c r="Q64" i="39"/>
  <c r="C57" i="39"/>
  <c r="S18" i="39"/>
  <c r="T18" i="39" s="1"/>
  <c r="J42" i="38"/>
  <c r="J41" i="38"/>
  <c r="J40" i="38"/>
  <c r="J39" i="38"/>
  <c r="J38" i="38"/>
  <c r="J37" i="38"/>
  <c r="J36" i="38"/>
  <c r="J35" i="38"/>
  <c r="J34" i="38"/>
  <c r="J33" i="38"/>
  <c r="J32" i="38"/>
  <c r="J31" i="38"/>
  <c r="J30" i="38"/>
  <c r="J29" i="38"/>
  <c r="J28" i="38"/>
  <c r="J27" i="38"/>
  <c r="J26" i="38"/>
  <c r="J25" i="38"/>
  <c r="J24" i="38"/>
  <c r="J23" i="38"/>
  <c r="J22" i="38"/>
  <c r="J21" i="38"/>
  <c r="J20" i="38"/>
  <c r="J19" i="38"/>
  <c r="J18" i="38"/>
  <c r="J17" i="38"/>
  <c r="J16" i="38"/>
  <c r="J15" i="38"/>
  <c r="J14" i="38"/>
  <c r="J13" i="38"/>
  <c r="J12" i="38"/>
  <c r="J11" i="38"/>
  <c r="J10" i="38"/>
  <c r="C7" i="38"/>
  <c r="Q10" i="38" s="1"/>
  <c r="B38" i="41"/>
  <c r="C38" i="41" s="1"/>
  <c r="C39" i="41" s="1"/>
  <c r="C40" i="41" s="1"/>
  <c r="C731" i="39" l="1"/>
  <c r="T479" i="39"/>
  <c r="T480" i="39" s="1"/>
  <c r="Q387" i="39"/>
  <c r="S387" i="39" s="1"/>
  <c r="C317" i="39"/>
  <c r="C319" i="39" s="1"/>
  <c r="C320" i="39" s="1"/>
  <c r="Q571" i="39"/>
  <c r="S571" i="39" s="1"/>
  <c r="Q985" i="39"/>
  <c r="S985" i="39" s="1"/>
  <c r="C961" i="39"/>
  <c r="Q893" i="39"/>
  <c r="S893" i="39" s="1"/>
  <c r="Q847" i="39"/>
  <c r="S847" i="39" s="1"/>
  <c r="Q801" i="39"/>
  <c r="S801" i="39" s="1"/>
  <c r="Q617" i="39"/>
  <c r="S617" i="39" s="1"/>
  <c r="C823" i="39"/>
  <c r="Q939" i="39"/>
  <c r="S939" i="39" s="1"/>
  <c r="C179" i="39"/>
  <c r="C180" i="39" s="1"/>
  <c r="Q19" i="39"/>
  <c r="S19" i="39" s="1"/>
  <c r="T19" i="39" s="1"/>
  <c r="T20" i="39" s="1"/>
  <c r="C43" i="39"/>
  <c r="C44" i="39" s="1"/>
  <c r="C42" i="39"/>
  <c r="C506" i="39"/>
  <c r="C685" i="39"/>
  <c r="C686" i="39" s="1"/>
  <c r="C87" i="39"/>
  <c r="C88" i="39" s="1"/>
  <c r="C455" i="39"/>
  <c r="C456" i="39" s="1"/>
  <c r="C133" i="39"/>
  <c r="C134" i="39" s="1"/>
  <c r="C869" i="39"/>
  <c r="Q525" i="39"/>
  <c r="S525" i="39" s="1"/>
  <c r="C225" i="39"/>
  <c r="C227" i="39" s="1"/>
  <c r="C228" i="39" s="1"/>
  <c r="Q341" i="39"/>
  <c r="S341" i="39" s="1"/>
  <c r="S984" i="39"/>
  <c r="T984" i="39" s="1"/>
  <c r="C1008" i="39"/>
  <c r="C1009" i="39"/>
  <c r="C1010" i="39" s="1"/>
  <c r="S938" i="39"/>
  <c r="T938" i="39" s="1"/>
  <c r="C962" i="39"/>
  <c r="S892" i="39"/>
  <c r="T892" i="39" s="1"/>
  <c r="C916" i="39"/>
  <c r="C917" i="39"/>
  <c r="C918" i="39" s="1"/>
  <c r="S846" i="39"/>
  <c r="T846" i="39" s="1"/>
  <c r="S800" i="39"/>
  <c r="T800" i="39" s="1"/>
  <c r="C779" i="39"/>
  <c r="C780" i="39" s="1"/>
  <c r="C778" i="39"/>
  <c r="S754" i="39"/>
  <c r="T754" i="39" s="1"/>
  <c r="T755" i="39" s="1"/>
  <c r="T756" i="39" s="1"/>
  <c r="S708" i="39"/>
  <c r="T708" i="39" s="1"/>
  <c r="T709" i="39" s="1"/>
  <c r="T710" i="39" s="1"/>
  <c r="C732" i="39"/>
  <c r="C733" i="39"/>
  <c r="C734" i="39" s="1"/>
  <c r="S662" i="39"/>
  <c r="T662" i="39" s="1"/>
  <c r="T663" i="39" s="1"/>
  <c r="T664" i="39" s="1"/>
  <c r="C641" i="39"/>
  <c r="C640" i="39"/>
  <c r="S616" i="39"/>
  <c r="T616" i="39" s="1"/>
  <c r="C594" i="39"/>
  <c r="C595" i="39"/>
  <c r="C596" i="39" s="1"/>
  <c r="S570" i="39"/>
  <c r="T570" i="39" s="1"/>
  <c r="S524" i="39"/>
  <c r="T524" i="39" s="1"/>
  <c r="C549" i="39"/>
  <c r="C550" i="39" s="1"/>
  <c r="C548" i="39"/>
  <c r="S432" i="39"/>
  <c r="T432" i="39" s="1"/>
  <c r="T433" i="39" s="1"/>
  <c r="T434" i="39" s="1"/>
  <c r="S386" i="39"/>
  <c r="T386" i="39" s="1"/>
  <c r="C411" i="39"/>
  <c r="C412" i="39" s="1"/>
  <c r="C410" i="39"/>
  <c r="S340" i="39"/>
  <c r="T340" i="39" s="1"/>
  <c r="C364" i="39"/>
  <c r="C365" i="39"/>
  <c r="C366" i="39" s="1"/>
  <c r="S294" i="39"/>
  <c r="T294" i="39" s="1"/>
  <c r="T295" i="39" s="1"/>
  <c r="T296" i="39" s="1"/>
  <c r="S248" i="39"/>
  <c r="T248" i="39" s="1"/>
  <c r="T249" i="39" s="1"/>
  <c r="T250" i="39" s="1"/>
  <c r="C272" i="39"/>
  <c r="C273" i="39"/>
  <c r="C274" i="39" s="1"/>
  <c r="S202" i="39"/>
  <c r="T202" i="39" s="1"/>
  <c r="T203" i="39" s="1"/>
  <c r="T204" i="39" s="1"/>
  <c r="S156" i="39"/>
  <c r="T156" i="39" s="1"/>
  <c r="T157" i="39" s="1"/>
  <c r="T158" i="39" s="1"/>
  <c r="S110" i="39"/>
  <c r="T110" i="39" s="1"/>
  <c r="T111" i="39" s="1"/>
  <c r="T112" i="39" s="1"/>
  <c r="S64" i="39"/>
  <c r="T64" i="39" s="1"/>
  <c r="T65" i="39" s="1"/>
  <c r="T66" i="39" s="1"/>
  <c r="S10" i="38"/>
  <c r="T10" i="38" s="1"/>
  <c r="D17" i="38"/>
  <c r="C18" i="38" s="1"/>
  <c r="D10" i="38"/>
  <c r="C11" i="38" s="1"/>
  <c r="C28" i="38" s="1"/>
  <c r="D14" i="38"/>
  <c r="C15" i="38" s="1"/>
  <c r="C30" i="38" s="1"/>
  <c r="D18" i="38"/>
  <c r="D11" i="38"/>
  <c r="C12" i="38" s="1"/>
  <c r="D15" i="38"/>
  <c r="C16" i="38" s="1"/>
  <c r="D12" i="38"/>
  <c r="C13" i="38" s="1"/>
  <c r="C29" i="38" s="1"/>
  <c r="D16" i="38"/>
  <c r="C17" i="38" s="1"/>
  <c r="C31" i="38" s="1"/>
  <c r="C10" i="38"/>
  <c r="D13" i="38"/>
  <c r="C14" i="38" s="1"/>
  <c r="T571" i="39" l="1"/>
  <c r="T572" i="39" s="1"/>
  <c r="B20" i="42"/>
  <c r="T985" i="39"/>
  <c r="T986" i="39" s="1"/>
  <c r="T387" i="39"/>
  <c r="T388" i="39" s="1"/>
  <c r="C318" i="39"/>
  <c r="C322" i="39" s="1"/>
  <c r="Q297" i="39" s="1"/>
  <c r="S297" i="39" s="1"/>
  <c r="T297" i="39" s="1"/>
  <c r="T298" i="39" s="1"/>
  <c r="C326" i="39" s="1"/>
  <c r="C963" i="39"/>
  <c r="C870" i="39"/>
  <c r="T893" i="39"/>
  <c r="T894" i="39" s="1"/>
  <c r="T847" i="39"/>
  <c r="T848" i="39" s="1"/>
  <c r="C825" i="39"/>
  <c r="C826" i="39" s="1"/>
  <c r="T801" i="39"/>
  <c r="T802" i="39" s="1"/>
  <c r="Q481" i="39"/>
  <c r="S481" i="39" s="1"/>
  <c r="T481" i="39" s="1"/>
  <c r="T482" i="39" s="1"/>
  <c r="C510" i="39" s="1"/>
  <c r="C642" i="39"/>
  <c r="C644" i="39" s="1"/>
  <c r="Q619" i="39" s="1"/>
  <c r="S619" i="39" s="1"/>
  <c r="C687" i="39"/>
  <c r="T617" i="39"/>
  <c r="T618" i="39" s="1"/>
  <c r="C824" i="39"/>
  <c r="C89" i="39"/>
  <c r="C90" i="39" s="1"/>
  <c r="C92" i="39" s="1"/>
  <c r="Q67" i="39" s="1"/>
  <c r="S67" i="39" s="1"/>
  <c r="T67" i="39" s="1"/>
  <c r="T68" i="39" s="1"/>
  <c r="C96" i="39" s="1"/>
  <c r="C181" i="39"/>
  <c r="C182" i="39" s="1"/>
  <c r="C184" i="39" s="1"/>
  <c r="Q159" i="39" s="1"/>
  <c r="S159" i="39" s="1"/>
  <c r="T159" i="39" s="1"/>
  <c r="T160" i="39" s="1"/>
  <c r="C188" i="39" s="1"/>
  <c r="C871" i="39"/>
  <c r="C872" i="39" s="1"/>
  <c r="C46" i="39"/>
  <c r="Q21" i="39" s="1"/>
  <c r="S21" i="39" s="1"/>
  <c r="T21" i="39" s="1"/>
  <c r="T22" i="39" s="1"/>
  <c r="C50" i="39" s="1"/>
  <c r="C226" i="39"/>
  <c r="C230" i="39" s="1"/>
  <c r="Q205" i="39" s="1"/>
  <c r="S205" i="39" s="1"/>
  <c r="T205" i="39" s="1"/>
  <c r="T206" i="39" s="1"/>
  <c r="C234" i="39" s="1"/>
  <c r="T939" i="39"/>
  <c r="T940" i="39" s="1"/>
  <c r="C276" i="39"/>
  <c r="Q251" i="39" s="1"/>
  <c r="S251" i="39" s="1"/>
  <c r="T251" i="39" s="1"/>
  <c r="T252" i="39" s="1"/>
  <c r="C280" i="39" s="1"/>
  <c r="C414" i="39"/>
  <c r="Q389" i="39" s="1"/>
  <c r="S389" i="39" s="1"/>
  <c r="T389" i="39" s="1"/>
  <c r="T390" i="39" s="1"/>
  <c r="C418" i="39" s="1"/>
  <c r="C552" i="39"/>
  <c r="C782" i="39"/>
  <c r="C457" i="39"/>
  <c r="C458" i="39" s="1"/>
  <c r="C460" i="39" s="1"/>
  <c r="Q435" i="39" s="1"/>
  <c r="S435" i="39" s="1"/>
  <c r="T435" i="39" s="1"/>
  <c r="T436" i="39" s="1"/>
  <c r="C464" i="39" s="1"/>
  <c r="T525" i="39"/>
  <c r="T526" i="39" s="1"/>
  <c r="C368" i="39"/>
  <c r="Q343" i="39" s="1"/>
  <c r="S343" i="39" s="1"/>
  <c r="C1012" i="39"/>
  <c r="C135" i="39"/>
  <c r="C136" i="39" s="1"/>
  <c r="C138" i="39" s="1"/>
  <c r="Q113" i="39" s="1"/>
  <c r="S113" i="39" s="1"/>
  <c r="T113" i="39" s="1"/>
  <c r="T114" i="39" s="1"/>
  <c r="C142" i="39" s="1"/>
  <c r="C598" i="39"/>
  <c r="C736" i="39"/>
  <c r="C920" i="39"/>
  <c r="T341" i="39"/>
  <c r="T342" i="39" s="1"/>
  <c r="C56" i="39"/>
  <c r="C20" i="38"/>
  <c r="C21" i="38"/>
  <c r="C32" i="38"/>
  <c r="C27" i="38"/>
  <c r="C22" i="38"/>
  <c r="C9" i="41"/>
  <c r="C8" i="41"/>
  <c r="C7" i="41"/>
  <c r="C6" i="41"/>
  <c r="C15" i="41"/>
  <c r="C5" i="41"/>
  <c r="D15" i="41" l="1"/>
  <c r="G15" i="41" s="1"/>
  <c r="C509" i="39"/>
  <c r="C470" i="39" s="1"/>
  <c r="Q987" i="39"/>
  <c r="S987" i="39" s="1"/>
  <c r="T987" i="39" s="1"/>
  <c r="T988" i="39" s="1"/>
  <c r="C1016" i="39" s="1"/>
  <c r="Q895" i="39"/>
  <c r="S895" i="39" s="1"/>
  <c r="T895" i="39" s="1"/>
  <c r="T896" i="39" s="1"/>
  <c r="C924" i="39" s="1"/>
  <c r="C964" i="39"/>
  <c r="Q757" i="39"/>
  <c r="S757" i="39" s="1"/>
  <c r="T757" i="39" s="1"/>
  <c r="T758" i="39" s="1"/>
  <c r="C786" i="39" s="1"/>
  <c r="Q711" i="39"/>
  <c r="S711" i="39" s="1"/>
  <c r="T711" i="39" s="1"/>
  <c r="T712" i="39" s="1"/>
  <c r="C740" i="39" s="1"/>
  <c r="C874" i="39"/>
  <c r="C828" i="39"/>
  <c r="Q573" i="39"/>
  <c r="S573" i="39" s="1"/>
  <c r="T573" i="39" s="1"/>
  <c r="T574" i="39" s="1"/>
  <c r="C602" i="39" s="1"/>
  <c r="Q527" i="39"/>
  <c r="S527" i="39" s="1"/>
  <c r="T527" i="39" s="1"/>
  <c r="T528" i="39" s="1"/>
  <c r="C556" i="39" s="1"/>
  <c r="C688" i="39"/>
  <c r="T619" i="39"/>
  <c r="T620" i="39" s="1"/>
  <c r="C648" i="39" s="1"/>
  <c r="D9" i="41"/>
  <c r="G9" i="41" s="1"/>
  <c r="D7" i="41"/>
  <c r="G7" i="41" s="1"/>
  <c r="D8" i="41"/>
  <c r="G8" i="41" s="1"/>
  <c r="D6" i="41"/>
  <c r="G6" i="41" s="1"/>
  <c r="D5" i="41"/>
  <c r="C49" i="39"/>
  <c r="C10" i="39" s="1"/>
  <c r="T343" i="39"/>
  <c r="T344" i="39" s="1"/>
  <c r="C372" i="39" s="1"/>
  <c r="C463" i="39"/>
  <c r="C187" i="39"/>
  <c r="C148" i="39" s="1"/>
  <c r="C23" i="38"/>
  <c r="C24" i="38" s="1"/>
  <c r="C25" i="38" s="1"/>
  <c r="C26" i="38" s="1"/>
  <c r="Q15" i="38"/>
  <c r="S15" i="38" s="1"/>
  <c r="C279" i="39"/>
  <c r="C141" i="39"/>
  <c r="C102" i="39" s="1"/>
  <c r="C647" i="39"/>
  <c r="C233" i="39"/>
  <c r="C194" i="39" s="1"/>
  <c r="C325" i="39"/>
  <c r="C417" i="39"/>
  <c r="C371" i="39"/>
  <c r="Q11" i="38"/>
  <c r="C4" i="38"/>
  <c r="C33" i="38"/>
  <c r="Q12" i="38" s="1"/>
  <c r="C12" i="41"/>
  <c r="C13" i="41"/>
  <c r="C20" i="41"/>
  <c r="C17" i="41"/>
  <c r="C21" i="41"/>
  <c r="C18" i="41"/>
  <c r="C26" i="41"/>
  <c r="C11" i="41"/>
  <c r="C14" i="41"/>
  <c r="C10" i="41"/>
  <c r="C24" i="41"/>
  <c r="D20" i="41" l="1"/>
  <c r="G20" i="41" s="1"/>
  <c r="D17" i="41"/>
  <c r="G17" i="41" s="1"/>
  <c r="D26" i="41"/>
  <c r="G26" i="41" s="1"/>
  <c r="D14" i="41"/>
  <c r="G14" i="41" s="1"/>
  <c r="D11" i="41"/>
  <c r="G11" i="41" s="1"/>
  <c r="D21" i="41"/>
  <c r="G21" i="41" s="1"/>
  <c r="D18" i="41"/>
  <c r="G18" i="41" s="1"/>
  <c r="D24" i="41"/>
  <c r="G24" i="41" s="1"/>
  <c r="D10" i="41"/>
  <c r="G10" i="41" s="1"/>
  <c r="D13" i="41"/>
  <c r="G13" i="41" s="1"/>
  <c r="D12" i="41"/>
  <c r="G12" i="41" s="1"/>
  <c r="G5" i="41"/>
  <c r="C1015" i="39"/>
  <c r="C976" i="39" s="1"/>
  <c r="C785" i="39"/>
  <c r="C746" i="39" s="1"/>
  <c r="C923" i="39"/>
  <c r="C884" i="39" s="1"/>
  <c r="C601" i="39"/>
  <c r="C562" i="39" s="1"/>
  <c r="C739" i="39"/>
  <c r="C700" i="39" s="1"/>
  <c r="Q849" i="39"/>
  <c r="C966" i="39"/>
  <c r="Q803" i="39"/>
  <c r="S803" i="39" s="1"/>
  <c r="T803" i="39" s="1"/>
  <c r="T804" i="39" s="1"/>
  <c r="C832" i="39" s="1"/>
  <c r="C608" i="39"/>
  <c r="C424" i="39"/>
  <c r="C690" i="39"/>
  <c r="C555" i="39"/>
  <c r="C378" i="39"/>
  <c r="C332" i="39"/>
  <c r="C286" i="39"/>
  <c r="C240" i="39"/>
  <c r="C41" i="41"/>
  <c r="C42" i="41" s="1"/>
  <c r="S11" i="38"/>
  <c r="T11" i="38" s="1"/>
  <c r="S12" i="38"/>
  <c r="C34" i="38"/>
  <c r="C36" i="38" s="1"/>
  <c r="C37" i="38" s="1"/>
  <c r="C16" i="41"/>
  <c r="D16" i="41" l="1"/>
  <c r="G16" i="41" s="1"/>
  <c r="Q941" i="39"/>
  <c r="S941" i="39" s="1"/>
  <c r="T941" i="39" s="1"/>
  <c r="T942" i="39" s="1"/>
  <c r="C970" i="39" s="1"/>
  <c r="C831" i="39"/>
  <c r="S849" i="39"/>
  <c r="T849" i="39" s="1"/>
  <c r="T850" i="39" s="1"/>
  <c r="C878" i="39" s="1"/>
  <c r="C877" i="39"/>
  <c r="C969" i="39"/>
  <c r="C516" i="39"/>
  <c r="Q665" i="39"/>
  <c r="C693" i="39" s="1"/>
  <c r="T12" i="38"/>
  <c r="T13" i="38" s="1"/>
  <c r="C35" i="38"/>
  <c r="C23" i="41"/>
  <c r="C25" i="41"/>
  <c r="C22" i="41"/>
  <c r="D25" i="41" l="1"/>
  <c r="G25" i="41" s="1"/>
  <c r="D22" i="41"/>
  <c r="G22" i="41" s="1"/>
  <c r="D23" i="41"/>
  <c r="G23" i="41" s="1"/>
  <c r="C930" i="39"/>
  <c r="C838" i="39"/>
  <c r="C792" i="39"/>
  <c r="C654" i="39"/>
  <c r="S665" i="39"/>
  <c r="T665" i="39" s="1"/>
  <c r="T666" i="39" s="1"/>
  <c r="C694" i="39" s="1"/>
  <c r="C39" i="38"/>
  <c r="Q14" i="38" s="1"/>
  <c r="C19" i="41"/>
  <c r="D19" i="41" l="1"/>
  <c r="G19" i="41" s="1"/>
  <c r="C42" i="38"/>
  <c r="C3" i="38" s="1"/>
  <c r="S14" i="38"/>
  <c r="T14" i="38" s="1"/>
  <c r="T15" i="38" s="1"/>
  <c r="C43" i="38" l="1"/>
  <c r="C5" i="7" s="1"/>
</calcChain>
</file>

<file path=xl/sharedStrings.xml><?xml version="1.0" encoding="utf-8"?>
<sst xmlns="http://schemas.openxmlformats.org/spreadsheetml/2006/main" count="7008" uniqueCount="454">
  <si>
    <t>Altres</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</si>
  <si>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</si>
  <si>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</si>
  <si>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</si>
  <si>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</si>
  <si>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</si>
  <si>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</si>
  <si>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</si>
  <si>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</si>
  <si>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</si>
  <si>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</si>
  <si>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</si>
  <si>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</si>
  <si>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</si>
  <si>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</si>
  <si>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</si>
  <si>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</si>
  <si>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</si>
  <si>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</si>
  <si>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</si>
  <si>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</si>
  <si>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</si>
  <si>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Moianès</t>
  </si>
  <si>
    <t>Montsià</t>
  </si>
  <si>
    <t>Noguera</t>
  </si>
  <si>
    <t>Osona</t>
  </si>
  <si>
    <t>Pallars Jussà</t>
  </si>
  <si>
    <t>Pallars Sobirà</t>
  </si>
  <si>
    <t>Pla de l'Estany</t>
  </si>
  <si>
    <t>Pla d'Urgell</t>
  </si>
  <si>
    <t>Priorat</t>
  </si>
  <si>
    <t>Ribera d'Ebre</t>
  </si>
  <si>
    <t>Ripollès</t>
  </si>
  <si>
    <t>Segarra</t>
  </si>
  <si>
    <t>Segrià</t>
  </si>
  <si>
    <t>Selva</t>
  </si>
  <si>
    <t>Solsonès</t>
  </si>
  <si>
    <t>Tarragonès</t>
  </si>
  <si>
    <t>Terra Alta</t>
  </si>
  <si>
    <t>Urgell</t>
  </si>
  <si>
    <t>Val d'Aran</t>
  </si>
  <si>
    <t>Vallès Occidental</t>
  </si>
  <si>
    <t>Vallès Oriental</t>
  </si>
  <si>
    <t>NIF:</t>
  </si>
  <si>
    <t>Naturalesa jurídica</t>
  </si>
  <si>
    <t>Nom de l'entitat sol·licitant:</t>
  </si>
  <si>
    <t>ACTUACIONS</t>
  </si>
  <si>
    <t>Pressupost sol·licitat</t>
  </si>
  <si>
    <t>Fundació Privada</t>
  </si>
  <si>
    <t>Fundació Pública</t>
  </si>
  <si>
    <t>Associació</t>
  </si>
  <si>
    <t>Empresari/a individual</t>
  </si>
  <si>
    <t>Empresari/a de Responsabilitat Limitada</t>
  </si>
  <si>
    <t>Societat Civil Privada</t>
  </si>
  <si>
    <t>Societat Col·lectiva</t>
  </si>
  <si>
    <t>Societat Comanditària Simple</t>
  </si>
  <si>
    <t>Societat Comanditària Per Accions</t>
  </si>
  <si>
    <t>Societat Anònima</t>
  </si>
  <si>
    <t>Societat Limitada</t>
  </si>
  <si>
    <t>Societat Limitada de Formació Successiva</t>
  </si>
  <si>
    <t>Societat Limitada Laboral</t>
  </si>
  <si>
    <t>Societat Anònima Laboral</t>
  </si>
  <si>
    <t>Societat Cooperativa</t>
  </si>
  <si>
    <t>Societat Cooperativa de Treball Associat</t>
  </si>
  <si>
    <t>Societat Professional</t>
  </si>
  <si>
    <t>Societat Agrària de Transformació</t>
  </si>
  <si>
    <t>Societat de Garantia Recíproca</t>
  </si>
  <si>
    <t>Societat Limitada Nova Empresa</t>
  </si>
  <si>
    <t>Posició</t>
  </si>
  <si>
    <t>caràcter</t>
  </si>
  <si>
    <t>resta de cadena</t>
  </si>
  <si>
    <t>A</t>
  </si>
  <si>
    <t>Número</t>
  </si>
  <si>
    <t>B</t>
  </si>
  <si>
    <t>C</t>
  </si>
  <si>
    <t>D</t>
  </si>
  <si>
    <t>E</t>
  </si>
  <si>
    <t>F</t>
  </si>
  <si>
    <t>G</t>
  </si>
  <si>
    <t>H</t>
  </si>
  <si>
    <t>J</t>
  </si>
  <si>
    <t>N</t>
  </si>
  <si>
    <t>Letra</t>
  </si>
  <si>
    <t>P</t>
  </si>
  <si>
    <t>Q</t>
  </si>
  <si>
    <t>R</t>
  </si>
  <si>
    <t>S</t>
  </si>
  <si>
    <t>U</t>
  </si>
  <si>
    <t>V</t>
  </si>
  <si>
    <t>W</t>
  </si>
  <si>
    <t>6</t>
  </si>
  <si>
    <t>2</t>
  </si>
  <si>
    <t>8</t>
  </si>
  <si>
    <t>4</t>
  </si>
  <si>
    <t>0</t>
  </si>
  <si>
    <t>3</t>
  </si>
  <si>
    <t>Sociedad cooperativa</t>
  </si>
  <si>
    <t>Ens Local</t>
  </si>
  <si>
    <t>Societat anònima</t>
  </si>
  <si>
    <t>Sociedad de responsabilitat limitada</t>
  </si>
  <si>
    <t>Sociedad col·lectiva</t>
  </si>
  <si>
    <t>Sociedad comanditària</t>
  </si>
  <si>
    <t>Comunitat de béns</t>
  </si>
  <si>
    <t>Comunitat de propietaris en règim de propietat horitzontal</t>
  </si>
  <si>
    <t>Sociedad civil, amb o sens personalitat jurídica</t>
  </si>
  <si>
    <t>Entitat estrangera</t>
  </si>
  <si>
    <t>Organisme públic</t>
  </si>
  <si>
    <t>Congregació o institució religiosa</t>
  </si>
  <si>
    <t>Unió Temporal d'Empresas</t>
  </si>
  <si>
    <t>Altres tipus no definits per les claus</t>
  </si>
  <si>
    <t>Establimient permanent d'entitat no resident a Espanya</t>
  </si>
  <si>
    <t>K</t>
  </si>
  <si>
    <t>L</t>
  </si>
  <si>
    <t>M</t>
  </si>
  <si>
    <t>Control</t>
  </si>
  <si>
    <t>X</t>
  </si>
  <si>
    <t>Y</t>
  </si>
  <si>
    <t>Z</t>
  </si>
  <si>
    <t>Jurídica</t>
  </si>
  <si>
    <t>Física</t>
  </si>
  <si>
    <t>Españoles menores de 14 años que carezcan de DNI</t>
  </si>
  <si>
    <t>Españoles mayores de 14 años residentes en el extranjero y que no tengan DNI que se trasladan a España por un tiempo inferior a seis meses</t>
  </si>
  <si>
    <t>Extranjeros sin NIE, de forma transitoria por estar obligados a tenerlo o bien de forma definitiva al no estar obligados a ello</t>
  </si>
  <si>
    <t>Extranjeros residentes en España e identificados por la Policía con un NIE</t>
  </si>
  <si>
    <t>Errors:</t>
  </si>
  <si>
    <t>Error?</t>
  </si>
  <si>
    <t>Text</t>
  </si>
  <si>
    <t>Naturalesa</t>
  </si>
  <si>
    <t>Òrgan de l'Administración General d l'Estat o de les Comunitats Autònomes</t>
  </si>
  <si>
    <t>DNI</t>
  </si>
  <si>
    <t>1</t>
  </si>
  <si>
    <t>5</t>
  </si>
  <si>
    <t>7</t>
  </si>
  <si>
    <t>9</t>
  </si>
  <si>
    <t>Tipus Persona:</t>
  </si>
  <si>
    <t>Tipus Control:</t>
  </si>
  <si>
    <t>Taula Lletra DNI</t>
  </si>
  <si>
    <t>T</t>
  </si>
  <si>
    <t>I</t>
  </si>
  <si>
    <t>Taula Lletra NIF</t>
  </si>
  <si>
    <t>Comprovació</t>
  </si>
  <si>
    <t>Letra7</t>
  </si>
  <si>
    <t>Letra8</t>
  </si>
  <si>
    <t>str a controlar:</t>
  </si>
  <si>
    <t>Física mod 23:</t>
  </si>
  <si>
    <t>Física lletra:</t>
  </si>
  <si>
    <t>FisicaLletraOK?</t>
  </si>
  <si>
    <t>https://es.wikipedia.org/wiki/N%C3%BAmero_de_identificaci%C3%B3n_fiscal</t>
  </si>
  <si>
    <t>Jur  senars 1</t>
  </si>
  <si>
    <t>Jur  senars 2</t>
  </si>
  <si>
    <t>Jur  senars 3</t>
  </si>
  <si>
    <t>Jur  senars 4</t>
  </si>
  <si>
    <t>Jur Suma parells (A):</t>
  </si>
  <si>
    <t>Jur Suma Senars (B)</t>
  </si>
  <si>
    <t>Resultat A+B</t>
  </si>
  <si>
    <t>Codi control num:</t>
  </si>
  <si>
    <t>NúmeroJurídicaOK?</t>
  </si>
  <si>
    <t>LletraJurídicaOK?</t>
  </si>
  <si>
    <t>LletraJurídica:</t>
  </si>
  <si>
    <t>control NIF OK?</t>
  </si>
  <si>
    <t>Errors a encadenar</t>
  </si>
  <si>
    <t>NIF vàlid?</t>
  </si>
  <si>
    <t>NIF OK?</t>
  </si>
  <si>
    <t>Longitud de la cadena no vàlida.</t>
  </si>
  <si>
    <t>Tipus no vàlid (primer caràcter no vàlid).</t>
  </si>
  <si>
    <t>NIF no vàlid (codi de control no vàlid).</t>
  </si>
  <si>
    <t>Naturalesa jurídica:</t>
  </si>
  <si>
    <t>Introdueix NIF a comprovar:</t>
  </si>
  <si>
    <t>NIF en majúscules:</t>
  </si>
  <si>
    <t>(valors vàlids:</t>
  </si>
  <si>
    <t>És vàlida una persona física?</t>
  </si>
  <si>
    <t>Erros encadenats</t>
  </si>
  <si>
    <t>Cadena NIF mal formada.</t>
  </si>
  <si>
    <t>Cal emplenar el camp de NIF.</t>
  </si>
  <si>
    <t>Només pot ser una persona jurídica.</t>
  </si>
  <si>
    <t>Errors per a cada fila de pressupost</t>
  </si>
  <si>
    <t>Error: màxim 2 decimals</t>
  </si>
  <si>
    <t>Errors al NIF</t>
  </si>
  <si>
    <t>Per a la pestanya Pressupost sol·licitat</t>
  </si>
  <si>
    <t>Paràmetres:</t>
  </si>
  <si>
    <t>Vàlida persona física?</t>
  </si>
  <si>
    <t>Errors al NIF si hi ha NIF</t>
  </si>
  <si>
    <t>Errors encadenats</t>
  </si>
  <si>
    <t>Errors generals (cal encadenar-los un a un tots):</t>
  </si>
  <si>
    <t>Comarca:</t>
  </si>
  <si>
    <t>Unicomarcal?</t>
  </si>
  <si>
    <t>Verificacions unicomarcalitat</t>
  </si>
  <si>
    <t>Missatges a Unicomarcal</t>
  </si>
  <si>
    <t>Missatges a Comarca:</t>
  </si>
  <si>
    <t>SÍ</t>
  </si>
  <si>
    <t>NO</t>
  </si>
  <si>
    <t>Mobilitat</t>
  </si>
  <si>
    <t>Errors encadenats:</t>
  </si>
  <si>
    <t>Definit?</t>
  </si>
  <si>
    <t>Error encadenat:</t>
  </si>
  <si>
    <t>Número de grups de joves:</t>
  </si>
  <si>
    <t>Algun camp en blanc (4 camps)</t>
  </si>
  <si>
    <t>Validacions pressupost per línia</t>
  </si>
  <si>
    <t>Línies (no s'actualitzen si canvia el nombre!):</t>
  </si>
  <si>
    <t>Import total</t>
  </si>
  <si>
    <t>Import/grup</t>
  </si>
  <si>
    <t>Avisos</t>
  </si>
  <si>
    <t>Visites a empreses per a realitzar-hi sessions d’informació i coneixement de l’entorn productiu</t>
  </si>
  <si>
    <t>Import màxim OR/mes/grup (sense altres perfils, incl 20% simplif):</t>
  </si>
  <si>
    <t>Total avisos:</t>
  </si>
  <si>
    <t>Relació entre la capacitat econòmica i financera i l'import sol·licitat</t>
  </si>
  <si>
    <t>Mitjana:</t>
  </si>
  <si>
    <t>Xifra de negoci</t>
  </si>
  <si>
    <t>Nom del projecte:</t>
  </si>
  <si>
    <t>Breu resum del projecte:</t>
  </si>
  <si>
    <t>Projecte unicomarcal?:</t>
  </si>
  <si>
    <t>NIF sense espais ni guions d'aquesta entitat (9 caràcters)</t>
  </si>
  <si>
    <t>Nom del projecte presentat (màxim 255 caràcters)</t>
  </si>
  <si>
    <t>Aquest breu resum serveix per poder identificar els principals trets del projecte. No es té en compte de cara a la valoració del projecte. Longitud màxima de 2000 caràcters.</t>
  </si>
  <si>
    <t>Només cal definir-la en cas que el projecte sigui unicomarcal. Si no l'és, cal deixar-la en blanc</t>
  </si>
  <si>
    <t>Fitxa Resum</t>
  </si>
  <si>
    <t>Les dades de l'entitat sol·licitant s'omplen automàticament.</t>
  </si>
  <si>
    <t>Aquí s'ha d'especificar les diferents accions que realitzarà l'entitat sol·licitant (i incloent cadascuna de les entitats de l'agrupació, en cas que es doni).</t>
  </si>
  <si>
    <t>Prospecció</t>
  </si>
  <si>
    <t>Pràctiques no laborals en empreses (segons RD 1543/2011, de 31 d'octubre) (l'entitat o empresa d'aquesta fila serà qui pagui a les persones joves)</t>
  </si>
  <si>
    <t>Projecte unicomarcal?*</t>
  </si>
  <si>
    <t>Indicar si el projecte és unicomarcal, per tant amb tots el punt d’actuació en una única comarca per a la totalitat de les persones participants</t>
  </si>
  <si>
    <t>Orientació (altres perfils especificats, justificats específicament a la sol·licitud; veure base 5.5.1 i 8.1.1)</t>
  </si>
  <si>
    <t>Joves per grup, DCP, quantitat estàndard o no</t>
  </si>
  <si>
    <t>Cal indicar joves a mà</t>
  </si>
  <si>
    <t>Joves indicat erròniament</t>
  </si>
  <si>
    <t>Quantitat DCP mal</t>
  </si>
  <si>
    <t>Quantitat generalista mal</t>
  </si>
  <si>
    <t>Projecte íntegrament per col·lectius amb discapacitat?</t>
  </si>
  <si>
    <t>Total joves participants:</t>
  </si>
  <si>
    <t>Total joves OK?</t>
  </si>
  <si>
    <t>Activitats socials, culturals i cíviques en què participaran les persones joves durant el projecte, d’enfortiment dels vincles amb el seu entorn i sense participació econòmica</t>
  </si>
  <si>
    <t>Número de visites a empreses per grup de joves:</t>
  </si>
  <si>
    <t>*Projecte unicomarcal és aquell que té tots els seus punts d'actuació dins d'una única comarca</t>
  </si>
  <si>
    <t>Número d'activitats per grup de joves:</t>
  </si>
  <si>
    <t>Dades de localització i dimensió del projecte</t>
  </si>
  <si>
    <t>Formació professionalitzadora</t>
  </si>
  <si>
    <t>FP dual a través del contracte per a la formació i l'aprenentatge (només la part de contractació; l'entitat o empresa d'aquesta fila serà qui pagui a les persones joves)</t>
  </si>
  <si>
    <t>Experiències professionals (cal que l'entitat o empresa d'aquesta fila sigui qui farà els contractes i pagui a les persones joves)</t>
  </si>
  <si>
    <t>Cal indicar persones tutores?</t>
  </si>
  <si>
    <t>Fitxa Dades</t>
  </si>
  <si>
    <t>Xifres de negoci:</t>
  </si>
  <si>
    <t>Expliquem a continuació què cal posar a cada camp de cada pestanya:</t>
  </si>
  <si>
    <t>&lt;-- Cal actualitzar-lo quan surti la convo!</t>
  </si>
  <si>
    <t>Només indicarem "SÍ" si totes les persones participants formen part d'algun col·lectiu amb discapacitat. Si no tots els grups, o no tothom de cada grup, aleshores indicarem "NO"</t>
  </si>
  <si>
    <t>Camp informatiu que indica el total de persones joves participants al projecte, resultat de multiplicar la ràtio de joves per grup pel número de grups</t>
  </si>
  <si>
    <t>Projecte íntegrament per col·lectius amb discapacitat?:</t>
  </si>
  <si>
    <t>Orientació (pot incloure orientació, suport administratiu i coordinació)</t>
  </si>
  <si>
    <t>Mesos execució</t>
  </si>
  <si>
    <t>Mesos execució:</t>
  </si>
  <si>
    <t>Indicar els mesos que durarà el projecte i que heu pressupostat</t>
  </si>
  <si>
    <t>Import/18 mesos/grup</t>
  </si>
  <si>
    <t>Número de joves:</t>
  </si>
  <si>
    <t>Xifra de negoci de l'any 2021:</t>
  </si>
  <si>
    <t>NIF</t>
  </si>
  <si>
    <t>Orientació i acompanyament</t>
  </si>
  <si>
    <t xml:space="preserve">Coordinació </t>
  </si>
  <si>
    <t>TOTAL</t>
  </si>
  <si>
    <t>Agrupació d'entitats:</t>
  </si>
  <si>
    <t>Pressupost</t>
  </si>
  <si>
    <t>Agrupació entitats</t>
  </si>
  <si>
    <t>SI</t>
  </si>
  <si>
    <t xml:space="preserve">Cal indicar el nombre d'entitats agrupades en cas d'indicar "SI". </t>
  </si>
  <si>
    <t>QUADRE 1</t>
  </si>
  <si>
    <t>QUADRE 2</t>
  </si>
  <si>
    <t>ADG- Administració i gestió</t>
  </si>
  <si>
    <t>AFD- Activitats físiques i esportives</t>
  </si>
  <si>
    <t>AGA- Agrària</t>
  </si>
  <si>
    <t>ARG- Arts gràfiques</t>
  </si>
  <si>
    <t>ART- Arts i artesania</t>
  </si>
  <si>
    <t>COM- Comerç i màrqueting</t>
  </si>
  <si>
    <t>ELE- Electricitat i electrònica</t>
  </si>
  <si>
    <t>ENA- Energia i aigua</t>
  </si>
  <si>
    <t>EOC- Edificació i obra civil</t>
  </si>
  <si>
    <t>FCO- Formació complementària</t>
  </si>
  <si>
    <t>FME- Fabricació mecànica</t>
  </si>
  <si>
    <t>HOT- Hostaleria i turisme</t>
  </si>
  <si>
    <t>IEX- Indústries extractives</t>
  </si>
  <si>
    <t>IFC- Informàtica i comunicacions</t>
  </si>
  <si>
    <t>IMA- Instal·lació i manteniment</t>
  </si>
  <si>
    <t>IMP- Imatge personal</t>
  </si>
  <si>
    <t>IMS- Imatge i so</t>
  </si>
  <si>
    <t>INA- Indústria alimentària</t>
  </si>
  <si>
    <t>MAM- Fusta, moble i suro</t>
  </si>
  <si>
    <t>MAP- Marítim pesquer</t>
  </si>
  <si>
    <t>QUI- Química</t>
  </si>
  <si>
    <t>SAN- Sanitat</t>
  </si>
  <si>
    <t>SEA- Seguretat i medi ambient</t>
  </si>
  <si>
    <t>SSC- Serveis socioculturals i a la comunitat</t>
  </si>
  <si>
    <t>TCP- Tèxtil, confecció i pell</t>
  </si>
  <si>
    <t>TMV- Transport i manteniment de vehicle</t>
  </si>
  <si>
    <t>VIC- Vidre i ceràmica</t>
  </si>
  <si>
    <t>QUADRE 3</t>
  </si>
  <si>
    <t xml:space="preserve">FORMACIÓ PROFESSIONALITZADORA </t>
  </si>
  <si>
    <t>CONTRACTACIÓ LABORAL</t>
  </si>
  <si>
    <t>MOBILITAT GEOGRÀFICA</t>
  </si>
  <si>
    <t>ALTRES PERFILS PROFESSIONALS</t>
  </si>
  <si>
    <t xml:space="preserve">El número de diferents grups de joves que participaran. </t>
  </si>
  <si>
    <t>Visites a empreses per a realitzar-hi sessions d’informació i coneixement de l’entorn productiu. Aquest és el número de visites que farà cada grup de joves.</t>
  </si>
  <si>
    <t>Número d'activitats socials, culturals i cíviques, d’enfortiment dels vincles amb el seu entorn i sense participació econòmica. Aquest és el número d'activitats que farà cada grup de joves.</t>
  </si>
  <si>
    <t xml:space="preserve">En cas d'entitat de caire mercantil o empresarial, cal posar la xifra de negoci de l’entitat sol·licitant durant els tres darrers anys. En el cas que la sol·licitud sigui d’una agrupació d’entitats serà la suma de totes les entitats que englobi la sol·licitud. La mitjana només té en compte els anys en que hi hagi dades, per poder deixar-ne algun en blanc si la o les entitats no existien o no van tenir activitat econòmica aquell any. </t>
  </si>
  <si>
    <t>En cas d'entitat de caire mercantil o empresarial, l'entitat que represento/Les entitats de l'agrupació han tingut les següents xifres de negoci:</t>
  </si>
  <si>
    <t>Nom de l'especialitat formativa</t>
  </si>
  <si>
    <t>PROSPECCIÓ</t>
  </si>
  <si>
    <t xml:space="preserve">ORIENTACIÓ </t>
  </si>
  <si>
    <t>COORDINACIÓ</t>
  </si>
  <si>
    <t xml:space="preserve">Codi especialitat
formativa </t>
  </si>
  <si>
    <t>Administració i gestió</t>
  </si>
  <si>
    <t>Agrària</t>
  </si>
  <si>
    <t>AGA</t>
  </si>
  <si>
    <t>Arts gràfiques</t>
  </si>
  <si>
    <t>ARG</t>
  </si>
  <si>
    <t xml:space="preserve"> Nom de la família professional</t>
  </si>
  <si>
    <t>CODI</t>
  </si>
  <si>
    <t>DCP</t>
  </si>
  <si>
    <t>ADG</t>
  </si>
  <si>
    <t>Activitats físiques i esportives</t>
  </si>
  <si>
    <t>AFD</t>
  </si>
  <si>
    <t>Arts i artesania</t>
  </si>
  <si>
    <t>ART</t>
  </si>
  <si>
    <t>Comerç i màrqueting</t>
  </si>
  <si>
    <t>COM</t>
  </si>
  <si>
    <t>Electricitat i electrònica</t>
  </si>
  <si>
    <t>ELE</t>
  </si>
  <si>
    <t>Energia i aigua</t>
  </si>
  <si>
    <t>ENA</t>
  </si>
  <si>
    <t>Edificació i obra civil</t>
  </si>
  <si>
    <t>EOC</t>
  </si>
  <si>
    <t>Formació complementària</t>
  </si>
  <si>
    <t>FCO</t>
  </si>
  <si>
    <t>Fabricació mecànica</t>
  </si>
  <si>
    <t>FME</t>
  </si>
  <si>
    <t>Hostaleria i turisme</t>
  </si>
  <si>
    <t>HOT</t>
  </si>
  <si>
    <t>Indústries extractives</t>
  </si>
  <si>
    <t>IEX</t>
  </si>
  <si>
    <t>Informàtica i comunicacions</t>
  </si>
  <si>
    <t>IFC</t>
  </si>
  <si>
    <t>Instal·lació i manteniment</t>
  </si>
  <si>
    <t>IMA</t>
  </si>
  <si>
    <t>Imatge personal</t>
  </si>
  <si>
    <t>IMP</t>
  </si>
  <si>
    <t>Imatge i so</t>
  </si>
  <si>
    <t>IMS</t>
  </si>
  <si>
    <t>Indústria alimentària</t>
  </si>
  <si>
    <t>INA</t>
  </si>
  <si>
    <t>Fusta, moble i suro</t>
  </si>
  <si>
    <t>MAM</t>
  </si>
  <si>
    <t>Marítim pesquer</t>
  </si>
  <si>
    <t>MAP</t>
  </si>
  <si>
    <t>Química</t>
  </si>
  <si>
    <t>QUI</t>
  </si>
  <si>
    <t>Sanitat</t>
  </si>
  <si>
    <t>SAN</t>
  </si>
  <si>
    <t>Seguretat i medi ambient</t>
  </si>
  <si>
    <t>SEA</t>
  </si>
  <si>
    <t>Serveis socioculturals i a la comunitat</t>
  </si>
  <si>
    <t>SSC</t>
  </si>
  <si>
    <t>Tèxtil, confecció i pell</t>
  </si>
  <si>
    <t>TCP</t>
  </si>
  <si>
    <t>Transport i manteniment de vehicle</t>
  </si>
  <si>
    <t>TMV</t>
  </si>
  <si>
    <t>Vidre i ceràmica</t>
  </si>
  <si>
    <t>VIC</t>
  </si>
  <si>
    <t xml:space="preserve">Familia professional </t>
  </si>
  <si>
    <t xml:space="preserve">Hores acció </t>
  </si>
  <si>
    <t xml:space="preserve">Participants previstos </t>
  </si>
  <si>
    <t>Càlcul formació</t>
  </si>
  <si>
    <t>Full de càclul</t>
  </si>
  <si>
    <t xml:space="preserve">L'import sol·licitat no ha de superar el 75% de la mitjana de la xifra de negoci. </t>
  </si>
  <si>
    <t>*  A la quantia mensual hi podeu  sumar el 15% de despeses generals i/o indirectes</t>
  </si>
  <si>
    <t>Contractació</t>
  </si>
  <si>
    <t>Cal indicar el nombre d'entitats agrupades en cas d'indicar "SI"</t>
  </si>
  <si>
    <t>PRESSUPOST SOL·LICITAT DETALLAT PER A CADA ACTUACIÓ DELS PROJECTES SINGULARS 2024</t>
  </si>
  <si>
    <t>Total sol·licitat</t>
  </si>
  <si>
    <t>Nom entitat beneficiària</t>
  </si>
  <si>
    <t>Número de mesos d'execució</t>
  </si>
  <si>
    <t>Quantia mensual*</t>
  </si>
  <si>
    <t>Quantia mensual *</t>
  </si>
  <si>
    <t>Nombre de grups d'orientació</t>
  </si>
  <si>
    <t>Import</t>
  </si>
  <si>
    <t>Mòdul mensual (quantia)</t>
  </si>
  <si>
    <t>Nombre d'alumnes</t>
  </si>
  <si>
    <t>Número hores</t>
  </si>
  <si>
    <t>Nombre entitat beneficiària</t>
  </si>
  <si>
    <t>Número de mesos</t>
  </si>
  <si>
    <t>Nombre de professió</t>
  </si>
  <si>
    <t>Import*</t>
  </si>
  <si>
    <t>Nombre de mesos</t>
  </si>
  <si>
    <t>Jornada 100%</t>
  </si>
  <si>
    <t>Mòdul despeses del viatge</t>
  </si>
  <si>
    <t>Import despeses estada</t>
  </si>
  <si>
    <t>FITXA RESUM DELS PROJECTES SINGULARS 2024</t>
  </si>
  <si>
    <t>Xifra de negoci de l'any 2022:</t>
  </si>
  <si>
    <t>Xifra de negoci de l'any 2023:</t>
  </si>
  <si>
    <t xml:space="preserve"> FITXA DE DADES DELS PROJECTES SINGULARS 2024</t>
  </si>
  <si>
    <t>Lluçanès</t>
  </si>
  <si>
    <t>Nom de l'entitat, organisme o empresa que sol·licita la subvenció. En cas d'agrupació d'entitats, cal que sigui la representant de l'agrupació que es correspon amb la que realitza el tràmit de sol·licitud.</t>
  </si>
  <si>
    <t xml:space="preserve">Número de joves segons la ràtio de participants d'acord amb la base 5.1.1 de l'Ordre. S'indica automàticament al marcar la casella anterior "SI" o "NO". </t>
  </si>
  <si>
    <t>Quantia mensual introduïda</t>
  </si>
  <si>
    <t>Quantia mensual corregida</t>
  </si>
  <si>
    <t>ORIENTACIÓ</t>
  </si>
  <si>
    <t>ALTRES PERFILLS PROFESSIONALS</t>
  </si>
  <si>
    <t>Cal indicar SI en cas d'agrupació d'entitats o NO en cas de presentar la sol·licitud una única entitat</t>
  </si>
  <si>
    <t xml:space="preserve">Nombre entitats agrupació: </t>
  </si>
  <si>
    <t>Actuacions</t>
  </si>
  <si>
    <t xml:space="preserve">Si en l'apartat anterior hem indicat SI cal afegir en aquest apartat el nombre d'entitats que componen l'agrupació. </t>
  </si>
  <si>
    <t xml:space="preserve">Es calcula automàticament a partir dels imports totals de les actuacions descrites. Si la xifra surt indicada de color vermell significa que l'import ha de superat el 75% de la mitjana de la xifra de negoci. </t>
  </si>
  <si>
    <t xml:space="preserve"> Import total sol·licitat:</t>
  </si>
  <si>
    <t>Pressupost previst acció</t>
  </si>
  <si>
    <t>Preu/ hora/alumne
(automàtic a partir de la familia professional)</t>
  </si>
  <si>
    <t>Codi</t>
  </si>
  <si>
    <t>Presencial</t>
  </si>
  <si>
    <t>Teleformació</t>
  </si>
  <si>
    <t>Discapacitat</t>
  </si>
  <si>
    <r>
      <t xml:space="preserve">Breu resum del projecte (objectius, metodologia, col·laboracions, etc..). 
</t>
    </r>
    <r>
      <rPr>
        <i/>
        <sz val="9"/>
        <color theme="1"/>
        <rFont val="Arial"/>
        <family val="2"/>
      </rPr>
      <t>2000 caràcters màxim</t>
    </r>
  </si>
  <si>
    <r>
      <t xml:space="preserve">La visualització per defecte a totes les pestanyes és de </t>
    </r>
    <r>
      <rPr>
        <i/>
        <sz val="10"/>
        <color theme="1"/>
        <rFont val="Arial"/>
        <family val="2"/>
      </rPr>
      <t>Presentació de pàgina</t>
    </r>
    <r>
      <rPr>
        <sz val="10"/>
        <color theme="1"/>
        <rFont val="Arial"/>
        <family val="2"/>
      </rPr>
      <t xml:space="preserve">, però es pot canviar a </t>
    </r>
    <r>
      <rPr>
        <i/>
        <sz val="10"/>
        <color theme="1"/>
        <rFont val="Arial"/>
        <family val="2"/>
      </rPr>
      <t>Normal</t>
    </r>
    <r>
      <rPr>
        <sz val="10"/>
        <color theme="1"/>
        <rFont val="Arial"/>
        <family val="2"/>
      </rPr>
      <t xml:space="preserve"> i </t>
    </r>
    <r>
      <rPr>
        <i/>
        <sz val="10"/>
        <color theme="1"/>
        <rFont val="Arial"/>
        <family val="2"/>
      </rPr>
      <t>immobilitzar subfinestres</t>
    </r>
    <r>
      <rPr>
        <sz val="10"/>
        <color theme="1"/>
        <rFont val="Arial"/>
        <family val="2"/>
      </rPr>
      <t xml:space="preserve"> si es vol (això pot ser força útil a la pestanya de </t>
    </r>
    <r>
      <rPr>
        <i/>
        <sz val="10"/>
        <color theme="1"/>
        <rFont val="Arial"/>
        <family val="2"/>
      </rPr>
      <t>Pressupost sol·licitat</t>
    </r>
    <r>
      <rPr>
        <sz val="10"/>
        <color theme="1"/>
        <rFont val="Arial"/>
        <family val="2"/>
      </rPr>
      <t>)</t>
    </r>
  </si>
  <si>
    <t>Orientació</t>
  </si>
  <si>
    <t>Coordinació</t>
  </si>
  <si>
    <t>Formació Professionalitzadora</t>
  </si>
  <si>
    <t>Contractació laboral</t>
  </si>
  <si>
    <t>Altres perfils professionals</t>
  </si>
  <si>
    <t>Mobilitat geogràfica</t>
  </si>
  <si>
    <t>Actuació</t>
  </si>
  <si>
    <t>Import sol·licitat</t>
  </si>
  <si>
    <t>Resum import sol·licitat</t>
  </si>
  <si>
    <t>Resum de l'import sol·licitat</t>
  </si>
  <si>
    <r>
      <t>Calculat automàticament a partir de la pestanya "</t>
    </r>
    <r>
      <rPr>
        <i/>
        <sz val="10"/>
        <color theme="1"/>
        <rFont val="Arial"/>
        <family val="2"/>
      </rPr>
      <t>Pressupost".</t>
    </r>
  </si>
  <si>
    <t>Nombre entitats agrupació</t>
  </si>
  <si>
    <t>PRESENCIAL</t>
  </si>
  <si>
    <t>TELEFORMACIÓ</t>
  </si>
  <si>
    <t>PRÀCTIQUES</t>
  </si>
  <si>
    <t>NIVELLS 4 I 5</t>
  </si>
  <si>
    <t>CTR</t>
  </si>
  <si>
    <t>Competències transversals</t>
  </si>
  <si>
    <t>Pràctiques</t>
  </si>
  <si>
    <t>Només es poden omplir les caselles amb color blanc de fons. Les cel·les de color són noms de camps i les marró clar, càlculs automàtics i/o cel·les bloquejades.</t>
  </si>
  <si>
    <r>
      <t xml:space="preserve">Cal tenir present el següent pel que fa a cadascun dels diferents tipus d'actuació que es sol·licita: 
</t>
    </r>
    <r>
      <rPr>
        <sz val="10"/>
        <color theme="5" tint="-0.249977111117893"/>
        <rFont val="Arial"/>
        <family val="2"/>
      </rPr>
      <t>IMPORTANT! No es poden afegir fòrmules ni números amb més de dos decimals.</t>
    </r>
    <r>
      <rPr>
        <sz val="10"/>
        <color rgb="FFFF0000"/>
        <rFont val="Arial"/>
        <family val="2"/>
      </rPr>
      <t xml:space="preserve"> </t>
    </r>
    <r>
      <rPr>
        <sz val="10"/>
        <rFont val="Arial"/>
        <family val="2"/>
      </rPr>
      <t>En cas d'afegir més de dos decimals l'import indicat es posarà en vermell.</t>
    </r>
    <r>
      <rPr>
        <sz val="10"/>
        <color rgb="FFFF0000"/>
        <rFont val="Arial"/>
        <family val="2"/>
      </rPr>
      <t xml:space="preserve">
</t>
    </r>
    <r>
      <rPr>
        <sz val="10"/>
        <rFont val="Arial"/>
        <family val="2"/>
      </rPr>
      <t xml:space="preserve">Les columnes on es calcula l'import de cada actuació s'emplenen automàticament. </t>
    </r>
  </si>
  <si>
    <r>
      <rPr>
        <b/>
        <sz val="10"/>
        <rFont val="Arial"/>
        <family val="2"/>
      </rPr>
      <t xml:space="preserve">Formació professionalitzadora: </t>
    </r>
    <r>
      <rPr>
        <sz val="10"/>
        <rFont val="Arial"/>
        <family val="2"/>
      </rPr>
      <t>La formació professionalitzadora  també és obligatòria pels Projectes Singulars. Aquesta actuació ha de conduir a una qualidicació o competència professional. Les especialitats formatives que es poden sol·licitat són únicament aquelles  incloses al del Catàleg d'Especialitats Formatives.</t>
    </r>
    <r>
      <rPr>
        <sz val="10"/>
        <color rgb="FF00B050"/>
        <rFont val="Arial"/>
        <family val="2"/>
      </rPr>
      <t xml:space="preserve"> </t>
    </r>
    <r>
      <rPr>
        <sz val="10"/>
        <rFont val="Arial"/>
        <family val="2"/>
      </rPr>
      <t xml:space="preserve">Quan s'omple aquesta actuació, cal indicar el codi de l'especialitat formativa (en cas de CP diferència mòdul CEN, MP i FCO), indicar el nom de l'especialitat, indicar el preu/hora </t>
    </r>
    <r>
      <rPr>
        <sz val="10"/>
        <color theme="1"/>
        <rFont val="Arial"/>
        <family val="2"/>
      </rPr>
      <t>(tenint en compte els mòduls econòmics a aplicar indicats a la Resolució EMT/1808/2024, de 21 de maig segons modalitat presencial - DCP o generalista- i modalitat de teleformació, i mòdul de pràctiques)</t>
    </r>
    <r>
      <rPr>
        <sz val="10"/>
        <rFont val="Arial"/>
        <family val="2"/>
      </rPr>
      <t xml:space="preserve">, indicar el nombre d'alumnes i les hores totals de l'especialitat formativa. Cal omplir tantes linies com especialitats diferents. En cas de CP omplir una línia amb cada un dels mòduls (CEN, MP, FCO). </t>
    </r>
  </si>
  <si>
    <t xml:space="preserve"> </t>
  </si>
  <si>
    <t>GRUP 1: Noruega, Dinamarca, Luxemburg, Islàndia, Suècia, Irlanda, Finlàndia, Liechtenstein</t>
  </si>
  <si>
    <t>GRUP 2: Països Baixos, Àustria, Bèlgica, França, Alemanya, Itàlia, Xipre, Grècia, Malta, Portugal</t>
  </si>
  <si>
    <t>GRUP 3: Eslovènia, Estònia, Letònia, Croàcia, Eslovàquia, República Txeca, Lituània, Turquia, Hongria, Polònia, Romania, Bulgària, República de Macedònia del Nord, Sèrbia</t>
  </si>
  <si>
    <t>*  A la quantia mensual hi podeu sumar el 15% de despeses generals i/o indirectes</t>
  </si>
  <si>
    <t xml:space="preserve">Preu/hora 
segons  </t>
  </si>
  <si>
    <r>
      <rPr>
        <b/>
        <sz val="10"/>
        <rFont val="Arial"/>
        <family val="2"/>
      </rPr>
      <t xml:space="preserve">Orientació: </t>
    </r>
    <r>
      <rPr>
        <sz val="10"/>
        <rFont val="Arial"/>
        <family val="2"/>
      </rPr>
      <t xml:space="preserve">L'orientació  és una actuació obligatòria pels Projectes Singulars. Quan se selecciona aquesta actuació, cal indicar el número de mesos d'execució, la quantia mensual i  el nombre de grups d'orientació.
</t>
    </r>
    <r>
      <rPr>
        <sz val="10"/>
        <color theme="1"/>
        <rFont val="Arial"/>
        <family val="2"/>
      </rPr>
      <t>La quantia mensual màxima és la que s'estableix a la resolució de convocatòria. A aquesta quantia es pot sumar el 15% de tipus fix per concepte de despeses generals i/o indirectes tal com s'estableix a la base 8 de l'Ordre EMT/236/2022 de 27 d'octubre. En aquest cas, la quantia màxima de la persona tutora/orientadora a jornada complerta és de 3249,77€ euros/mes i cal tenir present que s’hi pot  afegir un 15% de despeses indirectes essent l’import màxim possible de 3.737,23 euros/mes.</t>
    </r>
  </si>
  <si>
    <r>
      <rPr>
        <b/>
        <sz val="10"/>
        <color theme="1"/>
        <rFont val="Arial"/>
        <family val="2"/>
      </rPr>
      <t>Prospecció:</t>
    </r>
    <r>
      <rPr>
        <sz val="10"/>
        <color theme="1"/>
        <rFont val="Arial"/>
        <family val="2"/>
      </rPr>
      <t xml:space="preserve"> La prospecció és una actuació obligatòria pels Projectes Singulars. Aquesta actuació serveix per sol·licitar la figura tècnica que recolza la tasca del personal tutor i del/la jove participant cap a la inserció laboral o el retorn al sistema educatiu. Quan se selecciona aquesta actuació, cal indicar el número de mesos d'execució,  el nombre de  grups d'orientació i el mòdul mensual. El mòdul mensual és el que s'estableix a la resolució de convocatòria, aquest no pot ser inferior ni superior a l'establert. </t>
    </r>
  </si>
  <si>
    <r>
      <t xml:space="preserve">Coordinació: </t>
    </r>
    <r>
      <rPr>
        <sz val="10"/>
        <rFont val="Arial"/>
        <family val="2"/>
      </rPr>
      <t xml:space="preserve">La coordinació és una actuació opcional pels Projectes Singulars. Aquesta actuació té com a objectiu dotar de coherència i unitat a tot el projecte, coordinant les accions i el personal adscrit al programa, així com garantint la bona relació entre les entitats agrupades, en cas d’haver-n’hi. Així mateix, té l’objectiu d’establir la interlocució amb el Servei Públic d’Ocupació de Catalunya. Quan se selecciona aquesta actuació, cal indicar el número de mesos d'execució,  el nombre de grups d'orientació i el mòdul mensual. </t>
    </r>
    <r>
      <rPr>
        <sz val="10"/>
        <color theme="1"/>
        <rFont val="Arial"/>
        <family val="2"/>
      </rPr>
      <t xml:space="preserve">El mòdul mensual és el que s'estableix a la resolució de convocatòria, aquest no pot ser inferior ni superior a l'establert. </t>
    </r>
  </si>
  <si>
    <r>
      <rPr>
        <b/>
        <sz val="10"/>
        <rFont val="Arial"/>
        <family val="2"/>
      </rPr>
      <t xml:space="preserve">Contractació laboral: </t>
    </r>
    <r>
      <rPr>
        <sz val="10"/>
        <rFont val="Arial"/>
        <family val="2"/>
      </rPr>
      <t>La contractació laboral és una actuació opcional pels Projectes Singulars. En aquesta actuació l'entitat o empresa beneficiària ha de ser la que farà els contractes i, per tant, ha de formar part de l'agrupació.</t>
    </r>
    <r>
      <rPr>
        <sz val="10"/>
        <color theme="1"/>
        <rFont val="Arial"/>
        <family val="2"/>
      </rPr>
      <t xml:space="preserve"> Quan se selecciona aquesta actuació, cal indicar el nombre de joves participants, el mòdul mensual que estableix la resolució de convocatòria, el número de mesos d'execució i el % de jornada aplicada. </t>
    </r>
  </si>
  <si>
    <r>
      <rPr>
        <b/>
        <sz val="10"/>
        <rFont val="Arial"/>
        <family val="2"/>
      </rPr>
      <t xml:space="preserve">Mobilitat geogràfica: </t>
    </r>
    <r>
      <rPr>
        <sz val="10"/>
        <rFont val="Arial"/>
        <family val="2"/>
      </rPr>
      <t xml:space="preserve">La mobilitat geodràfica és una actuació opcional pels Projectes Singulars. Aquesta actuació té com a objectiu  cercar una experiència professionalitzadora a l'estranger, a través de formació, pràctiques, contractació o coneixement de l’entorn productiu. Quan se selecciona aquesta actuació, cal indicar el nombre de joves participants,  triar el país de destinació i indicar els mòduls del viatge i de l'estada . </t>
    </r>
    <r>
      <rPr>
        <sz val="10"/>
        <color theme="1"/>
        <rFont val="Arial"/>
        <family val="2"/>
      </rPr>
      <t xml:space="preserve">La referència per determinar les quanties són les taules previstes al programa Erasmus + establertes a la resolució de convocatòria.  </t>
    </r>
  </si>
  <si>
    <r>
      <rPr>
        <b/>
        <sz val="10"/>
        <rFont val="Arial"/>
        <family val="2"/>
      </rPr>
      <t xml:space="preserve">Altres perfils professionals: Els altres perfils professionals i/o experts és una figura opcional. </t>
    </r>
    <r>
      <rPr>
        <sz val="10"/>
        <rFont val="Arial"/>
        <family val="2"/>
      </rPr>
      <t>Aquesta figura serveix per realitzar intervencions especialitzades vinculades a l'actuació d'orientació i acompanyament,  que cal justificar específicament la seva necessitat a la sol·licitud del projecte. Quan se selecciona aquesta actuació, cal indicar l'entitat sol·licitant, el NIF i l'import sol·licitat.</t>
    </r>
    <r>
      <rPr>
        <sz val="10"/>
        <color theme="1"/>
        <rFont val="Arial"/>
        <family val="2"/>
      </rPr>
      <t xml:space="preserve"> La quantia màxima és la que s'estableix a la resolució de convocatòria. A aquesta es pot sumar  el 15% de tipus fix per concepte de despeses generals i/o indirectes tal com s'estableix a la base 8 de l'Ordre EMT/236/2022 de 27 d'octubre. En aquest cas, la quantia màxima d'altres perfils professionals és de 3249,77€ euros/mes i cal tenir present que s’hi pot  afegir un 15% de despeses indirectes essent l’import màxim possible de 3.737,23 euros/mes.</t>
    </r>
  </si>
  <si>
    <t xml:space="preserve">Aquesta pestanya té com a objectiu facilitar el càlcul de les especialitats formatives. S'ha de seleccionar del desplegable la familia professional i el codi vinculat per a què  aparegui el preu/hora/alumne automàticament segons la Resolució EMT/1808/2024, de 21 de maig, modificada per la Resolució EMT/2530/2024, de 8 de juliol. A continuació cal indicar el nombre d'hores i els participants previstos per a que faci el càlcul automàtic, segons modalitats, de l'acció prevista. </t>
  </si>
  <si>
    <r>
      <rPr>
        <b/>
        <sz val="9"/>
        <color theme="1" tint="0.249977111117893"/>
        <rFont val="Arial"/>
        <family val="2"/>
      </rPr>
      <t xml:space="preserve">
</t>
    </r>
    <r>
      <rPr>
        <b/>
        <sz val="9"/>
        <color theme="1"/>
        <rFont val="Arial"/>
        <family val="2"/>
      </rPr>
      <t>INDICACIONS:</t>
    </r>
    <r>
      <rPr>
        <b/>
        <sz val="9"/>
        <color theme="1" tint="0.249977111117893"/>
        <rFont val="Arial"/>
        <family val="2"/>
      </rPr>
      <t xml:space="preserve">
</t>
    </r>
    <r>
      <rPr>
        <i/>
        <sz val="9"/>
        <color theme="1" tint="0.249977111117893"/>
        <rFont val="Arial"/>
        <family val="2"/>
      </rPr>
      <t xml:space="preserve">
Aquesta pestanya té com a objectiu facilitar el càlcul de les especialitats formatives. S'ha de seleccionar del desplegable la familia professional i el codi vinculat per a què  aparegui el preu/hora/alumne automàticament segons la Resolució EMT/1808/2024, de 21 de maig, modificada per la Resolució EMT/2530/2024, de 8 de juliol</t>
    </r>
    <r>
      <rPr>
        <i/>
        <sz val="9"/>
        <color theme="1"/>
        <rFont val="Arial"/>
        <family val="2"/>
      </rPr>
      <t>.</t>
    </r>
    <r>
      <rPr>
        <i/>
        <sz val="9"/>
        <color theme="1" tint="0.249977111117893"/>
        <rFont val="Arial"/>
        <family val="2"/>
      </rPr>
      <t xml:space="preserve"> A continuació cal indicar el nombre d'hores i els participants previstos per a que faci el càlcul automàtic, segons modalitats, de l'acció prevista. 
</t>
    </r>
  </si>
  <si>
    <t xml:space="preserve">Triar país de destinació segons resolució de la convocatòria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</si>
</sst>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
    <numFmt numFmtId="165" formatCode="0.0"/>
  </numFmts>
  <fonts count="59" x14ac:knownFonts="1">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Helvetica"/>
      <family val="2"/>
    </font>
    <font>
      <b/>
      <sz val="11"/>
      <color theme="1"/>
      <name val="Helvetica"/>
      <family val="2"/>
    </font>
    <font>
      <b/>
      <i/>
      <sz val="10"/>
      <color theme="1"/>
      <name val="Helvetica"/>
      <family val="2"/>
    </font>
    <font>
      <sz val="11"/>
      <color theme="1"/>
      <name val="Calibri"/>
      <family val="2"/>
      <scheme val="minor"/>
    </font>
    <font>
      <u/>
      <sz val="12.1"/>
      <color theme="10"/>
      <name val="Calibri"/>
      <family val="2"/>
    </font>
    <font>
      <sz val="8"/>
      <name val="Arial"/>
      <family val="2"/>
    </font>
    <font>
      <b/>
      <sz val="11"/>
      <color theme="1"/>
      <name val="Calibri"/>
      <family val="2"/>
      <scheme val="minor"/>
    </font>
    <font>
      <sz val="12.1"/>
      <name val="Calibri"/>
      <family val="2"/>
    </font>
    <font>
      <sz val="11"/>
      <name val="Calibri"/>
      <family val="2"/>
      <scheme val="minor"/>
    </font>
    <font>
      <sz val="11"/>
      <color rgb="FFFF0000"/>
      <name val="Calibri"/>
      <family val="2"/>
      <scheme val="minor"/>
    </font>
    <font>
      <b/>
      <sz val="14"/>
      <color theme="1"/>
      <name val="Calibri"/>
      <family val="2"/>
      <scheme val="minor"/>
    </font>
    <font>
      <b/>
      <sz val="18"/>
      <color theme="1"/>
      <name val="Calibri"/>
      <family val="2"/>
      <scheme val="minor"/>
    </font>
    <font>
      <sz val="16"/>
      <color theme="1"/>
      <name val="Calibri"/>
      <family val="2"/>
      <scheme val="minor"/>
    </font>
    <font>
      <b/>
      <sz val="48"/>
      <color theme="1"/>
      <name val="Calibri"/>
      <family val="2"/>
      <scheme val="minor"/>
    </font>
    <font>
      <b/>
      <sz val="20"/>
      <color theme="1"/>
      <name val="Calibri"/>
      <family val="2"/>
      <scheme val="minor"/>
    </font>
    <font>
      <sz val="12"/>
      <color theme="1"/>
      <name val="Calibri"/>
      <family val="2"/>
      <scheme val="minor"/>
    </font>
    <font>
      <b/>
      <sz val="11"/>
      <color rgb="FFFF0000"/>
      <name val="Calibri"/>
      <family val="2"/>
      <scheme val="minor"/>
    </font>
    <font>
      <b/>
      <sz val="11"/>
      <color rgb="FFFF0000"/>
      <name val="Helvetica"/>
      <family val="2"/>
    </font>
    <font>
      <sz val="11"/>
      <name val="Helvetica"/>
    </font>
    <font>
      <sz val="10"/>
      <color theme="1"/>
      <name val="Calibri"/>
      <family val="2"/>
    </font>
    <font>
      <b/>
      <sz val="10"/>
      <color theme="1"/>
      <name val="Calibri"/>
      <family val="2"/>
      <scheme val="minor"/>
    </font>
    <font>
      <b/>
      <i/>
      <sz val="10"/>
      <color theme="1"/>
      <name val="Calibri"/>
      <family val="2"/>
      <scheme val="minor"/>
    </font>
    <font>
      <b/>
      <sz val="12"/>
      <color theme="1"/>
      <name val="Calibri"/>
      <family val="2"/>
      <scheme val="minor"/>
    </font>
    <font>
      <sz val="11"/>
      <color rgb="FF000000"/>
      <name val="Calibri"/>
      <family val="2"/>
      <scheme val="minor"/>
    </font>
    <font>
      <i/>
      <sz val="9"/>
      <color rgb="FF000000"/>
      <name val="Verdana"/>
      <family val="2"/>
    </font>
    <font>
      <sz val="9"/>
      <color rgb="FF000000"/>
      <name val="Verdana"/>
      <family val="2"/>
    </font>
    <font>
      <b/>
      <sz val="10"/>
      <color theme="5"/>
      <name val="Calibri"/>
      <family val="2"/>
      <scheme val="minor"/>
    </font>
    <font>
      <b/>
      <sz val="8"/>
      <color rgb="FFFF0000"/>
      <name val="Calibri"/>
      <family val="2"/>
      <scheme val="minor"/>
    </font>
    <font>
      <b/>
      <sz val="8"/>
      <color rgb="FFC00000"/>
      <name val="Calibri"/>
      <family val="2"/>
      <scheme val="minor"/>
    </font>
    <font>
      <sz val="8"/>
      <color theme="1"/>
      <name val="Arial"/>
      <family val="2"/>
    </font>
    <font>
      <i/>
      <sz val="9"/>
      <color theme="1" tint="0.249977111117893"/>
      <name val="Arial"/>
      <family val="2"/>
    </font>
    <font>
      <b/>
      <sz val="9"/>
      <color theme="1" tint="0.249977111117893"/>
      <name val="Arial"/>
      <family val="2"/>
    </font>
    <font>
      <b/>
      <sz val="9"/>
      <color theme="1"/>
      <name val="Arial"/>
      <family val="2"/>
    </font>
    <font>
      <i/>
      <sz val="10"/>
      <color theme="1"/>
      <name val="Arial"/>
      <family val="2"/>
    </font>
    <font>
      <i/>
      <sz val="9"/>
      <color theme="1"/>
      <name val="Arial"/>
      <family val="2"/>
    </font>
    <font>
      <sz val="9"/>
      <color theme="1"/>
      <name val="Arial"/>
      <family val="2"/>
    </font>
    <font>
      <sz val="10"/>
      <color rgb="FFFF0000"/>
      <name val="Arial"/>
      <family val="2"/>
    </font>
    <font>
      <sz val="9"/>
      <name val="Arial"/>
      <family val="2"/>
    </font>
    <font>
      <sz val="9"/>
      <color rgb="FFC00000"/>
      <name val="Arial"/>
      <family val="2"/>
    </font>
    <font>
      <sz val="11"/>
      <color theme="1"/>
      <name val="Arial"/>
      <family val="2"/>
    </font>
    <font>
      <sz val="10"/>
      <name val="Arial"/>
      <family val="2"/>
    </font>
    <font>
      <b/>
      <sz val="9"/>
      <name val="Arial"/>
      <family val="2"/>
    </font>
    <font>
      <b/>
      <sz val="9"/>
      <color rgb="FFFF0000"/>
      <name val="Arial"/>
      <family val="2"/>
    </font>
    <font>
      <b/>
      <sz val="9"/>
      <color theme="5"/>
      <name val="Arial"/>
      <family val="2"/>
    </font>
    <font>
      <b/>
      <sz val="10"/>
      <name val="Arial"/>
      <family val="2"/>
    </font>
    <font>
      <b/>
      <u/>
      <sz val="10"/>
      <color theme="1"/>
      <name val="Arial"/>
      <family val="2"/>
    </font>
    <font>
      <sz val="11"/>
      <name val="Arial"/>
      <family val="2"/>
    </font>
    <font>
      <b/>
      <sz val="9"/>
      <color rgb="FFFAFFEF"/>
      <name val="Arial"/>
      <family val="2"/>
    </font>
    <font>
      <b/>
      <sz val="12"/>
      <color theme="1"/>
      <name val="Arial"/>
      <family val="2"/>
    </font>
    <font>
      <b/>
      <sz val="11"/>
      <color rgb="FF00B050"/>
      <name val="Arial"/>
      <family val="2"/>
    </font>
    <font>
      <sz val="10"/>
      <color rgb="FF00B050"/>
      <name val="Arial"/>
      <family val="2"/>
    </font>
    <font>
      <i/>
      <sz val="10"/>
      <color theme="5" tint="-0.249977111117893"/>
      <name val="Arial"/>
      <family val="2"/>
    </font>
    <font>
      <b/>
      <sz val="10"/>
      <color rgb="FFC00000"/>
      <name val="Arial"/>
      <family val="2"/>
    </font>
    <font>
      <sz val="10"/>
      <color theme="5" tint="-0.249977111117893"/>
      <name val="Arial"/>
      <family val="2"/>
    </font>
    <font>
      <b/>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0FFD1"/>
        <bgColor indexed="64"/>
      </patternFill>
    </fill>
    <fill>
      <patternFill patternType="solid">
        <fgColor theme="1" tint="0.499984740745262"/>
        <bgColor indexed="64"/>
      </patternFill>
    </fill>
    <fill>
      <patternFill patternType="solid">
        <fgColor rgb="FFFAFFEF"/>
        <bgColor indexed="64"/>
      </patternFill>
    </fill>
    <fill>
      <patternFill patternType="solid">
        <fgColor rgb="FFE6FFB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medium">
        <color indexed="64"/>
      </bottom>
      <diagonal/>
    </border>
    <border>
      <left/>
      <right/>
      <top style="medium">
        <color rgb="FF7DBA00"/>
      </top>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diagonal/>
    </border>
    <border>
      <left/>
      <right/>
      <top/>
      <bottom style="thick">
        <color rgb="FF7DBA00"/>
      </bottom>
      <diagonal/>
    </border>
    <border>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medium">
        <color theme="0" tint="-4.9989318521683403E-2"/>
      </left>
      <right style="medium">
        <color theme="0" tint="-4.9989318521683403E-2"/>
      </right>
      <top style="medium">
        <color theme="0" tint="-4.9989318521683403E-2"/>
      </top>
      <bottom style="double">
        <color rgb="FF7DBA00"/>
      </bottom>
      <diagonal/>
    </border>
    <border>
      <left style="medium">
        <color theme="0" tint="-4.9989318521683403E-2"/>
      </left>
      <right/>
      <top style="medium">
        <color theme="0" tint="-4.9989318521683403E-2"/>
      </top>
      <bottom style="double">
        <color rgb="FF7DBA00"/>
      </bottom>
      <diagonal/>
    </border>
    <border>
      <left/>
      <right/>
      <top/>
      <bottom style="double">
        <color rgb="FF7DBA00"/>
      </bottom>
      <diagonal/>
    </border>
    <border>
      <left style="medium">
        <color theme="0" tint="-4.9989318521683403E-2"/>
      </left>
      <right style="medium">
        <color theme="0" tint="-4.9989318521683403E-2"/>
      </right>
      <top/>
      <bottom style="medium">
        <color rgb="FF7DBA00"/>
      </bottom>
      <diagonal/>
    </border>
    <border>
      <left style="medium">
        <color theme="0" tint="-4.9989318521683403E-2"/>
      </left>
      <right/>
      <top/>
      <bottom style="medium">
        <color rgb="FF7DBA00"/>
      </bottom>
      <diagonal/>
    </border>
    <border>
      <left/>
      <right style="thin">
        <color theme="0" tint="-0.14999847407452621"/>
      </right>
      <top/>
      <bottom style="double">
        <color rgb="FF7DBA00"/>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s>
  <cellStyleXfs count="4">
    <xf numFmtId="0" fontId="0" fillId="0" borderId="0"/>
    <xf numFmtId="0" fontId="2" fillId="2" borderId="2" applyFill="0" applyAlignment="0">
      <alignment vertical="top" wrapText="1"/>
    </xf>
    <xf numFmtId="44" fontId="7" fillId="0" borderId="0" applyFont="0" applyFill="0" applyBorder="0" applyAlignment="0" applyProtection="0"/>
    <xf numFmtId="0" fontId="8" fillId="0" borderId="0" applyNumberFormat="0" applyFill="0" applyBorder="0" applyAlignment="0" applyProtection="0">
      <alignment vertical="top"/>
      <protection locked="0"/>
    </xf>
  </cellStyleXfs>
  <cellXfs count="275">
    <xf numFmtId="0" fontId="0" fillId="0" borderId="0" xfId="0"/>
    <xf numFmtId="0" fontId="4" fillId="0" borderId="0" xfId="0" applyFont="1"/>
    <xf numFmtId="0" fontId="4" fillId="0" borderId="0" xfId="0" applyFont="1" applyAlignment="1">
      <alignment vertical="center"/>
    </xf>
    <xf numFmtId="0" fontId="9" fillId="0" borderId="0" xfId="0" applyFont="1" applyBorder="1" applyAlignment="1">
      <alignment horizontal="left" vertical="center"/>
    </xf>
    <xf numFmtId="0" fontId="4" fillId="0" borderId="0" xfId="0" applyFont="1" applyAlignment="1">
      <alignment vertical="center" wrapText="1"/>
    </xf>
    <xf numFmtId="0" fontId="4" fillId="0" borderId="0" xfId="0" applyFont="1" applyBorder="1"/>
    <xf numFmtId="0" fontId="0" fillId="0" borderId="0" xfId="0" applyProtection="1"/>
    <xf numFmtId="0" fontId="3" fillId="0" borderId="0" xfId="0" applyFont="1" applyFill="1" applyBorder="1" applyAlignment="1" applyProtection="1">
      <alignment horizontal="left" vertical="center" wrapText="1"/>
    </xf>
    <xf numFmtId="0" fontId="0" fillId="0" borderId="0" xfId="0" applyFill="1" applyProtection="1"/>
    <xf numFmtId="0" fontId="6"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vertical="top" wrapText="1"/>
    </xf>
    <xf numFmtId="0" fontId="4" fillId="0" borderId="0" xfId="0" applyFont="1" applyProtection="1"/>
    <xf numFmtId="0" fontId="0" fillId="0" borderId="0" xfId="0" applyBorder="1" applyProtection="1"/>
    <xf numFmtId="0" fontId="4" fillId="0" borderId="0" xfId="0" applyFont="1" applyBorder="1" applyProtection="1"/>
    <xf numFmtId="0" fontId="4" fillId="0" borderId="0" xfId="0" applyFont="1" applyFill="1" applyBorder="1" applyProtection="1"/>
    <xf numFmtId="0" fontId="0" fillId="0" borderId="0" xfId="0" applyAlignment="1">
      <alignment horizontal="center"/>
    </xf>
    <xf numFmtId="0" fontId="0" fillId="0" borderId="4" xfId="0" applyBorder="1" applyAlignment="1">
      <alignment vertical="center" wrapText="1"/>
    </xf>
    <xf numFmtId="0" fontId="11" fillId="0" borderId="4" xfId="3" applyFont="1" applyBorder="1" applyAlignment="1" applyProtection="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0" fillId="0" borderId="1" xfId="0" applyBorder="1" applyAlignment="1">
      <alignment vertical="center" wrapText="1"/>
    </xf>
    <xf numFmtId="0" fontId="12" fillId="0" borderId="1" xfId="0" applyFont="1" applyBorder="1" applyAlignment="1">
      <alignment vertical="center" wrapText="1"/>
    </xf>
    <xf numFmtId="0" fontId="0" fillId="0" borderId="1" xfId="0" applyBorder="1"/>
    <xf numFmtId="0" fontId="12" fillId="0" borderId="1" xfId="0" applyFont="1" applyFill="1" applyBorder="1" applyAlignment="1">
      <alignment vertical="center" wrapText="1"/>
    </xf>
    <xf numFmtId="0" fontId="10" fillId="0" borderId="0" xfId="0" applyFont="1"/>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quotePrefix="1" applyBorder="1" applyAlignment="1">
      <alignment horizontal="center" vertical="center"/>
    </xf>
    <xf numFmtId="0" fontId="10" fillId="0" borderId="0" xfId="0" applyFont="1" applyAlignment="1">
      <alignment horizontal="center" vertical="center" wrapText="1"/>
    </xf>
    <xf numFmtId="0" fontId="0" fillId="0" borderId="1" xfId="0" applyFont="1" applyBorder="1" applyAlignment="1">
      <alignment horizontal="center" vertical="center" wrapText="1"/>
    </xf>
    <xf numFmtId="0" fontId="8" fillId="0" borderId="0" xfId="3" applyAlignment="1" applyProtection="1"/>
    <xf numFmtId="0" fontId="0" fillId="0" borderId="1" xfId="0" applyFill="1" applyBorder="1" applyAlignment="1">
      <alignment horizontal="left"/>
    </xf>
    <xf numFmtId="0" fontId="10" fillId="4" borderId="1" xfId="0" applyFont="1" applyFill="1" applyBorder="1" applyAlignment="1">
      <alignment horizontal="right"/>
    </xf>
    <xf numFmtId="0" fontId="0" fillId="0" borderId="0" xfId="0" applyAlignment="1">
      <alignment horizontal="right"/>
    </xf>
    <xf numFmtId="0" fontId="0" fillId="0" borderId="1" xfId="0" applyBorder="1" applyAlignment="1">
      <alignment horizontal="right"/>
    </xf>
    <xf numFmtId="0" fontId="0" fillId="0" borderId="1" xfId="0" applyBorder="1" applyAlignment="1">
      <alignment horizontal="left"/>
    </xf>
    <xf numFmtId="0" fontId="0" fillId="4" borderId="1" xfId="0" applyFill="1" applyBorder="1" applyAlignment="1">
      <alignment horizontal="center"/>
    </xf>
    <xf numFmtId="0" fontId="0" fillId="0" borderId="1" xfId="0" applyBorder="1" applyAlignment="1">
      <alignment horizontal="center"/>
    </xf>
    <xf numFmtId="0" fontId="10" fillId="0" borderId="1" xfId="0" applyFont="1" applyBorder="1" applyAlignment="1">
      <alignment horizontal="right"/>
    </xf>
    <xf numFmtId="0" fontId="10" fillId="0" borderId="1" xfId="0" applyFont="1" applyFill="1" applyBorder="1" applyAlignment="1">
      <alignment horizontal="right"/>
    </xf>
    <xf numFmtId="0" fontId="14" fillId="6" borderId="1" xfId="0" applyFont="1" applyFill="1" applyBorder="1" applyAlignment="1">
      <alignment vertical="center" wrapText="1"/>
    </xf>
    <xf numFmtId="0" fontId="10" fillId="0" borderId="1" xfId="0" applyFont="1" applyFill="1" applyBorder="1"/>
    <xf numFmtId="0" fontId="15" fillId="5" borderId="1" xfId="0" applyFont="1" applyFill="1" applyBorder="1"/>
    <xf numFmtId="0" fontId="15" fillId="4" borderId="1" xfId="0" applyFont="1" applyFill="1" applyBorder="1" applyAlignment="1">
      <alignment horizontal="left"/>
    </xf>
    <xf numFmtId="0" fontId="16" fillId="0" borderId="0" xfId="0" applyFont="1" applyAlignment="1">
      <alignment horizontal="right"/>
    </xf>
    <xf numFmtId="0" fontId="16" fillId="0" borderId="1" xfId="0" applyFont="1" applyBorder="1" applyAlignment="1">
      <alignment horizontal="right"/>
    </xf>
    <xf numFmtId="0" fontId="14" fillId="3" borderId="1" xfId="0" applyFont="1" applyFill="1" applyBorder="1" applyAlignment="1" applyProtection="1">
      <alignment vertical="center"/>
    </xf>
    <xf numFmtId="0" fontId="0" fillId="3" borderId="1" xfId="0" applyFill="1" applyBorder="1" applyProtection="1">
      <protection locked="0"/>
    </xf>
    <xf numFmtId="0" fontId="10" fillId="0" borderId="1" xfId="0" applyFont="1" applyBorder="1"/>
    <xf numFmtId="0" fontId="0" fillId="7" borderId="0" xfId="0" applyFill="1"/>
    <xf numFmtId="0" fontId="0" fillId="4" borderId="0" xfId="0" applyFill="1"/>
    <xf numFmtId="0" fontId="17" fillId="4" borderId="0" xfId="0" applyFont="1" applyFill="1"/>
    <xf numFmtId="0" fontId="0" fillId="0" borderId="1" xfId="0" applyFill="1" applyBorder="1"/>
    <xf numFmtId="0" fontId="18" fillId="0" borderId="0" xfId="0" applyFont="1"/>
    <xf numFmtId="0" fontId="19" fillId="0" borderId="1" xfId="0" applyFont="1" applyBorder="1" applyAlignment="1">
      <alignment horizontal="right"/>
    </xf>
    <xf numFmtId="0" fontId="21" fillId="0" borderId="0"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xf>
    <xf numFmtId="0" fontId="0" fillId="0" borderId="0" xfId="0" applyFill="1" applyBorder="1"/>
    <xf numFmtId="0" fontId="0" fillId="0" borderId="0" xfId="0" applyFont="1"/>
    <xf numFmtId="0" fontId="0" fillId="2" borderId="0" xfId="0" applyFill="1"/>
    <xf numFmtId="0" fontId="10" fillId="8" borderId="0" xfId="0" applyFont="1" applyFill="1"/>
    <xf numFmtId="0" fontId="0" fillId="8" borderId="0" xfId="0" applyFill="1"/>
    <xf numFmtId="0" fontId="0" fillId="9" borderId="0" xfId="0" applyFill="1"/>
    <xf numFmtId="0" fontId="22" fillId="0" borderId="0" xfId="0" applyFont="1" applyFill="1" applyBorder="1" applyAlignment="1" applyProtection="1">
      <alignment horizontal="left" vertical="center"/>
    </xf>
    <xf numFmtId="0" fontId="20" fillId="0" borderId="0" xfId="0" applyFont="1"/>
    <xf numFmtId="0" fontId="10" fillId="0" borderId="0" xfId="0" applyFont="1" applyAlignment="1">
      <alignment horizontal="right"/>
    </xf>
    <xf numFmtId="0" fontId="0" fillId="0" borderId="0" xfId="0" applyAlignment="1">
      <alignment wrapText="1"/>
    </xf>
    <xf numFmtId="164" fontId="0" fillId="0" borderId="0" xfId="0" applyNumberFormat="1"/>
    <xf numFmtId="0" fontId="10" fillId="0" borderId="0" xfId="0" applyFont="1" applyAlignment="1">
      <alignment wrapText="1"/>
    </xf>
    <xf numFmtId="0" fontId="0" fillId="10" borderId="0" xfId="0" applyFill="1"/>
    <xf numFmtId="0" fontId="0" fillId="11" borderId="0" xfId="0" applyFill="1"/>
    <xf numFmtId="0" fontId="1" fillId="0" borderId="0" xfId="0" applyFont="1" applyProtection="1"/>
    <xf numFmtId="0" fontId="4" fillId="0" borderId="0" xfId="0" applyFont="1" applyAlignment="1">
      <alignment vertical="top" wrapText="1"/>
    </xf>
    <xf numFmtId="0" fontId="0" fillId="0" borderId="0" xfId="0" applyNumberFormat="1"/>
    <xf numFmtId="0" fontId="23" fillId="0" borderId="0" xfId="0" applyFont="1" applyAlignment="1" applyProtection="1">
      <alignment horizontal="left" vertical="center" wrapText="1"/>
    </xf>
    <xf numFmtId="0" fontId="4" fillId="0" borderId="0" xfId="0" applyFont="1" applyAlignment="1">
      <alignment vertical="center"/>
    </xf>
    <xf numFmtId="164" fontId="0" fillId="5" borderId="0" xfId="2" applyNumberFormat="1" applyFont="1" applyFill="1"/>
    <xf numFmtId="0" fontId="20" fillId="5" borderId="0" xfId="0" applyFont="1" applyFill="1"/>
    <xf numFmtId="0" fontId="0" fillId="5" borderId="0" xfId="0" applyFill="1"/>
    <xf numFmtId="0" fontId="24" fillId="0" borderId="0" xfId="0" applyFont="1" applyFill="1" applyBorder="1" applyAlignment="1" applyProtection="1">
      <alignment horizontal="left" vertical="center" wrapText="1"/>
    </xf>
    <xf numFmtId="0" fontId="25" fillId="0" borderId="0" xfId="0" applyFont="1" applyFill="1" applyBorder="1" applyAlignment="1" applyProtection="1">
      <alignment vertical="top" wrapText="1"/>
    </xf>
    <xf numFmtId="0" fontId="0" fillId="15" borderId="0" xfId="0" applyFill="1"/>
    <xf numFmtId="0" fontId="0" fillId="14" borderId="0" xfId="0" applyFill="1"/>
    <xf numFmtId="0" fontId="13" fillId="0" borderId="0" xfId="0" applyFont="1"/>
    <xf numFmtId="0" fontId="0" fillId="13" borderId="0" xfId="0" applyFill="1"/>
    <xf numFmtId="0" fontId="0" fillId="12" borderId="0" xfId="0" applyFill="1"/>
    <xf numFmtId="0" fontId="27" fillId="0" borderId="0" xfId="0" applyFont="1"/>
    <xf numFmtId="0" fontId="4" fillId="0" borderId="0" xfId="0" applyFont="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Fill="1" applyBorder="1" applyAlignment="1"/>
    <xf numFmtId="4" fontId="0" fillId="0" borderId="0" xfId="0" applyNumberFormat="1"/>
    <xf numFmtId="0" fontId="0" fillId="0" borderId="0" xfId="0" applyBorder="1"/>
    <xf numFmtId="164" fontId="12" fillId="0" borderId="0" xfId="0" applyNumberFormat="1" applyFont="1"/>
    <xf numFmtId="0" fontId="30" fillId="0" borderId="0" xfId="0" applyFont="1" applyAlignment="1">
      <alignment horizontal="left"/>
    </xf>
    <xf numFmtId="0" fontId="26" fillId="0" borderId="0" xfId="0" applyFont="1" applyFill="1" applyBorder="1" applyAlignment="1"/>
    <xf numFmtId="0" fontId="26" fillId="0" borderId="0" xfId="0" applyFont="1"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31" fillId="0" borderId="0" xfId="0" applyFont="1" applyAlignment="1">
      <alignment vertical="center" wrapText="1"/>
    </xf>
    <xf numFmtId="4" fontId="0" fillId="10" borderId="12" xfId="0" applyNumberFormat="1" applyFill="1" applyBorder="1"/>
    <xf numFmtId="0" fontId="10" fillId="17" borderId="12" xfId="0" applyFont="1" applyFill="1" applyBorder="1" applyAlignment="1">
      <alignment horizontal="center" vertical="center" wrapText="1"/>
    </xf>
    <xf numFmtId="49" fontId="39" fillId="0" borderId="19" xfId="0" applyNumberFormat="1" applyFont="1" applyFill="1" applyBorder="1" applyAlignment="1" applyProtection="1">
      <alignment horizontal="left" vertical="center"/>
      <protection locked="0"/>
    </xf>
    <xf numFmtId="0" fontId="33" fillId="0" borderId="0" xfId="0" applyFont="1" applyProtection="1"/>
    <xf numFmtId="0" fontId="42" fillId="0" borderId="0" xfId="0" applyFont="1" applyFill="1" applyAlignment="1" applyProtection="1">
      <alignment vertical="center"/>
    </xf>
    <xf numFmtId="0" fontId="39" fillId="0" borderId="0" xfId="0" applyFont="1" applyProtection="1"/>
    <xf numFmtId="0" fontId="36" fillId="0" borderId="0" xfId="0" applyFont="1" applyProtection="1"/>
    <xf numFmtId="0" fontId="36" fillId="0" borderId="10" xfId="0" applyFont="1" applyBorder="1"/>
    <xf numFmtId="0" fontId="36" fillId="0" borderId="0" xfId="0" applyFont="1" applyBorder="1"/>
    <xf numFmtId="0" fontId="36" fillId="0" borderId="0" xfId="0" applyFont="1"/>
    <xf numFmtId="0" fontId="45" fillId="0" borderId="0" xfId="0" applyFont="1" applyProtection="1"/>
    <xf numFmtId="0" fontId="46" fillId="0" borderId="0" xfId="0" applyFont="1" applyProtection="1"/>
    <xf numFmtId="0" fontId="45" fillId="0" borderId="0" xfId="0" applyFont="1" applyAlignment="1" applyProtection="1">
      <alignment vertical="center"/>
    </xf>
    <xf numFmtId="0" fontId="36" fillId="0" borderId="0" xfId="0" applyFont="1" applyFill="1" applyBorder="1" applyAlignment="1" applyProtection="1">
      <alignment horizontal="center" vertical="top" wrapText="1"/>
    </xf>
    <xf numFmtId="0" fontId="36" fillId="0" borderId="0" xfId="0" applyFont="1" applyFill="1" applyBorder="1" applyAlignment="1" applyProtection="1">
      <alignment horizontal="center"/>
    </xf>
    <xf numFmtId="0" fontId="41" fillId="0" borderId="19" xfId="0" applyFont="1" applyFill="1" applyBorder="1" applyAlignment="1" applyProtection="1">
      <alignment horizontal="center"/>
      <protection locked="0"/>
    </xf>
    <xf numFmtId="0" fontId="41" fillId="16" borderId="19" xfId="0" applyFont="1" applyFill="1" applyBorder="1" applyAlignment="1" applyProtection="1">
      <alignment horizontal="center"/>
      <protection locked="0"/>
    </xf>
    <xf numFmtId="0" fontId="41" fillId="0" borderId="19" xfId="0" applyFont="1" applyFill="1" applyBorder="1" applyAlignment="1" applyProtection="1">
      <alignment horizontal="center" vertical="center"/>
      <protection locked="0"/>
    </xf>
    <xf numFmtId="0" fontId="39" fillId="0" borderId="19" xfId="0" applyFont="1" applyBorder="1" applyAlignment="1" applyProtection="1">
      <alignment horizontal="center"/>
      <protection locked="0"/>
    </xf>
    <xf numFmtId="164" fontId="36" fillId="0" borderId="19" xfId="0" applyNumberFormat="1" applyFont="1" applyFill="1" applyBorder="1" applyAlignment="1" applyProtection="1">
      <alignment horizontal="right" vertical="top" wrapText="1"/>
      <protection locked="0"/>
    </xf>
    <xf numFmtId="0" fontId="36" fillId="0" borderId="19" xfId="0" applyNumberFormat="1" applyFont="1" applyFill="1" applyBorder="1" applyAlignment="1" applyProtection="1">
      <alignment horizontal="center" vertical="center" wrapText="1"/>
      <protection locked="0"/>
    </xf>
    <xf numFmtId="0" fontId="39" fillId="17" borderId="19" xfId="0" applyFont="1" applyFill="1" applyBorder="1" applyAlignment="1" applyProtection="1">
      <alignment vertical="center" wrapText="1"/>
    </xf>
    <xf numFmtId="0" fontId="1" fillId="0" borderId="21" xfId="0" applyFont="1" applyFill="1" applyBorder="1" applyAlignment="1"/>
    <xf numFmtId="0" fontId="55" fillId="0" borderId="0" xfId="0" applyFont="1" applyFill="1" applyBorder="1" applyAlignment="1">
      <alignment horizontal="left"/>
    </xf>
    <xf numFmtId="0" fontId="1" fillId="0" borderId="0" xfId="0" applyFont="1" applyBorder="1"/>
    <xf numFmtId="0" fontId="36" fillId="19" borderId="28" xfId="0" applyFont="1" applyFill="1" applyBorder="1" applyAlignment="1" applyProtection="1">
      <alignment vertical="center" wrapText="1"/>
    </xf>
    <xf numFmtId="0" fontId="36" fillId="17" borderId="28" xfId="0" applyFont="1" applyFill="1" applyBorder="1" applyAlignment="1" applyProtection="1">
      <alignment vertical="center" wrapText="1"/>
    </xf>
    <xf numFmtId="0" fontId="2" fillId="0" borderId="0" xfId="0" applyFont="1" applyBorder="1" applyAlignment="1">
      <alignment horizontal="left"/>
    </xf>
    <xf numFmtId="0" fontId="28" fillId="5" borderId="4" xfId="0" applyFont="1" applyFill="1" applyBorder="1" applyAlignment="1">
      <alignment horizontal="center"/>
    </xf>
    <xf numFmtId="0" fontId="28" fillId="5" borderId="1" xfId="0" applyFont="1" applyFill="1" applyBorder="1" applyAlignment="1">
      <alignment horizontal="center"/>
    </xf>
    <xf numFmtId="2" fontId="28" fillId="5" borderId="4" xfId="0" applyNumberFormat="1" applyFont="1" applyFill="1" applyBorder="1" applyAlignment="1">
      <alignment horizontal="center"/>
    </xf>
    <xf numFmtId="2" fontId="28" fillId="5" borderId="0" xfId="0" applyNumberFormat="1" applyFont="1" applyFill="1" applyBorder="1" applyAlignment="1">
      <alignment horizontal="center"/>
    </xf>
    <xf numFmtId="0" fontId="39" fillId="2" borderId="12" xfId="0" applyFont="1" applyFill="1" applyBorder="1" applyAlignment="1" applyProtection="1">
      <alignment horizontal="center" vertical="center" wrapText="1"/>
      <protection hidden="1"/>
    </xf>
    <xf numFmtId="164" fontId="39" fillId="2" borderId="12" xfId="0" applyNumberFormat="1" applyFont="1" applyFill="1" applyBorder="1" applyAlignment="1" applyProtection="1">
      <alignment horizontal="center" vertical="center" wrapText="1"/>
      <protection hidden="1"/>
    </xf>
    <xf numFmtId="44" fontId="41" fillId="2" borderId="23" xfId="2" applyFont="1" applyFill="1" applyBorder="1" applyAlignment="1" applyProtection="1">
      <alignment horizontal="right" vertical="center" wrapText="1"/>
      <protection hidden="1"/>
    </xf>
    <xf numFmtId="0" fontId="39" fillId="3" borderId="19" xfId="0" applyFont="1" applyFill="1" applyBorder="1" applyAlignment="1" applyProtection="1">
      <alignment horizontal="center"/>
      <protection hidden="1"/>
    </xf>
    <xf numFmtId="164" fontId="1" fillId="3" borderId="12" xfId="0" applyNumberFormat="1" applyFont="1" applyFill="1" applyBorder="1" applyAlignment="1" applyProtection="1">
      <alignment horizontal="center"/>
      <protection hidden="1"/>
    </xf>
    <xf numFmtId="164" fontId="2" fillId="20" borderId="20" xfId="0" applyNumberFormat="1" applyFont="1" applyFill="1" applyBorder="1" applyAlignment="1" applyProtection="1">
      <alignment horizontal="center"/>
      <protection hidden="1"/>
    </xf>
    <xf numFmtId="164" fontId="47" fillId="3" borderId="19" xfId="0" applyNumberFormat="1" applyFont="1" applyFill="1" applyBorder="1" applyAlignment="1" applyProtection="1">
      <alignment horizontal="right" vertical="center" wrapText="1"/>
      <protection hidden="1"/>
    </xf>
    <xf numFmtId="164" fontId="1" fillId="3" borderId="12" xfId="0" applyNumberFormat="1" applyFont="1" applyFill="1" applyBorder="1" applyProtection="1">
      <protection hidden="1"/>
    </xf>
    <xf numFmtId="164" fontId="1" fillId="3" borderId="13" xfId="0" applyNumberFormat="1" applyFont="1" applyFill="1" applyBorder="1" applyProtection="1">
      <protection hidden="1"/>
    </xf>
    <xf numFmtId="164" fontId="1" fillId="17" borderId="11" xfId="0" applyNumberFormat="1" applyFont="1" applyFill="1" applyBorder="1" applyProtection="1">
      <protection hidden="1"/>
    </xf>
    <xf numFmtId="0" fontId="55" fillId="0" borderId="21" xfId="0" applyFont="1" applyFill="1" applyBorder="1" applyAlignment="1">
      <alignment horizontal="left"/>
    </xf>
    <xf numFmtId="0" fontId="1" fillId="0" borderId="21" xfId="0" applyFont="1" applyBorder="1"/>
    <xf numFmtId="164" fontId="41" fillId="2" borderId="12" xfId="2" applyNumberFormat="1" applyFont="1" applyFill="1" applyBorder="1" applyAlignment="1" applyProtection="1">
      <alignment horizontal="center" vertical="center" wrapText="1"/>
      <protection hidden="1"/>
    </xf>
    <xf numFmtId="164" fontId="39" fillId="2" borderId="12" xfId="2" applyNumberFormat="1" applyFont="1" applyFill="1" applyBorder="1" applyAlignment="1" applyProtection="1">
      <alignment horizontal="center" vertical="center" wrapText="1"/>
      <protection hidden="1"/>
    </xf>
    <xf numFmtId="164" fontId="39" fillId="2" borderId="18" xfId="2" applyNumberFormat="1" applyFont="1" applyFill="1" applyBorder="1" applyAlignment="1" applyProtection="1">
      <alignment horizontal="center" vertical="center" wrapText="1"/>
      <protection hidden="1"/>
    </xf>
    <xf numFmtId="164" fontId="41" fillId="2" borderId="18" xfId="2" applyNumberFormat="1" applyFont="1" applyFill="1" applyBorder="1" applyAlignment="1" applyProtection="1">
      <alignment horizontal="center" vertical="center" wrapText="1"/>
      <protection hidden="1"/>
    </xf>
    <xf numFmtId="164" fontId="41" fillId="2" borderId="23" xfId="2" applyNumberFormat="1" applyFont="1" applyFill="1" applyBorder="1" applyAlignment="1" applyProtection="1">
      <alignment horizontal="center" vertical="center" wrapText="1"/>
      <protection hidden="1"/>
    </xf>
    <xf numFmtId="164" fontId="39" fillId="2" borderId="23" xfId="2" applyNumberFormat="1" applyFont="1" applyFill="1" applyBorder="1" applyAlignment="1" applyProtection="1">
      <alignment horizontal="center" vertical="center" wrapText="1"/>
      <protection hidden="1"/>
    </xf>
    <xf numFmtId="164" fontId="41" fillId="2" borderId="24" xfId="2" applyNumberFormat="1" applyFont="1" applyFill="1" applyBorder="1" applyAlignment="1" applyProtection="1">
      <alignment horizontal="center" vertical="center" wrapText="1"/>
      <protection hidden="1"/>
    </xf>
    <xf numFmtId="0" fontId="43" fillId="0" borderId="0" xfId="0" applyFont="1" applyAlignment="1" applyProtection="1">
      <alignment vertical="center"/>
    </xf>
    <xf numFmtId="0" fontId="43" fillId="0" borderId="0" xfId="0" applyFont="1" applyAlignment="1" applyProtection="1">
      <alignment vertical="center" wrapText="1"/>
    </xf>
    <xf numFmtId="0" fontId="53" fillId="0" borderId="3" xfId="0" applyFont="1" applyBorder="1" applyProtection="1"/>
    <xf numFmtId="0" fontId="43" fillId="0" borderId="9" xfId="0" applyFont="1" applyBorder="1" applyProtection="1"/>
    <xf numFmtId="0" fontId="52" fillId="0" borderId="0" xfId="0" applyFont="1" applyBorder="1" applyProtection="1"/>
    <xf numFmtId="0" fontId="43" fillId="0" borderId="0" xfId="0" applyFont="1" applyBorder="1" applyProtection="1"/>
    <xf numFmtId="0" fontId="2" fillId="0" borderId="0" xfId="0" applyFont="1" applyBorder="1" applyAlignment="1" applyProtection="1">
      <alignment horizontal="right" vertical="top"/>
    </xf>
    <xf numFmtId="0" fontId="1" fillId="0" borderId="0" xfId="0" applyFont="1" applyBorder="1" applyAlignment="1" applyProtection="1">
      <alignment vertical="top" wrapText="1"/>
    </xf>
    <xf numFmtId="0" fontId="3" fillId="0" borderId="0" xfId="0" applyFont="1" applyBorder="1" applyAlignment="1" applyProtection="1">
      <alignment horizontal="right" vertical="top"/>
    </xf>
    <xf numFmtId="0" fontId="43" fillId="0" borderId="0" xfId="0" applyFont="1" applyBorder="1" applyAlignment="1" applyProtection="1">
      <alignment vertical="top" wrapText="1"/>
    </xf>
    <xf numFmtId="0" fontId="2" fillId="0" borderId="0" xfId="0" applyFont="1" applyBorder="1" applyAlignment="1" applyProtection="1">
      <alignment horizontal="right" vertical="top" wrapText="1"/>
    </xf>
    <xf numFmtId="0" fontId="1" fillId="0" borderId="0" xfId="0" applyFont="1" applyAlignment="1" applyProtection="1">
      <alignment vertical="top" wrapText="1"/>
    </xf>
    <xf numFmtId="0" fontId="43" fillId="0" borderId="0" xfId="0" applyFont="1" applyAlignment="1" applyProtection="1">
      <alignment vertical="top"/>
    </xf>
    <xf numFmtId="0" fontId="43" fillId="0" borderId="0" xfId="0" applyFont="1" applyAlignment="1" applyProtection="1">
      <alignment vertical="top" wrapText="1"/>
    </xf>
    <xf numFmtId="0" fontId="53" fillId="0" borderId="3" xfId="0" applyFont="1" applyBorder="1" applyAlignment="1" applyProtection="1">
      <alignment vertical="top"/>
    </xf>
    <xf numFmtId="0" fontId="1" fillId="0" borderId="9" xfId="0" applyFont="1" applyBorder="1" applyAlignment="1" applyProtection="1">
      <alignment vertical="top"/>
    </xf>
    <xf numFmtId="0" fontId="2" fillId="0" borderId="0" xfId="0" applyFont="1" applyBorder="1" applyAlignment="1" applyProtection="1">
      <alignment vertical="top"/>
    </xf>
    <xf numFmtId="0" fontId="1" fillId="0" borderId="0" xfId="0" applyFont="1" applyAlignment="1" applyProtection="1">
      <alignment vertical="top"/>
    </xf>
    <xf numFmtId="0" fontId="2" fillId="0" borderId="0" xfId="0" applyFont="1" applyAlignment="1" applyProtection="1">
      <alignment horizontal="right" vertical="top"/>
    </xf>
    <xf numFmtId="0" fontId="44" fillId="0" borderId="0" xfId="0" applyFont="1" applyAlignment="1" applyProtection="1">
      <alignment vertical="top" wrapText="1"/>
    </xf>
    <xf numFmtId="0" fontId="48" fillId="0" borderId="0" xfId="0" applyFont="1" applyAlignment="1" applyProtection="1">
      <alignment vertical="top" wrapText="1"/>
    </xf>
    <xf numFmtId="0" fontId="3" fillId="0" borderId="0" xfId="0" applyFont="1" applyAlignment="1" applyProtection="1">
      <alignment horizontal="right" vertical="top"/>
    </xf>
    <xf numFmtId="0" fontId="50" fillId="0" borderId="0" xfId="0" applyFont="1" applyAlignment="1" applyProtection="1">
      <alignment horizontal="left" vertical="top" wrapText="1"/>
    </xf>
    <xf numFmtId="0" fontId="4" fillId="0" borderId="0" xfId="0" applyFont="1" applyAlignment="1" applyProtection="1">
      <alignment vertical="center"/>
    </xf>
    <xf numFmtId="0" fontId="4" fillId="0" borderId="0" xfId="0" applyFont="1" applyAlignment="1" applyProtection="1">
      <alignment vertical="center" wrapText="1"/>
    </xf>
    <xf numFmtId="0" fontId="51" fillId="18" borderId="0" xfId="0" applyFont="1" applyFill="1" applyBorder="1" applyAlignment="1" applyProtection="1">
      <alignment horizontal="center" vertical="center" wrapText="1"/>
      <protection hidden="1"/>
    </xf>
    <xf numFmtId="0" fontId="1" fillId="0" borderId="12" xfId="0" applyFont="1" applyBorder="1" applyAlignment="1" applyProtection="1">
      <alignment horizontal="left"/>
      <protection hidden="1"/>
    </xf>
    <xf numFmtId="0" fontId="2" fillId="20" borderId="20" xfId="0" applyFont="1" applyFill="1" applyBorder="1" applyAlignment="1" applyProtection="1">
      <protection hidden="1"/>
    </xf>
    <xf numFmtId="0" fontId="36" fillId="0" borderId="0" xfId="0" applyFont="1" applyFill="1" applyBorder="1" applyAlignment="1" applyProtection="1">
      <alignment vertical="top" wrapText="1"/>
      <protection hidden="1"/>
    </xf>
    <xf numFmtId="0" fontId="49" fillId="0" borderId="0" xfId="0" applyFont="1" applyFill="1" applyBorder="1" applyAlignment="1" applyProtection="1">
      <alignment horizontal="left" vertical="top"/>
      <protection hidden="1"/>
    </xf>
    <xf numFmtId="0" fontId="39" fillId="17" borderId="19" xfId="0" applyFont="1" applyFill="1" applyBorder="1" applyAlignment="1" applyProtection="1">
      <alignment vertical="center" wrapText="1"/>
      <protection hidden="1"/>
    </xf>
    <xf numFmtId="0" fontId="36" fillId="17" borderId="19" xfId="0" applyFont="1" applyFill="1" applyBorder="1" applyAlignment="1" applyProtection="1">
      <alignment horizontal="left" vertical="center" wrapText="1"/>
      <protection hidden="1"/>
    </xf>
    <xf numFmtId="0" fontId="39" fillId="17" borderId="19" xfId="0" applyFont="1" applyFill="1" applyBorder="1" applyAlignment="1" applyProtection="1">
      <alignment horizontal="left" vertical="center" wrapText="1"/>
      <protection hidden="1"/>
    </xf>
    <xf numFmtId="0" fontId="36" fillId="0" borderId="0" xfId="0" applyFont="1" applyProtection="1">
      <protection hidden="1"/>
    </xf>
    <xf numFmtId="0" fontId="39" fillId="0" borderId="0" xfId="0" applyFont="1" applyFill="1" applyBorder="1" applyAlignment="1" applyProtection="1">
      <alignment horizontal="left" vertical="top"/>
      <protection hidden="1"/>
    </xf>
    <xf numFmtId="0" fontId="36" fillId="0" borderId="0" xfId="0" applyFont="1" applyFill="1" applyBorder="1" applyAlignment="1" applyProtection="1">
      <alignment horizontal="right" vertical="center"/>
      <protection hidden="1"/>
    </xf>
    <xf numFmtId="0" fontId="47" fillId="0" borderId="0" xfId="0" applyFont="1" applyFill="1" applyBorder="1" applyAlignment="1" applyProtection="1">
      <alignment horizontal="left" vertical="center"/>
      <protection hidden="1"/>
    </xf>
    <xf numFmtId="0" fontId="55" fillId="0" borderId="32" xfId="0" applyFont="1" applyFill="1" applyBorder="1" applyAlignment="1" applyProtection="1">
      <alignment horizontal="left"/>
      <protection hidden="1"/>
    </xf>
    <xf numFmtId="0" fontId="1" fillId="19" borderId="0" xfId="0" applyFont="1" applyFill="1" applyBorder="1" applyAlignment="1" applyProtection="1">
      <alignment horizontal="center" vertical="center"/>
      <protection hidden="1"/>
    </xf>
    <xf numFmtId="0" fontId="1" fillId="19" borderId="0" xfId="0" applyFont="1" applyFill="1" applyBorder="1" applyAlignment="1" applyProtection="1">
      <alignment horizontal="center" vertical="center" wrapText="1"/>
      <protection hidden="1"/>
    </xf>
    <xf numFmtId="0" fontId="56" fillId="19" borderId="0" xfId="0" applyFont="1" applyFill="1" applyBorder="1" applyAlignment="1" applyProtection="1">
      <alignment horizontal="center" vertical="center" wrapText="1"/>
      <protection hidden="1"/>
    </xf>
    <xf numFmtId="164" fontId="1" fillId="17" borderId="11" xfId="0" applyNumberFormat="1" applyFont="1" applyFill="1" applyBorder="1" applyAlignment="1">
      <alignment horizontal="right" vertical="center"/>
    </xf>
    <xf numFmtId="0" fontId="1" fillId="0" borderId="12" xfId="0" applyFont="1" applyBorder="1" applyAlignment="1" applyProtection="1">
      <alignment horizontal="left" vertical="center"/>
      <protection locked="0"/>
    </xf>
    <xf numFmtId="4" fontId="1" fillId="0" borderId="12" xfId="0" applyNumberFormat="1" applyFont="1" applyFill="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4" fontId="1" fillId="0" borderId="13" xfId="0" applyNumberFormat="1"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164" fontId="1" fillId="3" borderId="12" xfId="0" applyNumberFormat="1" applyFont="1" applyFill="1" applyBorder="1" applyAlignment="1" applyProtection="1">
      <alignment horizontal="right"/>
      <protection hidden="1"/>
    </xf>
    <xf numFmtId="164" fontId="1" fillId="3" borderId="13" xfId="0" applyNumberFormat="1" applyFont="1" applyFill="1" applyBorder="1" applyAlignment="1" applyProtection="1">
      <alignment horizontal="right"/>
      <protection hidden="1"/>
    </xf>
    <xf numFmtId="164" fontId="1" fillId="17" borderId="11" xfId="0" applyNumberFormat="1" applyFont="1" applyFill="1" applyBorder="1" applyAlignment="1" applyProtection="1">
      <alignment horizontal="right"/>
      <protection hidden="1"/>
    </xf>
    <xf numFmtId="44" fontId="1" fillId="0" borderId="12" xfId="2" applyFont="1" applyBorder="1" applyAlignment="1" applyProtection="1">
      <alignment horizontal="left" vertical="center"/>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2" xfId="0" applyNumberFormat="1"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4" fontId="1" fillId="0" borderId="0" xfId="0" applyNumberFormat="1" applyFont="1" applyFill="1" applyBorder="1" applyAlignment="1" applyProtection="1">
      <alignment horizontal="left" vertical="center"/>
      <protection locked="0"/>
    </xf>
    <xf numFmtId="164" fontId="1" fillId="3" borderId="0" xfId="0" applyNumberFormat="1" applyFont="1" applyFill="1" applyBorder="1" applyAlignment="1" applyProtection="1">
      <alignment horizontal="right"/>
      <protection hidden="1"/>
    </xf>
    <xf numFmtId="0" fontId="39" fillId="0" borderId="0" xfId="0" applyFont="1" applyBorder="1" applyProtection="1">
      <protection hidden="1"/>
    </xf>
    <xf numFmtId="0" fontId="39" fillId="0" borderId="15" xfId="0" applyFont="1" applyBorder="1" applyAlignment="1" applyProtection="1">
      <alignment horizontal="center" vertical="center"/>
      <protection hidden="1"/>
    </xf>
    <xf numFmtId="0" fontId="39" fillId="0" borderId="16" xfId="0" applyFont="1" applyBorder="1" applyAlignment="1" applyProtection="1">
      <alignment horizontal="center" vertical="center"/>
      <protection hidden="1"/>
    </xf>
    <xf numFmtId="0" fontId="51" fillId="18" borderId="12" xfId="0" applyFont="1" applyFill="1" applyBorder="1" applyAlignment="1" applyProtection="1">
      <alignment horizontal="center" vertical="center" wrapText="1"/>
      <protection hidden="1"/>
    </xf>
    <xf numFmtId="0" fontId="41" fillId="19" borderId="16" xfId="0" applyFont="1" applyFill="1" applyBorder="1" applyAlignment="1" applyProtection="1">
      <alignment horizontal="center" vertical="center" wrapText="1"/>
      <protection hidden="1"/>
    </xf>
    <xf numFmtId="0" fontId="41" fillId="19" borderId="17" xfId="0" applyFont="1" applyFill="1" applyBorder="1" applyAlignment="1" applyProtection="1">
      <alignment horizontal="center" vertical="center" wrapText="1"/>
      <protection hidden="1"/>
    </xf>
    <xf numFmtId="0" fontId="39" fillId="16" borderId="12" xfId="0" applyFont="1" applyFill="1" applyBorder="1" applyAlignment="1" applyProtection="1">
      <alignment horizontal="left" vertical="center" wrapText="1"/>
      <protection locked="0"/>
    </xf>
    <xf numFmtId="0" fontId="39" fillId="16" borderId="23" xfId="0" applyFont="1" applyFill="1" applyBorder="1" applyAlignment="1" applyProtection="1">
      <alignment horizontal="left" vertical="center" wrapText="1"/>
      <protection locked="0"/>
    </xf>
    <xf numFmtId="0" fontId="0" fillId="0" borderId="0" xfId="0" applyAlignment="1" applyProtection="1"/>
    <xf numFmtId="164" fontId="0" fillId="0" borderId="0" xfId="0" applyNumberFormat="1" applyBorder="1" applyAlignment="1" applyProtection="1"/>
    <xf numFmtId="164" fontId="29" fillId="0" borderId="0" xfId="0" applyNumberFormat="1" applyFont="1" applyBorder="1" applyAlignment="1" applyProtection="1">
      <alignment vertical="center"/>
    </xf>
    <xf numFmtId="164" fontId="0" fillId="0" borderId="0" xfId="0" applyNumberFormat="1" applyFill="1" applyBorder="1" applyAlignment="1" applyProtection="1"/>
    <xf numFmtId="0" fontId="0" fillId="0" borderId="0" xfId="0" applyFont="1" applyAlignment="1" applyProtection="1"/>
    <xf numFmtId="164" fontId="29" fillId="0" borderId="0" xfId="0" applyNumberFormat="1" applyFont="1" applyBorder="1" applyAlignment="1" applyProtection="1">
      <alignment horizontal="right"/>
    </xf>
    <xf numFmtId="164" fontId="1" fillId="0" borderId="12" xfId="0" applyNumberFormat="1" applyFont="1" applyFill="1" applyBorder="1" applyAlignment="1" applyProtection="1">
      <alignment horizontal="left" vertical="center"/>
      <protection locked="0"/>
    </xf>
    <xf numFmtId="164" fontId="1" fillId="0" borderId="13" xfId="0" applyNumberFormat="1" applyFont="1" applyFill="1" applyBorder="1" applyAlignment="1" applyProtection="1">
      <alignment horizontal="left" vertical="center"/>
      <protection locked="0"/>
    </xf>
    <xf numFmtId="164" fontId="1" fillId="0" borderId="12" xfId="0" applyNumberFormat="1" applyFont="1" applyBorder="1" applyAlignment="1" applyProtection="1">
      <alignment horizontal="left" vertical="center"/>
      <protection locked="0"/>
    </xf>
    <xf numFmtId="164" fontId="1" fillId="0" borderId="13" xfId="0" applyNumberFormat="1" applyFont="1" applyBorder="1" applyAlignment="1" applyProtection="1">
      <alignment horizontal="left" vertical="center"/>
      <protection locked="0"/>
    </xf>
    <xf numFmtId="0" fontId="39" fillId="16" borderId="12" xfId="0" applyFont="1" applyFill="1" applyBorder="1" applyAlignment="1" applyProtection="1">
      <alignment horizontal="center" vertical="center"/>
      <protection locked="0"/>
    </xf>
    <xf numFmtId="0" fontId="39" fillId="16" borderId="23" xfId="0" applyFont="1" applyFill="1" applyBorder="1" applyAlignment="1" applyProtection="1">
      <alignment horizontal="center" vertical="center"/>
      <protection locked="0"/>
    </xf>
    <xf numFmtId="0" fontId="44" fillId="0" borderId="0" xfId="0" applyFont="1" applyAlignment="1" applyProtection="1">
      <alignment horizontal="left" vertical="top" wrapText="1"/>
    </xf>
    <xf numFmtId="0" fontId="1" fillId="0" borderId="0" xfId="0" applyFont="1" applyAlignment="1" applyProtection="1">
      <alignment vertical="center" wrapText="1"/>
    </xf>
    <xf numFmtId="0" fontId="1" fillId="0" borderId="0" xfId="0" applyFont="1" applyAlignment="1" applyProtection="1">
      <alignment vertical="center"/>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165" fontId="39" fillId="0" borderId="29" xfId="0" applyNumberFormat="1" applyFont="1" applyFill="1" applyBorder="1" applyAlignment="1" applyProtection="1">
      <alignment horizontal="left" vertical="center"/>
      <protection locked="0"/>
    </xf>
    <xf numFmtId="165" fontId="39" fillId="0" borderId="19" xfId="0" applyNumberFormat="1" applyFont="1" applyFill="1" applyBorder="1" applyAlignment="1" applyProtection="1">
      <alignment horizontal="left" vertical="center"/>
      <protection locked="0"/>
    </xf>
    <xf numFmtId="0" fontId="2" fillId="17" borderId="25" xfId="0" applyFont="1" applyFill="1" applyBorder="1" applyAlignment="1" applyProtection="1">
      <alignment horizontal="left" vertical="center" wrapText="1"/>
      <protection hidden="1"/>
    </xf>
    <xf numFmtId="0" fontId="2" fillId="17" borderId="28" xfId="0" applyFont="1" applyFill="1" applyBorder="1" applyAlignment="1" applyProtection="1">
      <alignment horizontal="left" vertical="center" wrapText="1"/>
      <protection hidden="1"/>
    </xf>
    <xf numFmtId="49" fontId="39" fillId="0" borderId="19" xfId="0" applyNumberFormat="1" applyFont="1" applyFill="1" applyBorder="1" applyAlignment="1" applyProtection="1">
      <alignment horizontal="left" vertical="center" wrapText="1"/>
      <protection locked="0"/>
    </xf>
    <xf numFmtId="0" fontId="2" fillId="10" borderId="14" xfId="0" applyFont="1" applyFill="1" applyBorder="1" applyAlignment="1" applyProtection="1">
      <alignment horizontal="left" vertical="center" wrapText="1"/>
    </xf>
    <xf numFmtId="49" fontId="36" fillId="0" borderId="19" xfId="0" applyNumberFormat="1" applyFont="1" applyFill="1" applyBorder="1" applyAlignment="1" applyProtection="1">
      <alignment horizontal="left" vertical="center" wrapText="1"/>
      <protection locked="0"/>
    </xf>
    <xf numFmtId="0" fontId="49" fillId="0" borderId="0" xfId="0" applyFont="1" applyAlignment="1">
      <alignment horizontal="left" wrapText="1"/>
    </xf>
    <xf numFmtId="0" fontId="36" fillId="3" borderId="19" xfId="0" applyNumberFormat="1" applyFont="1" applyFill="1" applyBorder="1" applyAlignment="1" applyProtection="1">
      <alignment horizontal="left"/>
      <protection hidden="1"/>
    </xf>
    <xf numFmtId="0" fontId="3" fillId="17" borderId="25" xfId="0" applyFont="1" applyFill="1" applyBorder="1" applyAlignment="1" applyProtection="1">
      <alignment horizontal="center" vertical="center"/>
      <protection hidden="1"/>
    </xf>
    <xf numFmtId="0" fontId="1" fillId="0" borderId="12" xfId="0" applyFont="1" applyBorder="1" applyAlignment="1" applyProtection="1">
      <alignment horizontal="left" vertical="center"/>
      <protection locked="0"/>
    </xf>
    <xf numFmtId="0" fontId="1" fillId="19" borderId="0" xfId="0" applyFont="1" applyFill="1" applyBorder="1" applyAlignment="1" applyProtection="1">
      <alignment horizontal="center" vertical="center" wrapText="1"/>
      <protection hidden="1"/>
    </xf>
    <xf numFmtId="0" fontId="2" fillId="17" borderId="11" xfId="0" applyFont="1" applyFill="1" applyBorder="1" applyAlignment="1" applyProtection="1">
      <alignment horizontal="center" vertical="center"/>
      <protection hidden="1"/>
    </xf>
    <xf numFmtId="0" fontId="1" fillId="0" borderId="13" xfId="0" applyFont="1" applyBorder="1" applyAlignment="1" applyProtection="1">
      <alignment horizontal="left" vertical="center"/>
      <protection locked="0"/>
    </xf>
    <xf numFmtId="0" fontId="1" fillId="17" borderId="11" xfId="0" applyFont="1" applyFill="1" applyBorder="1" applyAlignment="1" applyProtection="1">
      <alignment horizontal="center"/>
      <protection hidden="1"/>
    </xf>
    <xf numFmtId="0" fontId="1" fillId="19" borderId="0" xfId="0" applyFont="1" applyFill="1" applyBorder="1" applyAlignment="1" applyProtection="1">
      <alignment horizontal="center" vertical="center"/>
      <protection hidden="1"/>
    </xf>
    <xf numFmtId="0" fontId="1" fillId="0" borderId="0" xfId="0" applyFont="1" applyBorder="1" applyAlignment="1" applyProtection="1">
      <alignment horizontal="left" vertical="center"/>
      <protection locked="0"/>
    </xf>
    <xf numFmtId="0" fontId="2" fillId="17" borderId="20" xfId="0" applyFont="1" applyFill="1" applyBorder="1" applyAlignment="1" applyProtection="1">
      <alignment horizontal="left" vertical="center"/>
      <protection hidden="1"/>
    </xf>
    <xf numFmtId="0" fontId="2" fillId="17" borderId="21" xfId="0" applyFont="1" applyFill="1" applyBorder="1" applyAlignment="1" applyProtection="1">
      <alignment horizontal="left" vertical="center"/>
      <protection hidden="1"/>
    </xf>
    <xf numFmtId="0" fontId="1" fillId="3" borderId="20" xfId="0" applyNumberFormat="1" applyFont="1" applyFill="1" applyBorder="1" applyAlignment="1" applyProtection="1">
      <alignment horizontal="left" vertical="center"/>
      <protection hidden="1"/>
    </xf>
    <xf numFmtId="0" fontId="32" fillId="0" borderId="0" xfId="0" applyFont="1" applyAlignment="1" applyProtection="1">
      <alignment horizontal="center" vertical="center" wrapText="1"/>
      <protection hidden="1"/>
    </xf>
    <xf numFmtId="0" fontId="1" fillId="0" borderId="22" xfId="0" applyFont="1" applyFill="1" applyBorder="1" applyAlignment="1" applyProtection="1">
      <alignment horizontal="left"/>
      <protection locked="0"/>
    </xf>
    <xf numFmtId="0" fontId="1" fillId="0" borderId="30" xfId="0" applyFont="1" applyFill="1" applyBorder="1" applyAlignment="1" applyProtection="1">
      <alignment horizontal="left"/>
      <protection locked="0"/>
    </xf>
    <xf numFmtId="0" fontId="1" fillId="0" borderId="21" xfId="0" applyFont="1" applyFill="1" applyBorder="1" applyAlignment="1" applyProtection="1">
      <alignment horizontal="left"/>
      <protection locked="0"/>
    </xf>
    <xf numFmtId="164" fontId="1" fillId="3" borderId="20" xfId="0" applyNumberFormat="1" applyFont="1" applyFill="1" applyBorder="1" applyAlignment="1" applyProtection="1">
      <alignment horizontal="center"/>
      <protection hidden="1"/>
    </xf>
    <xf numFmtId="164" fontId="1" fillId="3" borderId="31" xfId="0" applyNumberFormat="1" applyFont="1" applyFill="1" applyBorder="1" applyAlignment="1" applyProtection="1">
      <alignment horizontal="center"/>
      <protection hidden="1"/>
    </xf>
    <xf numFmtId="0" fontId="1" fillId="3" borderId="20" xfId="0" applyNumberFormat="1" applyFont="1" applyFill="1" applyBorder="1" applyAlignment="1" applyProtection="1">
      <alignment horizontal="left"/>
      <protection hidden="1"/>
    </xf>
    <xf numFmtId="164" fontId="58" fillId="0" borderId="22" xfId="0" applyNumberFormat="1" applyFont="1" applyFill="1" applyBorder="1" applyAlignment="1" applyProtection="1">
      <alignment horizontal="center"/>
      <protection hidden="1"/>
    </xf>
    <xf numFmtId="0" fontId="2" fillId="10" borderId="14" xfId="0" applyFont="1" applyFill="1" applyBorder="1" applyAlignment="1" applyProtection="1">
      <alignment horizontal="left" vertical="center" wrapText="1"/>
      <protection hidden="1"/>
    </xf>
    <xf numFmtId="0" fontId="2" fillId="17" borderId="25" xfId="0" applyFont="1" applyFill="1" applyBorder="1" applyAlignment="1" applyProtection="1">
      <alignment horizontal="center" vertical="center"/>
      <protection hidden="1"/>
    </xf>
    <xf numFmtId="0" fontId="34" fillId="0" borderId="25" xfId="0" applyFont="1" applyFill="1" applyBorder="1" applyAlignment="1" applyProtection="1">
      <alignment horizontal="left" vertical="center" wrapText="1"/>
      <protection hidden="1"/>
    </xf>
    <xf numFmtId="0" fontId="36" fillId="17" borderId="26" xfId="0" applyFont="1" applyFill="1" applyBorder="1" applyAlignment="1" applyProtection="1">
      <alignment horizontal="center" vertical="center" wrapText="1"/>
      <protection hidden="1"/>
    </xf>
    <xf numFmtId="0" fontId="36" fillId="17" borderId="27" xfId="0" applyFont="1" applyFill="1" applyBorder="1" applyAlignment="1" applyProtection="1">
      <alignment horizontal="center" vertical="center" wrapText="1"/>
      <protection hidden="1"/>
    </xf>
    <xf numFmtId="0" fontId="10" fillId="15" borderId="12" xfId="0" applyFont="1" applyFill="1" applyBorder="1" applyAlignment="1">
      <alignment horizontal="center" vertical="center"/>
    </xf>
  </cellXfs>
  <cellStyles count="4">
    <cellStyle name="Enllaç" xfId="3" builtinId="8"/>
    <cellStyle name="Estil 1" xfId="1"/>
    <cellStyle name="Moneda" xfId="2" builtinId="4"/>
    <cellStyle name="Normal" xfId="0" builtinId="0"/>
  </cellStyles>
  <dxfs count="3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ill>
        <patternFill patternType="none">
          <bgColor auto="1"/>
        </patternFill>
      </fill>
    </dxf>
  </dxfs>
  <tableStyles count="0" defaultTableStyle="TableStyleMedium9" defaultPivotStyle="PivotStyleLight16"/>
  <colors>
    <mruColors>
      <color rgb="FFFFC7CE"/>
      <color rgb="FF9C0006"/>
      <color rgb="FFE6FFB3"/>
      <color rgb="FFF0FFD1"/>
      <color rgb="FF7DBA00"/>
      <color rgb="FFB2DAB0"/>
      <color rgb="FF00B050"/>
      <color rgb="FFFAFFEF"/>
      <color rgb="FFE3F2E2"/>
      <color rgb="FFD1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7.jpeg"/><Relationship Id="rId5" Type="http://schemas.openxmlformats.org/officeDocument/2006/relationships/image" Target="../media/image2.png"/><Relationship Id="rId4"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9.png"/><Relationship Id="rId1" Type="http://schemas.openxmlformats.org/officeDocument/2006/relationships/image" Target="../media/image8.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png"/><Relationship Id="rId1" Type="http://schemas.openxmlformats.org/officeDocument/2006/relationships/image" Target="../media/image3.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s://es.wikipedia.org/wiki/N%C3%BAmero_de_identificaci%C3%B3n_fisca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es.wikipedia.org/wiki/N%C3%BAmero_de_identificaci%C3%B3n_fiscal"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tabColor rgb="FFB2DAB0"/>
    <pageSetUpPr fitToPage="1"/>
  </sheetPr>
  <dimension ref="A1:D51"/>
  <sheetViews>
    <sheetView showGridLines="0" tabSelected="1" view="pageLayout" zoomScale="80" zoomScaleNormal="100" zoomScalePageLayoutView="80" workbookViewId="0">
      <selection activeCell="C5" sqref="C5"/>
    </sheetView>
  </sheetViews>
  <sheetFormatPr defaultColWidth="27" defaultRowHeight="14" x14ac:dyDescent="0.3"/>
  <cols>
    <col min="1" max="1" width="7.54296875" style="2" customWidth="1"/>
    <col min="2" max="2" width="32.26953125" style="2" customWidth="1"/>
    <col min="3" max="3" width="111.453125" style="4" customWidth="1"/>
    <col min="4" max="4" width="21" style="5" customWidth="1"/>
    <col min="5" max="16384" width="27" style="1"/>
  </cols>
  <sheetData>
    <row r="1" spans="1:3" x14ac:dyDescent="0.3">
      <c r="B1" s="237" t="s">
        <v>436</v>
      </c>
      <c r="C1" s="237"/>
    </row>
    <row r="2" spans="1:3" ht="32.25" customHeight="1" x14ac:dyDescent="0.3">
      <c r="B2" s="237" t="s">
        <v>416</v>
      </c>
      <c r="C2" s="237"/>
    </row>
    <row r="3" spans="1:3" ht="17.25" customHeight="1" x14ac:dyDescent="0.3">
      <c r="B3" s="238" t="s">
        <v>242</v>
      </c>
      <c r="C3" s="238"/>
    </row>
    <row r="4" spans="1:3" x14ac:dyDescent="0.3">
      <c r="B4" s="159"/>
      <c r="C4" s="160"/>
    </row>
    <row r="5" spans="1:3" x14ac:dyDescent="0.3">
      <c r="A5" s="5"/>
      <c r="B5" s="161" t="s">
        <v>215</v>
      </c>
      <c r="C5" s="162"/>
    </row>
    <row r="6" spans="1:3" ht="9" customHeight="1" x14ac:dyDescent="0.35">
      <c r="A6" s="5"/>
      <c r="B6" s="163"/>
      <c r="C6" s="164"/>
    </row>
    <row r="7" spans="1:3" ht="25" x14ac:dyDescent="0.3">
      <c r="A7" s="5"/>
      <c r="B7" s="165" t="s">
        <v>45</v>
      </c>
      <c r="C7" s="166" t="s">
        <v>397</v>
      </c>
    </row>
    <row r="8" spans="1:3" x14ac:dyDescent="0.3">
      <c r="A8" s="5"/>
      <c r="B8" s="165" t="s">
        <v>43</v>
      </c>
      <c r="C8" s="166" t="s">
        <v>211</v>
      </c>
    </row>
    <row r="9" spans="1:3" x14ac:dyDescent="0.3">
      <c r="A9" s="5"/>
      <c r="B9" s="165" t="s">
        <v>208</v>
      </c>
      <c r="C9" s="166" t="s">
        <v>212</v>
      </c>
    </row>
    <row r="10" spans="1:3" x14ac:dyDescent="0.3">
      <c r="A10" s="5"/>
      <c r="B10" s="165" t="s">
        <v>249</v>
      </c>
      <c r="C10" s="166" t="s">
        <v>250</v>
      </c>
    </row>
    <row r="11" spans="1:3" ht="25" x14ac:dyDescent="0.3">
      <c r="A11" s="5"/>
      <c r="B11" s="165" t="s">
        <v>209</v>
      </c>
      <c r="C11" s="166" t="s">
        <v>213</v>
      </c>
    </row>
    <row r="12" spans="1:3" x14ac:dyDescent="0.3">
      <c r="A12" s="5"/>
      <c r="B12" s="165" t="s">
        <v>426</v>
      </c>
      <c r="C12" s="166" t="s">
        <v>427</v>
      </c>
    </row>
    <row r="13" spans="1:3" x14ac:dyDescent="0.3">
      <c r="A13" s="5"/>
      <c r="B13" s="167"/>
      <c r="C13" s="168"/>
    </row>
    <row r="14" spans="1:3" x14ac:dyDescent="0.3">
      <c r="A14" s="5"/>
      <c r="B14" s="161" t="s">
        <v>240</v>
      </c>
      <c r="C14" s="162"/>
    </row>
    <row r="15" spans="1:3" ht="9" customHeight="1" x14ac:dyDescent="0.3">
      <c r="A15" s="5"/>
      <c r="B15" s="167"/>
      <c r="C15" s="168"/>
    </row>
    <row r="16" spans="1:3" ht="25" x14ac:dyDescent="0.3">
      <c r="A16" s="5"/>
      <c r="B16" s="165" t="s">
        <v>210</v>
      </c>
      <c r="C16" s="166" t="s">
        <v>221</v>
      </c>
    </row>
    <row r="17" spans="1:4" x14ac:dyDescent="0.3">
      <c r="A17" s="5"/>
      <c r="B17" s="165" t="s">
        <v>184</v>
      </c>
      <c r="C17" s="166" t="s">
        <v>214</v>
      </c>
    </row>
    <row r="18" spans="1:4" ht="26" x14ac:dyDescent="0.3">
      <c r="A18" s="5"/>
      <c r="B18" s="169" t="s">
        <v>246</v>
      </c>
      <c r="C18" s="166" t="s">
        <v>244</v>
      </c>
    </row>
    <row r="19" spans="1:4" ht="25" x14ac:dyDescent="0.3">
      <c r="A19" s="5"/>
      <c r="B19" s="169" t="s">
        <v>252</v>
      </c>
      <c r="C19" s="166" t="s">
        <v>398</v>
      </c>
    </row>
    <row r="20" spans="1:4" x14ac:dyDescent="0.3">
      <c r="A20" s="5"/>
      <c r="B20" s="165" t="s">
        <v>195</v>
      </c>
      <c r="C20" s="166" t="s">
        <v>297</v>
      </c>
    </row>
    <row r="21" spans="1:4" ht="25" x14ac:dyDescent="0.3">
      <c r="A21" s="5"/>
      <c r="B21" s="165" t="s">
        <v>229</v>
      </c>
      <c r="C21" s="166" t="s">
        <v>245</v>
      </c>
    </row>
    <row r="22" spans="1:4" x14ac:dyDescent="0.3">
      <c r="A22" s="5"/>
      <c r="B22" s="165"/>
      <c r="C22" s="166"/>
    </row>
    <row r="23" spans="1:4" ht="50" x14ac:dyDescent="0.3">
      <c r="A23" s="5"/>
      <c r="B23" s="165" t="s">
        <v>241</v>
      </c>
      <c r="C23" s="166" t="s">
        <v>300</v>
      </c>
    </row>
    <row r="24" spans="1:4" x14ac:dyDescent="0.3">
      <c r="A24" s="5"/>
      <c r="B24" s="165"/>
      <c r="C24" s="166"/>
    </row>
    <row r="25" spans="1:4" ht="44.25" customHeight="1" x14ac:dyDescent="0.3">
      <c r="A25" s="5"/>
      <c r="B25" s="169" t="s">
        <v>234</v>
      </c>
      <c r="C25" s="170" t="s">
        <v>299</v>
      </c>
      <c r="D25" s="79"/>
    </row>
    <row r="26" spans="1:4" ht="26" x14ac:dyDescent="0.3">
      <c r="A26" s="5"/>
      <c r="B26" s="169" t="s">
        <v>232</v>
      </c>
      <c r="C26" s="170" t="s">
        <v>298</v>
      </c>
      <c r="D26" s="79"/>
    </row>
    <row r="27" spans="1:4" x14ac:dyDescent="0.3">
      <c r="A27" s="5"/>
      <c r="B27" s="167"/>
      <c r="C27" s="168"/>
    </row>
    <row r="28" spans="1:4" x14ac:dyDescent="0.3">
      <c r="B28" s="171"/>
      <c r="C28" s="172"/>
    </row>
    <row r="29" spans="1:4" x14ac:dyDescent="0.3">
      <c r="B29" s="173" t="s">
        <v>47</v>
      </c>
      <c r="C29" s="174"/>
    </row>
    <row r="30" spans="1:4" ht="11.25" customHeight="1" x14ac:dyDescent="0.3">
      <c r="B30" s="175"/>
      <c r="C30" s="166"/>
    </row>
    <row r="31" spans="1:4" x14ac:dyDescent="0.3">
      <c r="B31" s="239" t="s">
        <v>216</v>
      </c>
      <c r="C31" s="239"/>
    </row>
    <row r="32" spans="1:4" ht="23.25" customHeight="1" x14ac:dyDescent="0.3">
      <c r="B32" s="240" t="s">
        <v>217</v>
      </c>
      <c r="C32" s="240"/>
    </row>
    <row r="33" spans="1:3" x14ac:dyDescent="0.3">
      <c r="B33" s="176"/>
      <c r="C33" s="170"/>
    </row>
    <row r="34" spans="1:3" x14ac:dyDescent="0.3">
      <c r="B34" s="177" t="s">
        <v>258</v>
      </c>
      <c r="C34" s="170" t="s">
        <v>403</v>
      </c>
    </row>
    <row r="35" spans="1:3" x14ac:dyDescent="0.3">
      <c r="A35" s="94"/>
      <c r="B35" s="177" t="s">
        <v>404</v>
      </c>
      <c r="C35" s="170" t="s">
        <v>406</v>
      </c>
    </row>
    <row r="36" spans="1:3" ht="25" x14ac:dyDescent="0.3">
      <c r="A36" s="94"/>
      <c r="B36" s="177" t="s">
        <v>408</v>
      </c>
      <c r="C36" s="170" t="s">
        <v>407</v>
      </c>
    </row>
    <row r="37" spans="1:3" ht="51.65" customHeight="1" x14ac:dyDescent="0.3">
      <c r="B37" s="177" t="s">
        <v>405</v>
      </c>
      <c r="C37" s="178" t="s">
        <v>437</v>
      </c>
    </row>
    <row r="38" spans="1:3" ht="75.5" x14ac:dyDescent="0.3">
      <c r="B38" s="177"/>
      <c r="C38" s="178" t="s">
        <v>445</v>
      </c>
    </row>
    <row r="39" spans="1:3" ht="50.5" x14ac:dyDescent="0.3">
      <c r="A39" s="94"/>
      <c r="B39" s="177"/>
      <c r="C39" s="170" t="s">
        <v>446</v>
      </c>
    </row>
    <row r="40" spans="1:3" ht="63" x14ac:dyDescent="0.3">
      <c r="A40" s="94"/>
      <c r="B40" s="177"/>
      <c r="C40" s="179" t="s">
        <v>447</v>
      </c>
    </row>
    <row r="41" spans="1:3" ht="88" x14ac:dyDescent="0.3">
      <c r="A41" s="94"/>
      <c r="B41" s="177"/>
      <c r="C41" s="178" t="s">
        <v>438</v>
      </c>
    </row>
    <row r="42" spans="1:3" ht="50.5" x14ac:dyDescent="0.3">
      <c r="A42" s="94"/>
      <c r="B42" s="177"/>
      <c r="C42" s="178" t="s">
        <v>448</v>
      </c>
    </row>
    <row r="43" spans="1:3" ht="63" x14ac:dyDescent="0.3">
      <c r="A43" s="94"/>
      <c r="B43" s="177"/>
      <c r="C43" s="178" t="s">
        <v>449</v>
      </c>
    </row>
    <row r="44" spans="1:3" ht="48" customHeight="1" x14ac:dyDescent="0.3">
      <c r="A44" s="82"/>
      <c r="B44" s="177"/>
      <c r="C44" s="236" t="s">
        <v>450</v>
      </c>
    </row>
    <row r="45" spans="1:3" ht="50" customHeight="1" x14ac:dyDescent="0.3">
      <c r="B45" s="177"/>
      <c r="C45" s="236"/>
    </row>
    <row r="46" spans="1:3" ht="25" customHeight="1" x14ac:dyDescent="0.3">
      <c r="A46" s="94"/>
      <c r="B46" s="180"/>
      <c r="C46" s="181"/>
    </row>
    <row r="47" spans="1:3" x14ac:dyDescent="0.3">
      <c r="B47" s="171"/>
      <c r="C47" s="172"/>
    </row>
    <row r="48" spans="1:3" x14ac:dyDescent="0.3">
      <c r="B48" s="161" t="s">
        <v>367</v>
      </c>
      <c r="C48" s="162"/>
    </row>
    <row r="49" spans="2:3" ht="15.5" x14ac:dyDescent="0.35">
      <c r="B49" s="163"/>
      <c r="C49" s="164"/>
    </row>
    <row r="50" spans="2:3" ht="50" x14ac:dyDescent="0.3">
      <c r="B50" s="165" t="s">
        <v>368</v>
      </c>
      <c r="C50" s="166" t="s">
        <v>451</v>
      </c>
    </row>
    <row r="51" spans="2:3" x14ac:dyDescent="0.3">
      <c r="B51" s="182"/>
      <c r="C51" s="183"/>
    </row>
  </sheetData>
  <sheetProtection password="9321" sheet="1" objects="1" scenarios="1"/>
  <mergeCells count="6">
    <mergeCell ref="C44:C45"/>
    <mergeCell ref="B1:C1"/>
    <mergeCell ref="B2:C2"/>
    <mergeCell ref="B3:C3"/>
    <mergeCell ref="B31:C31"/>
    <mergeCell ref="B32:C32"/>
  </mergeCells>
  <pageMargins left="0.19685039370078741" right="0.31496062992125984" top="0.74803149606299213" bottom="0.74803149606299213" header="0.31496062992125984" footer="0.31496062992125984"/>
  <pageSetup paperSize="9" scale="54" orientation="portrait" r:id="rId1"/>
  <headerFooter>
    <oddHeader>&amp;L&amp;G&amp;R&amp;"Arial,Normal"&amp;8G146NFOC-070-00</oddHeader>
    <oddFooter>&amp;L&amp;G&amp;C
&amp;R
&amp;G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9">
    <tabColor rgb="FFFF0000"/>
  </sheetPr>
  <dimension ref="A2:H42"/>
  <sheetViews>
    <sheetView workbookViewId="0">
      <selection activeCell="F5" sqref="F5"/>
    </sheetView>
  </sheetViews>
  <sheetFormatPr defaultRowHeight="14.5" x14ac:dyDescent="0.35"/>
  <cols>
    <col min="2" max="2" width="44.1796875" customWidth="1"/>
    <col min="3" max="3" width="32.453125" customWidth="1"/>
    <col min="4" max="4" width="23.54296875" customWidth="1"/>
    <col min="5" max="6" width="27.26953125" customWidth="1"/>
    <col min="7" max="7" width="33.1796875" customWidth="1"/>
  </cols>
  <sheetData>
    <row r="2" spans="1:7" x14ac:dyDescent="0.35">
      <c r="B2" s="26" t="s">
        <v>175</v>
      </c>
    </row>
    <row r="4" spans="1:7" x14ac:dyDescent="0.35">
      <c r="A4" s="24"/>
      <c r="B4" s="24" t="s">
        <v>176</v>
      </c>
      <c r="C4" s="24" t="s">
        <v>177</v>
      </c>
      <c r="D4" s="24" t="s">
        <v>181</v>
      </c>
      <c r="E4" s="59" t="s">
        <v>196</v>
      </c>
      <c r="F4" s="59" t="s">
        <v>239</v>
      </c>
      <c r="G4" s="59" t="s">
        <v>182</v>
      </c>
    </row>
    <row r="5" spans="1:7" x14ac:dyDescent="0.35">
      <c r="A5" s="24">
        <v>1</v>
      </c>
      <c r="B5" s="24" t="e">
        <f>IF(#REF!&lt;&gt;TRUNC(#REF!,2),"Error: ha de tenir màxim 2 decimals de precisió. ","")</f>
        <v>#REF!</v>
      </c>
      <c r="C5" s="24" t="e">
        <f ca="1">INDIRECT("ValidarNIFmultiple!C"&amp;4+46*A5)</f>
        <v>#REF!</v>
      </c>
      <c r="D5" s="24" t="e">
        <f ca="1">IF(ISBLANK(#REF!),"",'Pressup.Sol.-Errors'!C5)</f>
        <v>#REF!</v>
      </c>
      <c r="E5" s="24" t="str">
        <f>IF(AND(COUNTA(#REF!)&gt;0,COUNTA(#REF!)&lt;4),"Fila incompleta. ","")</f>
        <v xml:space="preserve">Fila incompleta. </v>
      </c>
      <c r="F5" s="24" t="e">
        <f>IF(AND(#REF!=Desplegables!$L$2,ISBLANK(#REF!)),"Cal indicar quantes persones tutores (no deixar-lo en blanc: es pot posar 0 si aquesta fila és només per coordinació i/o suport administratiu). ","")</f>
        <v>#REF!</v>
      </c>
      <c r="G5" s="24" t="e">
        <f ca="1">CONCATENATE(B5,D5,E5,F5)</f>
        <v>#REF!</v>
      </c>
    </row>
    <row r="6" spans="1:7" x14ac:dyDescent="0.35">
      <c r="A6" s="24">
        <v>2</v>
      </c>
      <c r="B6" s="24" t="e">
        <f>IF(#REF!&lt;&gt;TRUNC(#REF!,2),"Error: ha de tenir màxim 2 decimals de precisió. ","")</f>
        <v>#REF!</v>
      </c>
      <c r="C6" s="24" t="e">
        <f t="shared" ref="C6:C34" ca="1" si="0">INDIRECT("ValidarNIFmultiple!C"&amp;4+46*A6)</f>
        <v>#REF!</v>
      </c>
      <c r="D6" s="24" t="e">
        <f ca="1">IF(ISBLANK(#REF!),"",'Pressup.Sol.-Errors'!C6)</f>
        <v>#REF!</v>
      </c>
      <c r="E6" s="24" t="str">
        <f>IF(AND(COUNTA(#REF!)&gt;0,COUNTA(#REF!)&lt;4),"Fila incompleta. ","")</f>
        <v xml:space="preserve">Fila incompleta. </v>
      </c>
      <c r="F6" s="24" t="e">
        <f>IF(AND(#REF!=Desplegables!$L$2,ISBLANK(#REF!)),"Cal indicar quantes persones tutores (no deixar-lo en blanc: es pot posar 0 si aquesta fila és només per coordinació i/o suport administratiu). ","")</f>
        <v>#REF!</v>
      </c>
      <c r="G6" s="24" t="e">
        <f t="shared" ref="G6:G34" ca="1" si="1">CONCATENATE(B6,D6,E6,F6)</f>
        <v>#REF!</v>
      </c>
    </row>
    <row r="7" spans="1:7" x14ac:dyDescent="0.35">
      <c r="A7" s="24">
        <v>3</v>
      </c>
      <c r="B7" s="24" t="e">
        <f>IF(#REF!&lt;&gt;TRUNC(#REF!,2),"Error: ha de tenir màxim 2 decimals de precisió. ","")</f>
        <v>#REF!</v>
      </c>
      <c r="C7" s="24" t="e">
        <f t="shared" ca="1" si="0"/>
        <v>#REF!</v>
      </c>
      <c r="D7" s="24" t="e">
        <f ca="1">IF(ISBLANK(#REF!),"",'Pressup.Sol.-Errors'!C7)</f>
        <v>#REF!</v>
      </c>
      <c r="E7" s="24" t="str">
        <f>IF(AND(COUNTA(#REF!)&gt;0,COUNTA(#REF!)&lt;4),"Fila incompleta. ","")</f>
        <v xml:space="preserve">Fila incompleta. </v>
      </c>
      <c r="F7" s="24" t="e">
        <f>IF(AND(#REF!=Desplegables!$L$2,ISBLANK(#REF!)),"Cal indicar quantes persones tutores (no deixar-lo en blanc: es pot posar 0 si aquesta fila és només per coordinació i/o suport administratiu). ","")</f>
        <v>#REF!</v>
      </c>
      <c r="G7" s="24" t="e">
        <f t="shared" ca="1" si="1"/>
        <v>#REF!</v>
      </c>
    </row>
    <row r="8" spans="1:7" x14ac:dyDescent="0.35">
      <c r="A8" s="24">
        <v>4</v>
      </c>
      <c r="B8" s="24" t="e">
        <f>IF(#REF!&lt;&gt;TRUNC(#REF!,2),"Error: ha de tenir màxim 2 decimals de precisió. ","")</f>
        <v>#REF!</v>
      </c>
      <c r="C8" s="24" t="e">
        <f t="shared" ca="1" si="0"/>
        <v>#REF!</v>
      </c>
      <c r="D8" s="24" t="e">
        <f ca="1">IF(ISBLANK(#REF!),"",'Pressup.Sol.-Errors'!C8)</f>
        <v>#REF!</v>
      </c>
      <c r="E8" s="24" t="str">
        <f>IF(AND(COUNTA(#REF!)&gt;0,COUNTA(#REF!)&lt;4),"Fila incompleta. ","")</f>
        <v xml:space="preserve">Fila incompleta. </v>
      </c>
      <c r="F8" s="24" t="e">
        <f>IF(AND(#REF!=Desplegables!$L$2,ISBLANK(#REF!)),"Cal indicar quantes persones tutores (no deixar-lo en blanc: es pot posar 0 si aquesta fila és només per coordinació i/o suport administratiu). ","")</f>
        <v>#REF!</v>
      </c>
      <c r="G8" s="24" t="e">
        <f t="shared" ca="1" si="1"/>
        <v>#REF!</v>
      </c>
    </row>
    <row r="9" spans="1:7" x14ac:dyDescent="0.35">
      <c r="A9" s="24">
        <v>5</v>
      </c>
      <c r="B9" s="24" t="e">
        <f>IF(#REF!&lt;&gt;TRUNC(#REF!,2),"Error: ha de tenir màxim 2 decimals de precisió. ","")</f>
        <v>#REF!</v>
      </c>
      <c r="C9" s="24" t="e">
        <f t="shared" ca="1" si="0"/>
        <v>#REF!</v>
      </c>
      <c r="D9" s="24" t="e">
        <f ca="1">IF(ISBLANK(#REF!),"",'Pressup.Sol.-Errors'!C9)</f>
        <v>#REF!</v>
      </c>
      <c r="E9" s="24" t="str">
        <f>IF(AND(COUNTA(#REF!)&gt;0,COUNTA(#REF!)&lt;4),"Fila incompleta. ","")</f>
        <v xml:space="preserve">Fila incompleta. </v>
      </c>
      <c r="F9" s="24" t="e">
        <f>IF(AND(#REF!=Desplegables!$L$2,ISBLANK(#REF!)),"Cal indicar quantes persones tutores (no deixar-lo en blanc: es pot posar 0 si aquesta fila és només per coordinació i/o suport administratiu). ","")</f>
        <v>#REF!</v>
      </c>
      <c r="G9" s="24" t="e">
        <f t="shared" ca="1" si="1"/>
        <v>#REF!</v>
      </c>
    </row>
    <row r="10" spans="1:7" x14ac:dyDescent="0.35">
      <c r="A10" s="24">
        <v>6</v>
      </c>
      <c r="B10" s="24" t="e">
        <f>IF(#REF!&lt;&gt;TRUNC(#REF!,2),"Error: ha de tenir màxim 2 decimals de precisió. ","")</f>
        <v>#REF!</v>
      </c>
      <c r="C10" s="24" t="e">
        <f t="shared" ca="1" si="0"/>
        <v>#REF!</v>
      </c>
      <c r="D10" s="24" t="e">
        <f ca="1">IF(ISBLANK(#REF!),"",'Pressup.Sol.-Errors'!C10)</f>
        <v>#REF!</v>
      </c>
      <c r="E10" s="24" t="str">
        <f>IF(AND(COUNTA(#REF!)&gt;0,COUNTA(#REF!)&lt;4),"Fila incompleta. ","")</f>
        <v xml:space="preserve">Fila incompleta. </v>
      </c>
      <c r="F10" s="24" t="e">
        <f>IF(AND(#REF!=Desplegables!$L$2,ISBLANK(#REF!)),"Cal indicar quantes persones tutores (no deixar-lo en blanc: es pot posar 0 si aquesta fila és només per coordinació i/o suport administratiu). ","")</f>
        <v>#REF!</v>
      </c>
      <c r="G10" s="24" t="e">
        <f t="shared" ca="1" si="1"/>
        <v>#REF!</v>
      </c>
    </row>
    <row r="11" spans="1:7" x14ac:dyDescent="0.35">
      <c r="A11" s="24">
        <v>7</v>
      </c>
      <c r="B11" s="24" t="e">
        <f>IF(#REF!&lt;&gt;TRUNC(#REF!,2),"Error: ha de tenir màxim 2 decimals de precisió. ","")</f>
        <v>#REF!</v>
      </c>
      <c r="C11" s="24" t="e">
        <f t="shared" ca="1" si="0"/>
        <v>#REF!</v>
      </c>
      <c r="D11" s="24" t="e">
        <f ca="1">IF(ISBLANK(#REF!),"",'Pressup.Sol.-Errors'!C11)</f>
        <v>#REF!</v>
      </c>
      <c r="E11" s="24" t="str">
        <f>IF(AND(COUNTA(#REF!)&gt;0,COUNTA(#REF!)&lt;4),"Fila incompleta. ","")</f>
        <v xml:space="preserve">Fila incompleta. </v>
      </c>
      <c r="F11" s="24" t="e">
        <f>IF(AND(#REF!=Desplegables!$L$2,ISBLANK(#REF!)),"Cal indicar quantes persones tutores (no deixar-lo en blanc: es pot posar 0 si aquesta fila és només per coordinació i/o suport administratiu). ","")</f>
        <v>#REF!</v>
      </c>
      <c r="G11" s="24" t="e">
        <f t="shared" ca="1" si="1"/>
        <v>#REF!</v>
      </c>
    </row>
    <row r="12" spans="1:7" x14ac:dyDescent="0.35">
      <c r="A12" s="24">
        <v>8</v>
      </c>
      <c r="B12" s="24" t="e">
        <f>IF(#REF!&lt;&gt;TRUNC(#REF!,2),"Error: ha de tenir màxim 2 decimals de precisió. ","")</f>
        <v>#REF!</v>
      </c>
      <c r="C12" s="24" t="e">
        <f t="shared" ca="1" si="0"/>
        <v>#REF!</v>
      </c>
      <c r="D12" s="24" t="e">
        <f ca="1">IF(ISBLANK(#REF!),"",'Pressup.Sol.-Errors'!C12)</f>
        <v>#REF!</v>
      </c>
      <c r="E12" s="24" t="str">
        <f>IF(AND(COUNTA(#REF!)&gt;0,COUNTA(#REF!)&lt;4),"Fila incompleta. ","")</f>
        <v xml:space="preserve">Fila incompleta. </v>
      </c>
      <c r="F12" s="24" t="e">
        <f>IF(AND(#REF!=Desplegables!$L$2,ISBLANK(#REF!)),"Cal indicar quantes persones tutores (no deixar-lo en blanc: es pot posar 0 si aquesta fila és només per coordinació i/o suport administratiu). ","")</f>
        <v>#REF!</v>
      </c>
      <c r="G12" s="24" t="e">
        <f t="shared" ca="1" si="1"/>
        <v>#REF!</v>
      </c>
    </row>
    <row r="13" spans="1:7" x14ac:dyDescent="0.35">
      <c r="A13" s="24">
        <v>9</v>
      </c>
      <c r="B13" s="24" t="e">
        <f>IF(#REF!&lt;&gt;TRUNC(#REF!,2),"Error: ha de tenir màxim 2 decimals de precisió. ","")</f>
        <v>#REF!</v>
      </c>
      <c r="C13" s="24" t="e">
        <f t="shared" ca="1" si="0"/>
        <v>#REF!</v>
      </c>
      <c r="D13" s="24" t="e">
        <f ca="1">IF(ISBLANK(#REF!),"",'Pressup.Sol.-Errors'!C13)</f>
        <v>#REF!</v>
      </c>
      <c r="E13" s="24" t="str">
        <f>IF(AND(COUNTA(#REF!)&gt;0,COUNTA(#REF!)&lt;4),"Fila incompleta. ","")</f>
        <v xml:space="preserve">Fila incompleta. </v>
      </c>
      <c r="F13" s="24" t="e">
        <f>IF(AND(#REF!=Desplegables!$L$2,ISBLANK(#REF!)),"Cal indicar quantes persones tutores (no deixar-lo en blanc: es pot posar 0 si aquesta fila és només per coordinació i/o suport administratiu). ","")</f>
        <v>#REF!</v>
      </c>
      <c r="G13" s="24" t="e">
        <f t="shared" ca="1" si="1"/>
        <v>#REF!</v>
      </c>
    </row>
    <row r="14" spans="1:7" x14ac:dyDescent="0.35">
      <c r="A14" s="24">
        <v>10</v>
      </c>
      <c r="B14" s="24" t="e">
        <f>IF(#REF!&lt;&gt;TRUNC(#REF!,2),"Error: ha de tenir màxim 2 decimals de precisió. ","")</f>
        <v>#REF!</v>
      </c>
      <c r="C14" s="24" t="e">
        <f t="shared" ca="1" si="0"/>
        <v>#REF!</v>
      </c>
      <c r="D14" s="24" t="e">
        <f ca="1">IF(ISBLANK(#REF!),"",'Pressup.Sol.-Errors'!C14)</f>
        <v>#REF!</v>
      </c>
      <c r="E14" s="24" t="str">
        <f>IF(AND(COUNTA(#REF!)&gt;0,COUNTA(#REF!)&lt;4),"Fila incompleta. ","")</f>
        <v xml:space="preserve">Fila incompleta. </v>
      </c>
      <c r="F14" s="24" t="e">
        <f>IF(AND(#REF!=Desplegables!$L$2,ISBLANK(#REF!)),"Cal indicar quantes persones tutores (no deixar-lo en blanc: es pot posar 0 si aquesta fila és només per coordinació i/o suport administratiu). ","")</f>
        <v>#REF!</v>
      </c>
      <c r="G14" s="24" t="e">
        <f t="shared" ca="1" si="1"/>
        <v>#REF!</v>
      </c>
    </row>
    <row r="15" spans="1:7" x14ac:dyDescent="0.35">
      <c r="A15" s="24">
        <v>11</v>
      </c>
      <c r="B15" s="24" t="e">
        <f>IF(#REF!&lt;&gt;TRUNC(#REF!,2),"Error: ha de tenir màxim 2 decimals de precisió. ","")</f>
        <v>#REF!</v>
      </c>
      <c r="C15" s="24" t="e">
        <f t="shared" ca="1" si="0"/>
        <v>#REF!</v>
      </c>
      <c r="D15" s="24" t="e">
        <f ca="1">IF(ISBLANK(#REF!),"",'Pressup.Sol.-Errors'!C15)</f>
        <v>#REF!</v>
      </c>
      <c r="E15" s="24" t="str">
        <f>IF(AND(COUNTA(#REF!)&gt;0,COUNTA(#REF!)&lt;4),"Fila incompleta. ","")</f>
        <v xml:space="preserve">Fila incompleta. </v>
      </c>
      <c r="F15" s="24" t="e">
        <f>IF(AND(#REF!=Desplegables!$L$2,ISBLANK(#REF!)),"Cal indicar quantes persones tutores (no deixar-lo en blanc: es pot posar 0 si aquesta fila és només per coordinació i/o suport administratiu). ","")</f>
        <v>#REF!</v>
      </c>
      <c r="G15" s="24" t="e">
        <f t="shared" ca="1" si="1"/>
        <v>#REF!</v>
      </c>
    </row>
    <row r="16" spans="1:7" x14ac:dyDescent="0.35">
      <c r="A16" s="24">
        <v>12</v>
      </c>
      <c r="B16" s="24" t="e">
        <f>IF(#REF!&lt;&gt;TRUNC(#REF!,2),"Error: ha de tenir màxim 2 decimals de precisió. ","")</f>
        <v>#REF!</v>
      </c>
      <c r="C16" s="24" t="e">
        <f t="shared" ca="1" si="0"/>
        <v>#REF!</v>
      </c>
      <c r="D16" s="24" t="e">
        <f ca="1">IF(ISBLANK(#REF!),"",'Pressup.Sol.-Errors'!C16)</f>
        <v>#REF!</v>
      </c>
      <c r="E16" s="24" t="str">
        <f>IF(AND(COUNTA(#REF!)&gt;0,COUNTA(#REF!)&lt;4),"Fila incompleta. ","")</f>
        <v xml:space="preserve">Fila incompleta. </v>
      </c>
      <c r="F16" s="24" t="e">
        <f>IF(AND(#REF!=Desplegables!$L$2,ISBLANK(#REF!)),"Cal indicar quantes persones tutores (no deixar-lo en blanc: es pot posar 0 si aquesta fila és només per coordinació i/o suport administratiu). ","")</f>
        <v>#REF!</v>
      </c>
      <c r="G16" s="24" t="e">
        <f t="shared" ca="1" si="1"/>
        <v>#REF!</v>
      </c>
    </row>
    <row r="17" spans="1:7" x14ac:dyDescent="0.35">
      <c r="A17" s="24">
        <v>13</v>
      </c>
      <c r="B17" s="24" t="e">
        <f>IF(#REF!&lt;&gt;TRUNC(#REF!,2),"Error: ha de tenir màxim 2 decimals de precisió. ","")</f>
        <v>#REF!</v>
      </c>
      <c r="C17" s="24" t="e">
        <f t="shared" ca="1" si="0"/>
        <v>#REF!</v>
      </c>
      <c r="D17" s="24" t="e">
        <f ca="1">IF(ISBLANK(#REF!),"",'Pressup.Sol.-Errors'!C17)</f>
        <v>#REF!</v>
      </c>
      <c r="E17" s="24" t="str">
        <f>IF(AND(COUNTA(#REF!)&gt;0,COUNTA(#REF!)&lt;4),"Fila incompleta. ","")</f>
        <v xml:space="preserve">Fila incompleta. </v>
      </c>
      <c r="F17" s="24" t="e">
        <f>IF(AND(#REF!=Desplegables!$L$2,ISBLANK(#REF!)),"Cal indicar quantes persones tutores (no deixar-lo en blanc: es pot posar 0 si aquesta fila és només per coordinació i/o suport administratiu). ","")</f>
        <v>#REF!</v>
      </c>
      <c r="G17" s="24" t="e">
        <f t="shared" ca="1" si="1"/>
        <v>#REF!</v>
      </c>
    </row>
    <row r="18" spans="1:7" x14ac:dyDescent="0.35">
      <c r="A18" s="24">
        <v>14</v>
      </c>
      <c r="B18" s="24" t="e">
        <f>IF(#REF!&lt;&gt;TRUNC(#REF!,2),"Error: ha de tenir màxim 2 decimals de precisió. ","")</f>
        <v>#REF!</v>
      </c>
      <c r="C18" s="24" t="e">
        <f t="shared" ca="1" si="0"/>
        <v>#REF!</v>
      </c>
      <c r="D18" s="24" t="e">
        <f ca="1">IF(ISBLANK(#REF!),"",'Pressup.Sol.-Errors'!C18)</f>
        <v>#REF!</v>
      </c>
      <c r="E18" s="24" t="str">
        <f>IF(AND(COUNTA(#REF!)&gt;0,COUNTA(#REF!)&lt;4),"Fila incompleta. ","")</f>
        <v xml:space="preserve">Fila incompleta. </v>
      </c>
      <c r="F18" s="24" t="e">
        <f>IF(AND(#REF!=Desplegables!$L$2,ISBLANK(#REF!)),"Cal indicar quantes persones tutores (no deixar-lo en blanc: es pot posar 0 si aquesta fila és només per coordinació i/o suport administratiu). ","")</f>
        <v>#REF!</v>
      </c>
      <c r="G18" s="24" t="e">
        <f t="shared" ca="1" si="1"/>
        <v>#REF!</v>
      </c>
    </row>
    <row r="19" spans="1:7" x14ac:dyDescent="0.35">
      <c r="A19" s="24">
        <v>15</v>
      </c>
      <c r="B19" s="24" t="e">
        <f>IF(#REF!&lt;&gt;TRUNC(#REF!,2),"Error: ha de tenir màxim 2 decimals de precisió. ","")</f>
        <v>#REF!</v>
      </c>
      <c r="C19" s="24" t="e">
        <f t="shared" ca="1" si="0"/>
        <v>#REF!</v>
      </c>
      <c r="D19" s="24" t="e">
        <f ca="1">IF(ISBLANK(#REF!),"",'Pressup.Sol.-Errors'!C19)</f>
        <v>#REF!</v>
      </c>
      <c r="E19" s="24" t="str">
        <f>IF(AND(COUNTA(#REF!)&gt;0,COUNTA(#REF!)&lt;4),"Fila incompleta. ","")</f>
        <v xml:space="preserve">Fila incompleta. </v>
      </c>
      <c r="F19" s="24" t="e">
        <f>IF(AND(#REF!=Desplegables!$L$2,ISBLANK(#REF!)),"Cal indicar quantes persones tutores (no deixar-lo en blanc: es pot posar 0 si aquesta fila és només per coordinació i/o suport administratiu). ","")</f>
        <v>#REF!</v>
      </c>
      <c r="G19" s="24" t="e">
        <f t="shared" ca="1" si="1"/>
        <v>#REF!</v>
      </c>
    </row>
    <row r="20" spans="1:7" x14ac:dyDescent="0.35">
      <c r="A20" s="24">
        <v>16</v>
      </c>
      <c r="B20" s="24" t="e">
        <f>IF(#REF!&lt;&gt;TRUNC(#REF!,2),"Error: ha de tenir màxim 2 decimals de precisió. ","")</f>
        <v>#REF!</v>
      </c>
      <c r="C20" s="24" t="e">
        <f t="shared" ca="1" si="0"/>
        <v>#REF!</v>
      </c>
      <c r="D20" s="24" t="e">
        <f ca="1">IF(ISBLANK(#REF!),"",'Pressup.Sol.-Errors'!C20)</f>
        <v>#REF!</v>
      </c>
      <c r="E20" s="24" t="str">
        <f>IF(AND(COUNTA(#REF!)&gt;0,COUNTA(#REF!)&lt;4),"Fila incompleta. ","")</f>
        <v xml:space="preserve">Fila incompleta. </v>
      </c>
      <c r="F20" s="24" t="e">
        <f>IF(AND(#REF!=Desplegables!$L$2,ISBLANK(#REF!)),"Cal indicar quantes persones tutores (no deixar-lo en blanc: es pot posar 0 si aquesta fila és només per coordinació i/o suport administratiu). ","")</f>
        <v>#REF!</v>
      </c>
      <c r="G20" s="24" t="e">
        <f t="shared" ca="1" si="1"/>
        <v>#REF!</v>
      </c>
    </row>
    <row r="21" spans="1:7" x14ac:dyDescent="0.35">
      <c r="A21" s="24">
        <v>17</v>
      </c>
      <c r="B21" s="24" t="e">
        <f>IF(#REF!&lt;&gt;TRUNC(#REF!,2),"Error: ha de tenir màxim 2 decimals de precisió. ","")</f>
        <v>#REF!</v>
      </c>
      <c r="C21" s="24" t="e">
        <f t="shared" ca="1" si="0"/>
        <v>#REF!</v>
      </c>
      <c r="D21" s="24" t="e">
        <f ca="1">IF(ISBLANK(#REF!),"",'Pressup.Sol.-Errors'!C21)</f>
        <v>#REF!</v>
      </c>
      <c r="E21" s="24" t="str">
        <f>IF(AND(COUNTA(#REF!)&gt;0,COUNTA(#REF!)&lt;4),"Fila incompleta. ","")</f>
        <v xml:space="preserve">Fila incompleta. </v>
      </c>
      <c r="F21" s="24" t="e">
        <f>IF(AND(#REF!=Desplegables!$L$2,ISBLANK(#REF!)),"Cal indicar quantes persones tutores (no deixar-lo en blanc: es pot posar 0 si aquesta fila és només per coordinació i/o suport administratiu). ","")</f>
        <v>#REF!</v>
      </c>
      <c r="G21" s="24" t="e">
        <f t="shared" ca="1" si="1"/>
        <v>#REF!</v>
      </c>
    </row>
    <row r="22" spans="1:7" x14ac:dyDescent="0.35">
      <c r="A22" s="24">
        <v>18</v>
      </c>
      <c r="B22" s="24" t="e">
        <f>IF(#REF!&lt;&gt;TRUNC(#REF!,2),"Error: ha de tenir màxim 2 decimals de precisió. ","")</f>
        <v>#REF!</v>
      </c>
      <c r="C22" s="24" t="e">
        <f t="shared" ca="1" si="0"/>
        <v>#REF!</v>
      </c>
      <c r="D22" s="24" t="e">
        <f ca="1">IF(ISBLANK(#REF!),"",'Pressup.Sol.-Errors'!C22)</f>
        <v>#REF!</v>
      </c>
      <c r="E22" s="24" t="str">
        <f>IF(AND(COUNTA(#REF!)&gt;0,COUNTA(#REF!)&lt;4),"Fila incompleta. ","")</f>
        <v xml:space="preserve">Fila incompleta. </v>
      </c>
      <c r="F22" s="24" t="e">
        <f>IF(AND(#REF!=Desplegables!$L$2,ISBLANK(#REF!)),"Cal indicar quantes persones tutores (no deixar-lo en blanc: es pot posar 0 si aquesta fila és només per coordinació i/o suport administratiu). ","")</f>
        <v>#REF!</v>
      </c>
      <c r="G22" s="24" t="e">
        <f t="shared" ca="1" si="1"/>
        <v>#REF!</v>
      </c>
    </row>
    <row r="23" spans="1:7" x14ac:dyDescent="0.35">
      <c r="A23" s="24">
        <v>19</v>
      </c>
      <c r="B23" s="24" t="e">
        <f>IF(#REF!&lt;&gt;TRUNC(#REF!,2),"Error: ha de tenir màxim 2 decimals de precisió. ","")</f>
        <v>#REF!</v>
      </c>
      <c r="C23" s="24" t="e">
        <f t="shared" ca="1" si="0"/>
        <v>#REF!</v>
      </c>
      <c r="D23" s="24" t="e">
        <f ca="1">IF(ISBLANK(#REF!),"",'Pressup.Sol.-Errors'!C23)</f>
        <v>#REF!</v>
      </c>
      <c r="E23" s="24" t="str">
        <f>IF(AND(COUNTA(#REF!)&gt;0,COUNTA(#REF!)&lt;4),"Fila incompleta. ","")</f>
        <v xml:space="preserve">Fila incompleta. </v>
      </c>
      <c r="F23" s="24" t="e">
        <f>IF(AND(#REF!=Desplegables!$L$2,ISBLANK(#REF!)),"Cal indicar quantes persones tutores (no deixar-lo en blanc: es pot posar 0 si aquesta fila és només per coordinació i/o suport administratiu). ","")</f>
        <v>#REF!</v>
      </c>
      <c r="G23" s="24" t="e">
        <f t="shared" ca="1" si="1"/>
        <v>#REF!</v>
      </c>
    </row>
    <row r="24" spans="1:7" x14ac:dyDescent="0.35">
      <c r="A24" s="24">
        <v>20</v>
      </c>
      <c r="B24" s="24" t="e">
        <f>IF(#REF!&lt;&gt;TRUNC(#REF!,2),"Error: ha de tenir màxim 2 decimals de precisió. ","")</f>
        <v>#REF!</v>
      </c>
      <c r="C24" s="24" t="e">
        <f t="shared" ca="1" si="0"/>
        <v>#REF!</v>
      </c>
      <c r="D24" s="24" t="e">
        <f ca="1">IF(ISBLANK(#REF!),"",'Pressup.Sol.-Errors'!C24)</f>
        <v>#REF!</v>
      </c>
      <c r="E24" s="24" t="str">
        <f>IF(AND(COUNTA(#REF!)&gt;0,COUNTA(#REF!)&lt;4),"Fila incompleta. ","")</f>
        <v xml:space="preserve">Fila incompleta. </v>
      </c>
      <c r="F24" s="24" t="e">
        <f>IF(AND(#REF!=Desplegables!$L$2,ISBLANK(#REF!)),"Cal indicar quantes persones tutores (no deixar-lo en blanc: es pot posar 0 si aquesta fila és només per coordinació i/o suport administratiu). ","")</f>
        <v>#REF!</v>
      </c>
      <c r="G24" s="24" t="e">
        <f t="shared" ca="1" si="1"/>
        <v>#REF!</v>
      </c>
    </row>
    <row r="25" spans="1:7" x14ac:dyDescent="0.35">
      <c r="A25" s="24">
        <v>21</v>
      </c>
      <c r="B25" s="24" t="e">
        <f>IF(#REF!&lt;&gt;TRUNC(#REF!,2),"Error: ha de tenir màxim 2 decimals de precisió. ","")</f>
        <v>#REF!</v>
      </c>
      <c r="C25" s="24" t="e">
        <f t="shared" ca="1" si="0"/>
        <v>#REF!</v>
      </c>
      <c r="D25" s="24" t="e">
        <f ca="1">IF(ISBLANK(#REF!),"",'Pressup.Sol.-Errors'!C25)</f>
        <v>#REF!</v>
      </c>
      <c r="E25" s="24" t="str">
        <f>IF(AND(COUNTA(#REF!)&gt;0,COUNTA(#REF!)&lt;4),"Fila incompleta. ","")</f>
        <v xml:space="preserve">Fila incompleta. </v>
      </c>
      <c r="F25" s="24" t="e">
        <f>IF(AND(#REF!=Desplegables!$L$2,ISBLANK(#REF!)),"Cal indicar quantes persones tutores (no deixar-lo en blanc: es pot posar 0 si aquesta fila és només per coordinació i/o suport administratiu). ","")</f>
        <v>#REF!</v>
      </c>
      <c r="G25" s="24" t="e">
        <f t="shared" ca="1" si="1"/>
        <v>#REF!</v>
      </c>
    </row>
    <row r="26" spans="1:7" x14ac:dyDescent="0.35">
      <c r="A26" s="24">
        <v>22</v>
      </c>
      <c r="B26" s="24" t="e">
        <f>IF(#REF!&lt;&gt;TRUNC(#REF!,2),"Error: ha de tenir màxim 2 decimals de precisió. ","")</f>
        <v>#REF!</v>
      </c>
      <c r="C26" s="24" t="e">
        <f t="shared" ca="1" si="0"/>
        <v>#REF!</v>
      </c>
      <c r="D26" s="24" t="e">
        <f ca="1">IF(ISBLANK(#REF!),"",'Pressup.Sol.-Errors'!C26)</f>
        <v>#REF!</v>
      </c>
      <c r="E26" s="24" t="str">
        <f>IF(AND(COUNTA(#REF!)&gt;0,COUNTA(#REF!)&lt;4),"Fila incompleta. ","")</f>
        <v xml:space="preserve">Fila incompleta. </v>
      </c>
      <c r="F26" s="24" t="e">
        <f>IF(AND(#REF!=Desplegables!$L$2,ISBLANK(#REF!)),"Cal indicar quantes persones tutores (no deixar-lo en blanc: es pot posar 0 si aquesta fila és només per coordinació i/o suport administratiu). ","")</f>
        <v>#REF!</v>
      </c>
      <c r="G26" s="24" t="e">
        <f t="shared" ca="1" si="1"/>
        <v>#REF!</v>
      </c>
    </row>
    <row r="27" spans="1:7" x14ac:dyDescent="0.35">
      <c r="A27" s="24">
        <v>23</v>
      </c>
      <c r="B27" s="24" t="e">
        <f>IF(#REF!&lt;&gt;TRUNC(#REF!,2),"Error: ha de tenir màxim 2 decimals de precisió. ","")</f>
        <v>#REF!</v>
      </c>
      <c r="C27" s="24" t="e">
        <f t="shared" ca="1" si="0"/>
        <v>#REF!</v>
      </c>
      <c r="D27" s="24" t="e">
        <f ca="1">IF(ISBLANK(#REF!),"",'Pressup.Sol.-Errors'!C27)</f>
        <v>#REF!</v>
      </c>
      <c r="E27" s="24" t="str">
        <f>IF(AND(COUNTA(#REF!)&gt;0,COUNTA(#REF!)&lt;4),"Fila incompleta. ","")</f>
        <v xml:space="preserve">Fila incompleta. </v>
      </c>
      <c r="F27" s="24" t="e">
        <f>IF(AND(#REF!=Desplegables!$L$2,ISBLANK(#REF!)),"Cal indicar quantes persones tutores (no deixar-lo en blanc: es pot posar 0 si aquesta fila és només per coordinació i/o suport administratiu). ","")</f>
        <v>#REF!</v>
      </c>
      <c r="G27" s="24" t="e">
        <f t="shared" ca="1" si="1"/>
        <v>#REF!</v>
      </c>
    </row>
    <row r="28" spans="1:7" x14ac:dyDescent="0.35">
      <c r="A28" s="24">
        <v>24</v>
      </c>
      <c r="B28" s="24" t="e">
        <f>IF(#REF!&lt;&gt;TRUNC(#REF!,2),"Error: ha de tenir màxim 2 decimals de precisió. ","")</f>
        <v>#REF!</v>
      </c>
      <c r="C28" s="24" t="e">
        <f t="shared" ca="1" si="0"/>
        <v>#REF!</v>
      </c>
      <c r="D28" s="24" t="e">
        <f ca="1">IF(ISBLANK(#REF!),"",'Pressup.Sol.-Errors'!C28)</f>
        <v>#REF!</v>
      </c>
      <c r="E28" s="24" t="str">
        <f>IF(AND(COUNTA(#REF!)&gt;0,COUNTA(#REF!)&lt;4),"Fila incompleta. ","")</f>
        <v xml:space="preserve">Fila incompleta. </v>
      </c>
      <c r="F28" s="24" t="e">
        <f>IF(AND(#REF!=Desplegables!$L$2,ISBLANK(#REF!)),"Cal indicar quantes persones tutores (no deixar-lo en blanc: es pot posar 0 si aquesta fila és només per coordinació i/o suport administratiu). ","")</f>
        <v>#REF!</v>
      </c>
      <c r="G28" s="24" t="e">
        <f t="shared" ca="1" si="1"/>
        <v>#REF!</v>
      </c>
    </row>
    <row r="29" spans="1:7" x14ac:dyDescent="0.35">
      <c r="A29" s="24">
        <v>25</v>
      </c>
      <c r="B29" s="24" t="e">
        <f>IF(#REF!&lt;&gt;TRUNC(#REF!,2),"Error: ha de tenir màxim 2 decimals de precisió. ","")</f>
        <v>#REF!</v>
      </c>
      <c r="C29" s="24" t="e">
        <f t="shared" ca="1" si="0"/>
        <v>#REF!</v>
      </c>
      <c r="D29" s="24" t="e">
        <f ca="1">IF(ISBLANK(#REF!),"",'Pressup.Sol.-Errors'!C29)</f>
        <v>#REF!</v>
      </c>
      <c r="E29" s="24" t="str">
        <f>IF(AND(COUNTA(#REF!)&gt;0,COUNTA(#REF!)&lt;4),"Fila incompleta. ","")</f>
        <v xml:space="preserve">Fila incompleta. </v>
      </c>
      <c r="F29" s="24" t="e">
        <f>IF(AND(#REF!=Desplegables!$L$2,ISBLANK(#REF!)),"Cal indicar quantes persones tutores (no deixar-lo en blanc: es pot posar 0 si aquesta fila és només per coordinació i/o suport administratiu). ","")</f>
        <v>#REF!</v>
      </c>
      <c r="G29" s="24" t="e">
        <f t="shared" ca="1" si="1"/>
        <v>#REF!</v>
      </c>
    </row>
    <row r="30" spans="1:7" x14ac:dyDescent="0.35">
      <c r="A30" s="24">
        <v>26</v>
      </c>
      <c r="B30" s="24" t="e">
        <f>IF(#REF!&lt;&gt;TRUNC(#REF!,2),"Error: ha de tenir màxim 2 decimals de precisió. ","")</f>
        <v>#REF!</v>
      </c>
      <c r="C30" s="24" t="e">
        <f t="shared" ca="1" si="0"/>
        <v>#REF!</v>
      </c>
      <c r="D30" s="24" t="e">
        <f ca="1">IF(ISBLANK(#REF!),"",'Pressup.Sol.-Errors'!C30)</f>
        <v>#REF!</v>
      </c>
      <c r="E30" s="24" t="str">
        <f>IF(AND(COUNTA(#REF!)&gt;0,COUNTA(#REF!)&lt;4),"Fila incompleta. ","")</f>
        <v xml:space="preserve">Fila incompleta. </v>
      </c>
      <c r="F30" s="24" t="e">
        <f>IF(AND(#REF!=Desplegables!$L$2,ISBLANK(#REF!)),"Cal indicar quantes persones tutores (no deixar-lo en blanc: es pot posar 0 si aquesta fila és només per coordinació i/o suport administratiu). ","")</f>
        <v>#REF!</v>
      </c>
      <c r="G30" s="24" t="e">
        <f t="shared" ca="1" si="1"/>
        <v>#REF!</v>
      </c>
    </row>
    <row r="31" spans="1:7" x14ac:dyDescent="0.35">
      <c r="A31" s="24">
        <v>27</v>
      </c>
      <c r="B31" s="24" t="e">
        <f>IF(#REF!&lt;&gt;TRUNC(#REF!,2),"Error: ha de tenir màxim 2 decimals de precisió. ","")</f>
        <v>#REF!</v>
      </c>
      <c r="C31" s="24" t="e">
        <f t="shared" ca="1" si="0"/>
        <v>#REF!</v>
      </c>
      <c r="D31" s="24" t="e">
        <f ca="1">IF(ISBLANK(#REF!),"",'Pressup.Sol.-Errors'!C31)</f>
        <v>#REF!</v>
      </c>
      <c r="E31" s="24" t="str">
        <f>IF(AND(COUNTA(#REF!)&gt;0,COUNTA(#REF!)&lt;4),"Fila incompleta. ","")</f>
        <v xml:space="preserve">Fila incompleta. </v>
      </c>
      <c r="F31" s="24" t="e">
        <f>IF(AND(#REF!=Desplegables!$L$2,ISBLANK(#REF!)),"Cal indicar quantes persones tutores (no deixar-lo en blanc: es pot posar 0 si aquesta fila és només per coordinació i/o suport administratiu). ","")</f>
        <v>#REF!</v>
      </c>
      <c r="G31" s="24" t="e">
        <f t="shared" ca="1" si="1"/>
        <v>#REF!</v>
      </c>
    </row>
    <row r="32" spans="1:7" x14ac:dyDescent="0.35">
      <c r="A32" s="24">
        <v>28</v>
      </c>
      <c r="B32" s="24" t="e">
        <f>IF(#REF!&lt;&gt;TRUNC(#REF!,2),"Error: ha de tenir màxim 2 decimals de precisió. ","")</f>
        <v>#REF!</v>
      </c>
      <c r="C32" s="24" t="e">
        <f t="shared" ca="1" si="0"/>
        <v>#REF!</v>
      </c>
      <c r="D32" s="24" t="e">
        <f ca="1">IF(ISBLANK(#REF!),"",'Pressup.Sol.-Errors'!C32)</f>
        <v>#REF!</v>
      </c>
      <c r="E32" s="24" t="str">
        <f>IF(AND(COUNTA(#REF!)&gt;0,COUNTA(#REF!)&lt;4),"Fila incompleta. ","")</f>
        <v xml:space="preserve">Fila incompleta. </v>
      </c>
      <c r="F32" s="24" t="e">
        <f>IF(AND(#REF!=Desplegables!$L$2,ISBLANK(#REF!)),"Cal indicar quantes persones tutores (no deixar-lo en blanc: es pot posar 0 si aquesta fila és només per coordinació i/o suport administratiu). ","")</f>
        <v>#REF!</v>
      </c>
      <c r="G32" s="24" t="e">
        <f t="shared" ca="1" si="1"/>
        <v>#REF!</v>
      </c>
    </row>
    <row r="33" spans="1:8" x14ac:dyDescent="0.35">
      <c r="A33" s="24">
        <v>29</v>
      </c>
      <c r="B33" s="24" t="e">
        <f>IF(#REF!&lt;&gt;TRUNC(#REF!,2),"Error: ha de tenir màxim 2 decimals de precisió. ","")</f>
        <v>#REF!</v>
      </c>
      <c r="C33" s="24" t="e">
        <f t="shared" ca="1" si="0"/>
        <v>#REF!</v>
      </c>
      <c r="D33" s="24" t="e">
        <f ca="1">IF(ISBLANK(#REF!),"",'Pressup.Sol.-Errors'!C33)</f>
        <v>#REF!</v>
      </c>
      <c r="E33" s="24" t="str">
        <f>IF(AND(COUNTA(#REF!)&gt;0,COUNTA(#REF!)&lt;4),"Fila incompleta. ","")</f>
        <v xml:space="preserve">Fila incompleta. </v>
      </c>
      <c r="F33" s="24" t="e">
        <f>IF(AND(#REF!=Desplegables!$L$2,ISBLANK(#REF!)),"Cal indicar quantes persones tutores (no deixar-lo en blanc: es pot posar 0 si aquesta fila és només per coordinació i/o suport administratiu). ","")</f>
        <v>#REF!</v>
      </c>
      <c r="G33" s="24" t="e">
        <f t="shared" ca="1" si="1"/>
        <v>#REF!</v>
      </c>
    </row>
    <row r="34" spans="1:8" x14ac:dyDescent="0.35">
      <c r="A34" s="24">
        <v>30</v>
      </c>
      <c r="B34" s="24" t="e">
        <f>IF(#REF!&lt;&gt;TRUNC(#REF!,2),"Error: ha de tenir màxim 2 decimals de precisió. ","")</f>
        <v>#REF!</v>
      </c>
      <c r="C34" s="24" t="e">
        <f t="shared" ca="1" si="0"/>
        <v>#REF!</v>
      </c>
      <c r="D34" s="24" t="e">
        <f ca="1">IF(ISBLANK(#REF!),"",'Pressup.Sol.-Errors'!C34)</f>
        <v>#REF!</v>
      </c>
      <c r="E34" s="24" t="str">
        <f>IF(AND(COUNTA(#REF!)&gt;0,COUNTA(#REF!)&lt;4),"Fila incompleta. ","")</f>
        <v xml:space="preserve">Fila incompleta. </v>
      </c>
      <c r="F34" s="24" t="e">
        <f>IF(AND(#REF!=Desplegables!$L$2,ISBLANK(#REF!)),"Cal indicar quantes persones tutores (no deixar-lo en blanc: es pot posar 0 si aquesta fila és només per coordinació i/o suport administratiu). ","")</f>
        <v>#REF!</v>
      </c>
      <c r="G34" s="24" t="e">
        <f t="shared" ca="1" si="1"/>
        <v>#REF!</v>
      </c>
    </row>
    <row r="37" spans="1:8" x14ac:dyDescent="0.35">
      <c r="A37" t="s">
        <v>193</v>
      </c>
      <c r="B37" s="55" t="s">
        <v>183</v>
      </c>
      <c r="C37" s="26" t="s">
        <v>192</v>
      </c>
    </row>
    <row r="38" spans="1:8" ht="15" customHeight="1" x14ac:dyDescent="0.35">
      <c r="A38" t="b">
        <f>_xlfn.ISFORMULA(B38)</f>
        <v>1</v>
      </c>
      <c r="B38" s="63" t="str">
        <f>IF(COUNTA(#REF!)&gt;0,IF(ISERROR(VLOOKUP(#REF!,#REF!,1,FALSE)),"Error: cal que l'entitat sol·licitant realitzi alguna de les actuacions. ",""),"")</f>
        <v xml:space="preserve">Error: cal que l'entitat sol·licitant realitzi alguna de les actuacions. </v>
      </c>
      <c r="C38" s="70" t="str">
        <f>B38</f>
        <v xml:space="preserve">Error: cal que l'entitat sol·licitant realitzi alguna de les actuacions. </v>
      </c>
      <c r="D38" s="62"/>
      <c r="E38" s="62"/>
      <c r="F38" s="62"/>
      <c r="G38" s="62"/>
      <c r="H38" s="62"/>
    </row>
    <row r="39" spans="1:8" ht="15" customHeight="1" x14ac:dyDescent="0.35">
      <c r="A39" t="b">
        <f>_xlfn.ISFORMULA(B39)</f>
        <v>0</v>
      </c>
      <c r="B39" s="63"/>
      <c r="C39" s="70" t="str">
        <f>C38&amp;B39</f>
        <v xml:space="preserve">Error: cal que l'entitat sol·licitant realitzi alguna de les actuacions. </v>
      </c>
      <c r="D39" s="62"/>
      <c r="E39" s="62"/>
      <c r="F39" s="62"/>
      <c r="G39" s="62"/>
      <c r="H39" s="62"/>
    </row>
    <row r="40" spans="1:8" ht="15" customHeight="1" x14ac:dyDescent="0.35">
      <c r="A40" t="b">
        <f>_xlfn.ISFORMULA(B40)</f>
        <v>0</v>
      </c>
      <c r="B40" s="63"/>
      <c r="C40" s="70" t="str">
        <f>C39&amp;B40</f>
        <v xml:space="preserve">Error: cal que l'entitat sol·licitant realitzi alguna de les actuacions. </v>
      </c>
      <c r="D40" s="62"/>
      <c r="E40" s="62"/>
      <c r="F40" s="62"/>
      <c r="G40" s="62"/>
      <c r="H40" s="62"/>
    </row>
    <row r="41" spans="1:8" x14ac:dyDescent="0.35">
      <c r="A41" t="b">
        <f>_xlfn.ISFORMULA(B41)</f>
        <v>0</v>
      </c>
      <c r="B41" s="24"/>
      <c r="C41" s="70" t="str">
        <f>C40&amp;B41</f>
        <v xml:space="preserve">Error: cal que l'entitat sol·licitant realitzi alguna de les actuacions. </v>
      </c>
    </row>
    <row r="42" spans="1:8" x14ac:dyDescent="0.35">
      <c r="B42" s="72" t="s">
        <v>194</v>
      </c>
      <c r="C42" s="71" t="str">
        <f>C41</f>
        <v xml:space="preserve">Error: cal que l'entitat sol·licitant realitzi alguna de les actuacions.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tabColor rgb="FFFF0000"/>
  </sheetPr>
  <dimension ref="A1:L43"/>
  <sheetViews>
    <sheetView workbookViewId="0">
      <selection activeCell="B22" sqref="B22"/>
    </sheetView>
  </sheetViews>
  <sheetFormatPr defaultRowHeight="14.5" x14ac:dyDescent="0.35"/>
  <cols>
    <col min="1" max="1" width="21.453125" customWidth="1"/>
    <col min="8" max="8" width="17.81640625" customWidth="1"/>
    <col min="9" max="9" width="11.81640625" bestFit="1" customWidth="1"/>
    <col min="10" max="10" width="12.7265625" customWidth="1"/>
    <col min="12" max="12" width="12.1796875" customWidth="1"/>
  </cols>
  <sheetData>
    <row r="1" spans="1:12" x14ac:dyDescent="0.35">
      <c r="A1" s="3" t="s">
        <v>1</v>
      </c>
      <c r="B1" t="s">
        <v>48</v>
      </c>
      <c r="F1" t="b">
        <f>TRUE</f>
        <v>1</v>
      </c>
      <c r="G1" t="s">
        <v>189</v>
      </c>
      <c r="H1" s="64"/>
      <c r="I1" s="64"/>
      <c r="L1" s="13" t="s">
        <v>46</v>
      </c>
    </row>
    <row r="2" spans="1:12" x14ac:dyDescent="0.35">
      <c r="A2" s="3" t="s">
        <v>2</v>
      </c>
      <c r="B2" t="s">
        <v>49</v>
      </c>
      <c r="F2" t="b">
        <f>FALSE</f>
        <v>0</v>
      </c>
      <c r="G2" t="s">
        <v>190</v>
      </c>
      <c r="H2" s="64"/>
      <c r="I2" s="64"/>
      <c r="L2" s="13" t="s">
        <v>247</v>
      </c>
    </row>
    <row r="3" spans="1:12" x14ac:dyDescent="0.35">
      <c r="A3" s="3" t="s">
        <v>3</v>
      </c>
      <c r="B3" t="s">
        <v>50</v>
      </c>
      <c r="H3" s="64"/>
      <c r="I3" s="64"/>
      <c r="L3" s="13" t="s">
        <v>222</v>
      </c>
    </row>
    <row r="4" spans="1:12" x14ac:dyDescent="0.35">
      <c r="A4" s="3" t="s">
        <v>4</v>
      </c>
      <c r="B4" t="s">
        <v>51</v>
      </c>
      <c r="H4" s="64"/>
      <c r="I4" s="64"/>
      <c r="L4" s="13" t="s">
        <v>236</v>
      </c>
    </row>
    <row r="5" spans="1:12" x14ac:dyDescent="0.35">
      <c r="A5" s="3" t="s">
        <v>5</v>
      </c>
      <c r="B5" t="s">
        <v>52</v>
      </c>
      <c r="H5" s="64"/>
      <c r="I5" s="64"/>
      <c r="L5" s="13" t="s">
        <v>218</v>
      </c>
    </row>
    <row r="6" spans="1:12" x14ac:dyDescent="0.35">
      <c r="A6" s="3" t="s">
        <v>6</v>
      </c>
      <c r="B6" t="s">
        <v>53</v>
      </c>
      <c r="H6" s="64"/>
      <c r="I6" s="64"/>
      <c r="L6" s="13" t="s">
        <v>219</v>
      </c>
    </row>
    <row r="7" spans="1:12" x14ac:dyDescent="0.35">
      <c r="A7" s="3" t="s">
        <v>7</v>
      </c>
      <c r="B7" t="s">
        <v>54</v>
      </c>
      <c r="H7" s="64"/>
      <c r="I7" s="64"/>
      <c r="L7" s="13" t="s">
        <v>237</v>
      </c>
    </row>
    <row r="8" spans="1:12" x14ac:dyDescent="0.35">
      <c r="A8" s="3" t="s">
        <v>8</v>
      </c>
      <c r="B8" t="s">
        <v>55</v>
      </c>
      <c r="H8" s="64"/>
      <c r="I8" s="64"/>
      <c r="L8" s="13" t="s">
        <v>238</v>
      </c>
    </row>
    <row r="9" spans="1:12" x14ac:dyDescent="0.35">
      <c r="A9" s="3" t="s">
        <v>9</v>
      </c>
      <c r="B9" t="s">
        <v>56</v>
      </c>
      <c r="H9" s="64"/>
      <c r="I9" s="64"/>
      <c r="L9" s="13" t="s">
        <v>191</v>
      </c>
    </row>
    <row r="10" spans="1:12" x14ac:dyDescent="0.35">
      <c r="A10" s="3" t="s">
        <v>10</v>
      </c>
      <c r="B10" t="s">
        <v>57</v>
      </c>
      <c r="H10" s="64"/>
      <c r="I10" s="64"/>
      <c r="L10" s="13"/>
    </row>
    <row r="11" spans="1:12" x14ac:dyDescent="0.35">
      <c r="A11" s="3" t="s">
        <v>11</v>
      </c>
      <c r="B11" t="s">
        <v>58</v>
      </c>
      <c r="H11" s="64"/>
      <c r="I11" s="64"/>
      <c r="L11" s="13"/>
    </row>
    <row r="12" spans="1:12" x14ac:dyDescent="0.35">
      <c r="A12" s="3" t="s">
        <v>12</v>
      </c>
      <c r="B12" t="s">
        <v>59</v>
      </c>
      <c r="H12" s="64"/>
      <c r="I12" s="64"/>
      <c r="L12" s="15"/>
    </row>
    <row r="13" spans="1:12" x14ac:dyDescent="0.35">
      <c r="A13" s="3" t="s">
        <v>13</v>
      </c>
      <c r="B13" t="s">
        <v>67</v>
      </c>
      <c r="H13" s="64"/>
      <c r="I13" s="64"/>
      <c r="L13" s="15"/>
    </row>
    <row r="14" spans="1:12" x14ac:dyDescent="0.35">
      <c r="A14" s="3" t="s">
        <v>14</v>
      </c>
      <c r="B14" t="s">
        <v>60</v>
      </c>
      <c r="H14" s="64"/>
      <c r="I14" s="64"/>
      <c r="L14" s="16"/>
    </row>
    <row r="15" spans="1:12" x14ac:dyDescent="0.35">
      <c r="A15" s="3" t="s">
        <v>15</v>
      </c>
      <c r="B15" t="s">
        <v>61</v>
      </c>
      <c r="H15" s="64"/>
      <c r="I15" s="64"/>
      <c r="L15" s="16"/>
    </row>
    <row r="16" spans="1:12" x14ac:dyDescent="0.35">
      <c r="A16" s="3" t="s">
        <v>16</v>
      </c>
      <c r="B16" t="s">
        <v>62</v>
      </c>
      <c r="H16" s="64"/>
      <c r="I16" s="64"/>
    </row>
    <row r="17" spans="1:12" x14ac:dyDescent="0.35">
      <c r="A17" s="3" t="s">
        <v>17</v>
      </c>
      <c r="B17" t="s">
        <v>63</v>
      </c>
      <c r="H17" s="64"/>
      <c r="I17" s="64"/>
      <c r="L17" s="16"/>
    </row>
    <row r="18" spans="1:12" x14ac:dyDescent="0.35">
      <c r="A18" s="3" t="s">
        <v>18</v>
      </c>
      <c r="B18" t="s">
        <v>64</v>
      </c>
      <c r="H18" s="64"/>
      <c r="I18" s="64"/>
      <c r="L18" s="16"/>
    </row>
    <row r="19" spans="1:12" x14ac:dyDescent="0.35">
      <c r="A19" s="3" t="s">
        <v>19</v>
      </c>
      <c r="B19" t="s">
        <v>65</v>
      </c>
      <c r="H19" s="64"/>
      <c r="I19" s="64"/>
      <c r="L19" s="16"/>
    </row>
    <row r="20" spans="1:12" x14ac:dyDescent="0.35">
      <c r="A20" s="3" t="s">
        <v>20</v>
      </c>
      <c r="B20" t="s">
        <v>66</v>
      </c>
      <c r="H20" s="64"/>
      <c r="I20" s="64"/>
      <c r="L20" s="16"/>
    </row>
    <row r="21" spans="1:12" x14ac:dyDescent="0.35">
      <c r="A21" s="3" t="s">
        <v>396</v>
      </c>
      <c r="B21" t="s">
        <v>0</v>
      </c>
      <c r="H21" s="64"/>
      <c r="I21" s="64"/>
      <c r="L21" s="16"/>
    </row>
    <row r="22" spans="1:12" x14ac:dyDescent="0.35">
      <c r="A22" s="3" t="s">
        <v>21</v>
      </c>
      <c r="H22" s="64"/>
      <c r="I22" s="64"/>
      <c r="L22" s="16"/>
    </row>
    <row r="23" spans="1:12" x14ac:dyDescent="0.35">
      <c r="A23" s="3" t="s">
        <v>22</v>
      </c>
      <c r="H23" s="64"/>
      <c r="I23" s="64"/>
      <c r="L23" s="16"/>
    </row>
    <row r="24" spans="1:12" x14ac:dyDescent="0.35">
      <c r="A24" s="3" t="s">
        <v>23</v>
      </c>
      <c r="H24" s="64"/>
      <c r="I24" s="64"/>
    </row>
    <row r="25" spans="1:12" x14ac:dyDescent="0.35">
      <c r="A25" s="3" t="s">
        <v>24</v>
      </c>
      <c r="H25" s="64"/>
      <c r="I25" s="64"/>
    </row>
    <row r="26" spans="1:12" x14ac:dyDescent="0.35">
      <c r="A26" s="3" t="s">
        <v>25</v>
      </c>
      <c r="H26" s="64"/>
      <c r="I26" s="64"/>
    </row>
    <row r="27" spans="1:12" x14ac:dyDescent="0.35">
      <c r="A27" s="3" t="s">
        <v>26</v>
      </c>
      <c r="H27" s="64"/>
      <c r="I27" s="64"/>
    </row>
    <row r="28" spans="1:12" x14ac:dyDescent="0.35">
      <c r="A28" s="3" t="s">
        <v>27</v>
      </c>
      <c r="H28" s="64"/>
      <c r="I28" s="64"/>
    </row>
    <row r="29" spans="1:12" x14ac:dyDescent="0.35">
      <c r="A29" s="3" t="s">
        <v>28</v>
      </c>
      <c r="H29" s="64"/>
      <c r="I29" s="64"/>
    </row>
    <row r="30" spans="1:12" x14ac:dyDescent="0.35">
      <c r="A30" s="3" t="s">
        <v>29</v>
      </c>
      <c r="H30" s="64"/>
      <c r="I30" s="64"/>
    </row>
    <row r="31" spans="1:12" x14ac:dyDescent="0.35">
      <c r="A31" s="3" t="s">
        <v>30</v>
      </c>
      <c r="H31" s="64"/>
      <c r="I31" s="64"/>
    </row>
    <row r="32" spans="1:12" x14ac:dyDescent="0.35">
      <c r="A32" s="3" t="s">
        <v>31</v>
      </c>
      <c r="H32" s="64"/>
      <c r="I32" s="64"/>
    </row>
    <row r="33" spans="1:9" x14ac:dyDescent="0.35">
      <c r="A33" s="3" t="s">
        <v>32</v>
      </c>
      <c r="H33" s="64"/>
      <c r="I33" s="64"/>
    </row>
    <row r="34" spans="1:9" x14ac:dyDescent="0.35">
      <c r="A34" s="3" t="s">
        <v>33</v>
      </c>
      <c r="H34" s="64"/>
      <c r="I34" s="64"/>
    </row>
    <row r="35" spans="1:9" x14ac:dyDescent="0.35">
      <c r="A35" s="3" t="s">
        <v>34</v>
      </c>
    </row>
    <row r="36" spans="1:9" x14ac:dyDescent="0.35">
      <c r="A36" s="3" t="s">
        <v>35</v>
      </c>
    </row>
    <row r="37" spans="1:9" x14ac:dyDescent="0.35">
      <c r="A37" s="3" t="s">
        <v>36</v>
      </c>
    </row>
    <row r="38" spans="1:9" x14ac:dyDescent="0.35">
      <c r="A38" s="3" t="s">
        <v>37</v>
      </c>
    </row>
    <row r="39" spans="1:9" x14ac:dyDescent="0.35">
      <c r="A39" s="3" t="s">
        <v>38</v>
      </c>
    </row>
    <row r="40" spans="1:9" x14ac:dyDescent="0.35">
      <c r="A40" s="3" t="s">
        <v>39</v>
      </c>
    </row>
    <row r="41" spans="1:9" x14ac:dyDescent="0.35">
      <c r="A41" s="3" t="s">
        <v>40</v>
      </c>
    </row>
    <row r="42" spans="1:9" x14ac:dyDescent="0.35">
      <c r="A42" s="3" t="s">
        <v>41</v>
      </c>
    </row>
    <row r="43" spans="1:9" x14ac:dyDescent="0.35">
      <c r="A43" s="3" t="s">
        <v>42</v>
      </c>
    </row>
  </sheetData>
  <dataValidations disablePrompts="1" count="1">
    <dataValidation type="list" allowBlank="1" showInputMessage="1" showErrorMessage="1" sqref="D6">
      <formula1>$A$1:$A$43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1">
    <tabColor rgb="FFFF0000"/>
  </sheetPr>
  <dimension ref="B1:AN44"/>
  <sheetViews>
    <sheetView workbookViewId="0">
      <selection activeCell="H2" sqref="H2"/>
    </sheetView>
  </sheetViews>
  <sheetFormatPr defaultRowHeight="14.5" x14ac:dyDescent="0.35"/>
  <cols>
    <col min="2" max="2" width="22" customWidth="1"/>
    <col min="3" max="3" width="15.7265625" customWidth="1"/>
    <col min="4" max="4" width="21.81640625" customWidth="1"/>
    <col min="6" max="6" width="17.7265625" bestFit="1" customWidth="1"/>
    <col min="7" max="7" width="50.1796875" customWidth="1"/>
    <col min="8" max="8" width="12.1796875" customWidth="1"/>
    <col min="9" max="9" width="10.7265625" customWidth="1"/>
    <col min="10" max="10" width="15.81640625" customWidth="1"/>
    <col min="18" max="18" width="46" customWidth="1"/>
    <col min="19" max="19" width="47.26953125" customWidth="1"/>
    <col min="20" max="20" width="46.7265625" customWidth="1"/>
  </cols>
  <sheetData>
    <row r="1" spans="2:27" ht="15.5" x14ac:dyDescent="0.35">
      <c r="B1" s="37" t="s">
        <v>147</v>
      </c>
    </row>
    <row r="2" spans="2:27" ht="39.75" customHeight="1" x14ac:dyDescent="0.5">
      <c r="B2" s="47" t="s">
        <v>167</v>
      </c>
      <c r="C2" s="53">
        <f>'Fitxa resum'!B5</f>
        <v>0</v>
      </c>
      <c r="F2" s="51"/>
      <c r="G2" s="52" t="s">
        <v>170</v>
      </c>
      <c r="H2" s="54" t="b">
        <v>1</v>
      </c>
    </row>
    <row r="3" spans="2:27" ht="23.5" x14ac:dyDescent="0.55000000000000004">
      <c r="B3" s="49" t="s">
        <v>162</v>
      </c>
      <c r="C3" s="50" t="b">
        <f>C42</f>
        <v>0</v>
      </c>
      <c r="G3" s="40" t="s">
        <v>169</v>
      </c>
      <c r="H3" t="b">
        <f>TRUE</f>
        <v>1</v>
      </c>
      <c r="I3" t="b">
        <f>FALSE</f>
        <v>0</v>
      </c>
    </row>
    <row r="4" spans="2:27" x14ac:dyDescent="0.35">
      <c r="B4" s="26" t="s">
        <v>166</v>
      </c>
      <c r="C4" t="str">
        <f>CONCATENATE("Persona ",C20,", ",C21)</f>
        <v>Persona Física, DNI</v>
      </c>
    </row>
    <row r="5" spans="2:27" x14ac:dyDescent="0.35">
      <c r="B5" s="26"/>
    </row>
    <row r="7" spans="2:27" x14ac:dyDescent="0.35">
      <c r="B7" s="26" t="s">
        <v>168</v>
      </c>
      <c r="C7" t="str">
        <f>UPPER(C2)</f>
        <v>0</v>
      </c>
    </row>
    <row r="8" spans="2:27" x14ac:dyDescent="0.35">
      <c r="Q8" s="26" t="s">
        <v>124</v>
      </c>
    </row>
    <row r="9" spans="2:27" x14ac:dyDescent="0.35">
      <c r="B9" s="26" t="s">
        <v>68</v>
      </c>
      <c r="C9" s="26" t="s">
        <v>69</v>
      </c>
      <c r="D9" s="26" t="s">
        <v>70</v>
      </c>
      <c r="E9" s="26"/>
      <c r="F9" s="26" t="s">
        <v>44</v>
      </c>
      <c r="G9" s="26"/>
      <c r="H9" s="26" t="s">
        <v>114</v>
      </c>
      <c r="I9" s="26" t="s">
        <v>127</v>
      </c>
      <c r="J9" s="26" t="s">
        <v>140</v>
      </c>
      <c r="K9" s="26"/>
      <c r="L9" s="26" t="s">
        <v>136</v>
      </c>
      <c r="N9" s="26" t="s">
        <v>139</v>
      </c>
      <c r="Q9" s="55" t="s">
        <v>125</v>
      </c>
      <c r="R9" s="55" t="s">
        <v>126</v>
      </c>
      <c r="S9" s="55" t="s">
        <v>160</v>
      </c>
      <c r="T9" s="48" t="s">
        <v>171</v>
      </c>
    </row>
    <row r="10" spans="2:27" ht="15.5" x14ac:dyDescent="0.35">
      <c r="B10" s="17">
        <v>1</v>
      </c>
      <c r="C10" s="17" t="str">
        <f>LEFT(C7,1)</f>
        <v>0</v>
      </c>
      <c r="D10" t="str">
        <f>RIGHT(C7,9-B10)</f>
        <v>0</v>
      </c>
      <c r="F10" s="30" t="s">
        <v>71</v>
      </c>
      <c r="G10" s="19" t="s">
        <v>98</v>
      </c>
      <c r="H10" s="27" t="s">
        <v>72</v>
      </c>
      <c r="I10" s="24" t="s">
        <v>118</v>
      </c>
      <c r="J10" s="24" t="str">
        <f>H10&amp;I10</f>
        <v>NúmeroJurídica</v>
      </c>
      <c r="L10" s="36">
        <v>0</v>
      </c>
      <c r="M10" s="36" t="s">
        <v>137</v>
      </c>
      <c r="N10" s="36">
        <v>0</v>
      </c>
      <c r="O10" s="36" t="s">
        <v>80</v>
      </c>
      <c r="Q10" s="38" t="b">
        <f>IF(LEN(C7)&lt;&gt;9,TRUE,FALSE)</f>
        <v>1</v>
      </c>
      <c r="R10" s="24" t="s">
        <v>163</v>
      </c>
      <c r="S10" s="24" t="str">
        <f>IF(Q10,R10,"")</f>
        <v>Longitud de la cadena no vàlida.</v>
      </c>
      <c r="T10" s="24" t="str">
        <f>S10</f>
        <v>Longitud de la cadena no vàlida.</v>
      </c>
    </row>
    <row r="11" spans="2:27" ht="15.5" x14ac:dyDescent="0.35">
      <c r="B11" s="17">
        <v>2</v>
      </c>
      <c r="C11" s="17" t="str">
        <f>LEFT(D10,1)</f>
        <v>0</v>
      </c>
      <c r="D11" t="str">
        <f>RIGHT(C7,9-B11)</f>
        <v>0</v>
      </c>
      <c r="F11" s="30" t="s">
        <v>73</v>
      </c>
      <c r="G11" s="19" t="s">
        <v>99</v>
      </c>
      <c r="H11" s="27" t="s">
        <v>72</v>
      </c>
      <c r="I11" s="24" t="s">
        <v>118</v>
      </c>
      <c r="J11" s="24" t="str">
        <f t="shared" ref="J11:J42" si="0">H11&amp;I11</f>
        <v>NúmeroJurídica</v>
      </c>
      <c r="L11" s="36">
        <v>1</v>
      </c>
      <c r="M11" s="36" t="s">
        <v>85</v>
      </c>
      <c r="N11" s="36">
        <v>1</v>
      </c>
      <c r="O11" s="36" t="s">
        <v>71</v>
      </c>
      <c r="Q11" s="38" t="b">
        <f>IF(ISERROR(C20),TRUE,FALSE)</f>
        <v>0</v>
      </c>
      <c r="R11" s="24" t="s">
        <v>164</v>
      </c>
      <c r="S11" s="24" t="str">
        <f t="shared" ref="S11:S15" si="1">IF(Q11,R11,"")</f>
        <v/>
      </c>
      <c r="T11" s="24" t="str">
        <f>IF(S11="",T10,T10&amp;" "&amp;S11)</f>
        <v>Longitud de la cadena no vàlida.</v>
      </c>
    </row>
    <row r="12" spans="2:27" ht="15.5" x14ac:dyDescent="0.35">
      <c r="B12" s="17">
        <v>3</v>
      </c>
      <c r="C12" s="17" t="str">
        <f t="shared" ref="C12:C18" si="2">LEFT(D11,1)</f>
        <v>0</v>
      </c>
      <c r="D12" t="str">
        <f>RIGHT(C7,9-B12)</f>
        <v>0</v>
      </c>
      <c r="F12" s="30" t="s">
        <v>74</v>
      </c>
      <c r="G12" s="19" t="s">
        <v>100</v>
      </c>
      <c r="H12" s="27" t="s">
        <v>72</v>
      </c>
      <c r="I12" s="24" t="s">
        <v>118</v>
      </c>
      <c r="J12" s="24" t="str">
        <f t="shared" si="0"/>
        <v>NúmeroJurídica</v>
      </c>
      <c r="L12" s="36">
        <v>2</v>
      </c>
      <c r="M12" s="36" t="s">
        <v>89</v>
      </c>
      <c r="N12" s="36">
        <v>2</v>
      </c>
      <c r="O12" s="36" t="s">
        <v>73</v>
      </c>
      <c r="Q12" s="38" t="b">
        <f>IF(ISERROR(C33),TRUE,FALSE)</f>
        <v>0</v>
      </c>
      <c r="R12" s="24" t="s">
        <v>172</v>
      </c>
      <c r="S12" s="24" t="str">
        <f t="shared" si="1"/>
        <v/>
      </c>
      <c r="T12" s="24" t="str">
        <f t="shared" ref="T12:T15" si="3">IF(S12="",T11,T11&amp;" "&amp;S12)</f>
        <v>Longitud de la cadena no vàlida.</v>
      </c>
    </row>
    <row r="13" spans="2:27" ht="15.5" x14ac:dyDescent="0.35">
      <c r="B13" s="17">
        <v>4</v>
      </c>
      <c r="C13" s="17" t="str">
        <f t="shared" si="2"/>
        <v>0</v>
      </c>
      <c r="D13" t="str">
        <f>RIGHT(C7,9-B13)</f>
        <v>0</v>
      </c>
      <c r="F13" s="30" t="s">
        <v>75</v>
      </c>
      <c r="G13" s="19" t="s">
        <v>101</v>
      </c>
      <c r="H13" s="27" t="s">
        <v>72</v>
      </c>
      <c r="I13" s="24" t="s">
        <v>118</v>
      </c>
      <c r="J13" s="24" t="str">
        <f t="shared" si="0"/>
        <v>NúmeroJurídica</v>
      </c>
      <c r="L13" s="36">
        <v>3</v>
      </c>
      <c r="M13" s="36" t="s">
        <v>71</v>
      </c>
      <c r="N13" s="36">
        <v>3</v>
      </c>
      <c r="O13" s="36" t="s">
        <v>74</v>
      </c>
      <c r="Q13" s="38" t="b">
        <f>OR(ISBLANK(C2),C2="",C2=0)</f>
        <v>1</v>
      </c>
      <c r="R13" s="24" t="s">
        <v>173</v>
      </c>
      <c r="S13" s="24" t="str">
        <f t="shared" si="1"/>
        <v>Cal emplenar el camp de NIF.</v>
      </c>
      <c r="T13" s="24" t="str">
        <f t="shared" si="3"/>
        <v>Longitud de la cadena no vàlida. Cal emplenar el camp de NIF.</v>
      </c>
    </row>
    <row r="14" spans="2:27" ht="15.5" x14ac:dyDescent="0.35">
      <c r="B14" s="17">
        <v>5</v>
      </c>
      <c r="C14" s="17" t="str">
        <f t="shared" si="2"/>
        <v>0</v>
      </c>
      <c r="D14" t="str">
        <f>RIGHT(C7,9-B14)</f>
        <v>0</v>
      </c>
      <c r="F14" s="30" t="s">
        <v>76</v>
      </c>
      <c r="G14" s="19" t="s">
        <v>102</v>
      </c>
      <c r="H14" s="27" t="s">
        <v>72</v>
      </c>
      <c r="I14" s="24" t="s">
        <v>118</v>
      </c>
      <c r="J14" s="24" t="str">
        <f t="shared" si="0"/>
        <v>NúmeroJurídica</v>
      </c>
      <c r="L14" s="36">
        <v>4</v>
      </c>
      <c r="M14" s="36" t="s">
        <v>78</v>
      </c>
      <c r="N14" s="36">
        <v>4</v>
      </c>
      <c r="O14" s="36" t="s">
        <v>75</v>
      </c>
      <c r="Q14" s="38" t="b">
        <f>IF(ISERROR(C39),TRUE,NOT(C39))</f>
        <v>1</v>
      </c>
      <c r="R14" s="24" t="s">
        <v>165</v>
      </c>
      <c r="S14" s="24" t="str">
        <f t="shared" si="1"/>
        <v>NIF no vàlid (codi de control no vàlid).</v>
      </c>
      <c r="T14" s="24" t="str">
        <f t="shared" si="3"/>
        <v>Longitud de la cadena no vàlida. Cal emplenar el camp de NIF. NIF no vàlid (codi de control no vàlid).</v>
      </c>
    </row>
    <row r="15" spans="2:27" ht="15.5" x14ac:dyDescent="0.35">
      <c r="B15" s="17">
        <v>6</v>
      </c>
      <c r="C15" s="17" t="str">
        <f t="shared" si="2"/>
        <v>0</v>
      </c>
      <c r="D15" t="str">
        <f>RIGHT(C7,9-B15)</f>
        <v>0</v>
      </c>
      <c r="F15" s="30" t="s">
        <v>77</v>
      </c>
      <c r="G15" s="19" t="s">
        <v>96</v>
      </c>
      <c r="H15" s="27" t="s">
        <v>72</v>
      </c>
      <c r="I15" s="24" t="s">
        <v>118</v>
      </c>
      <c r="J15" s="24" t="str">
        <f t="shared" si="0"/>
        <v>NúmeroJurídica</v>
      </c>
      <c r="L15" s="36">
        <v>5</v>
      </c>
      <c r="M15" s="36" t="s">
        <v>113</v>
      </c>
      <c r="N15" s="36">
        <v>5</v>
      </c>
      <c r="O15" s="36" t="s">
        <v>76</v>
      </c>
      <c r="Q15" s="38" t="b">
        <f>IF(ISERROR(C20),FALSE,IF(OR(AND(NOT(H2),C20=I27),ISERROR(C20)),TRUE,FALSE))</f>
        <v>0</v>
      </c>
      <c r="R15" s="24" t="s">
        <v>174</v>
      </c>
      <c r="S15" s="24" t="str">
        <f t="shared" si="1"/>
        <v/>
      </c>
      <c r="T15" s="24" t="str">
        <f t="shared" si="3"/>
        <v>Longitud de la cadena no vàlida. Cal emplenar el camp de NIF. NIF no vàlid (codi de control no vàlid).</v>
      </c>
    </row>
    <row r="16" spans="2:27" ht="15.5" x14ac:dyDescent="0.35">
      <c r="B16" s="17">
        <v>7</v>
      </c>
      <c r="C16" s="17" t="str">
        <f t="shared" si="2"/>
        <v>0</v>
      </c>
      <c r="D16" t="str">
        <f>RIGHT(C7,9-B16)</f>
        <v>0</v>
      </c>
      <c r="F16" s="30" t="s">
        <v>78</v>
      </c>
      <c r="G16" s="19" t="s">
        <v>50</v>
      </c>
      <c r="H16" s="27" t="s">
        <v>72</v>
      </c>
      <c r="I16" s="24" t="s">
        <v>118</v>
      </c>
      <c r="J16" s="24" t="str">
        <f t="shared" si="0"/>
        <v>NúmeroJurídica</v>
      </c>
      <c r="L16" s="36">
        <v>6</v>
      </c>
      <c r="M16" s="36" t="s">
        <v>116</v>
      </c>
      <c r="N16" s="36">
        <v>6</v>
      </c>
      <c r="O16" s="36" t="s">
        <v>77</v>
      </c>
      <c r="U16" s="35"/>
      <c r="V16" s="35"/>
      <c r="W16" s="35"/>
      <c r="X16" s="35"/>
      <c r="Y16" s="35"/>
      <c r="Z16" s="35"/>
      <c r="AA16" s="35"/>
    </row>
    <row r="17" spans="2:40" ht="29" x14ac:dyDescent="0.35">
      <c r="B17" s="17">
        <v>8</v>
      </c>
      <c r="C17" s="17" t="str">
        <f t="shared" si="2"/>
        <v>0</v>
      </c>
      <c r="D17" t="str">
        <f>RIGHT(C7,9-B17)</f>
        <v>0</v>
      </c>
      <c r="F17" s="30" t="s">
        <v>79</v>
      </c>
      <c r="G17" s="20" t="s">
        <v>103</v>
      </c>
      <c r="H17" s="27" t="s">
        <v>72</v>
      </c>
      <c r="I17" s="24" t="s">
        <v>118</v>
      </c>
      <c r="J17" s="24" t="str">
        <f t="shared" si="0"/>
        <v>NúmeroJurídica</v>
      </c>
      <c r="L17" s="36">
        <v>7</v>
      </c>
      <c r="M17" s="36" t="s">
        <v>77</v>
      </c>
      <c r="N17" s="36">
        <v>7</v>
      </c>
      <c r="O17" s="36" t="s">
        <v>78</v>
      </c>
      <c r="Q17" s="35"/>
      <c r="R17" s="35"/>
      <c r="S17" s="35"/>
      <c r="T17" s="35"/>
      <c r="U17" s="35"/>
      <c r="V17" s="35"/>
      <c r="W17" s="35"/>
      <c r="X17" s="35"/>
      <c r="Y17" s="35"/>
      <c r="Z17" s="35"/>
      <c r="AA17" s="35"/>
    </row>
    <row r="18" spans="2:40" x14ac:dyDescent="0.35">
      <c r="B18" s="17">
        <v>9</v>
      </c>
      <c r="C18" s="17" t="str">
        <f t="shared" si="2"/>
        <v>0</v>
      </c>
      <c r="D18" t="str">
        <f>RIGHT(C7,9-B18)</f>
        <v/>
      </c>
      <c r="F18" s="30" t="s">
        <v>80</v>
      </c>
      <c r="G18" s="20" t="s">
        <v>104</v>
      </c>
      <c r="H18" s="27" t="s">
        <v>72</v>
      </c>
      <c r="I18" s="24" t="s">
        <v>118</v>
      </c>
      <c r="J18" s="24" t="str">
        <f t="shared" si="0"/>
        <v>NúmeroJurídica</v>
      </c>
      <c r="L18" s="36">
        <v>8</v>
      </c>
      <c r="M18" s="36" t="s">
        <v>83</v>
      </c>
      <c r="N18" s="36">
        <v>8</v>
      </c>
      <c r="O18" s="36" t="s">
        <v>79</v>
      </c>
      <c r="Q18" s="35"/>
      <c r="R18" s="35"/>
      <c r="S18" s="35"/>
      <c r="T18" s="35"/>
      <c r="U18" s="35"/>
      <c r="V18" s="35"/>
      <c r="W18" s="35"/>
      <c r="X18" s="35"/>
      <c r="Y18" s="35"/>
      <c r="Z18" s="35"/>
      <c r="AA18" s="35"/>
      <c r="AB18" s="35"/>
      <c r="AC18" s="35"/>
      <c r="AD18" s="35"/>
      <c r="AE18" s="35"/>
      <c r="AF18" s="35"/>
      <c r="AG18" s="35"/>
      <c r="AH18" s="35"/>
      <c r="AI18" s="35"/>
      <c r="AJ18" s="35"/>
      <c r="AK18" s="35"/>
      <c r="AL18" s="35"/>
      <c r="AM18" s="35"/>
      <c r="AN18" s="35"/>
    </row>
    <row r="19" spans="2:40" x14ac:dyDescent="0.35">
      <c r="F19" s="30" t="s">
        <v>81</v>
      </c>
      <c r="G19" s="20" t="s">
        <v>105</v>
      </c>
      <c r="H19" s="27" t="s">
        <v>82</v>
      </c>
      <c r="I19" s="24" t="s">
        <v>118</v>
      </c>
      <c r="J19" s="24" t="str">
        <f t="shared" si="0"/>
        <v>LetraJurídica</v>
      </c>
      <c r="L19" s="36">
        <v>9</v>
      </c>
      <c r="M19" s="36" t="s">
        <v>75</v>
      </c>
      <c r="N19" s="36">
        <v>9</v>
      </c>
      <c r="O19" s="36" t="s">
        <v>138</v>
      </c>
      <c r="Q19" s="35"/>
      <c r="R19" s="35"/>
      <c r="S19" s="35"/>
      <c r="T19" s="35"/>
      <c r="U19" s="35"/>
      <c r="V19" s="35"/>
      <c r="W19" s="35"/>
      <c r="X19" s="35"/>
      <c r="Y19" s="35"/>
      <c r="Z19" s="35"/>
      <c r="AA19" s="35"/>
      <c r="AB19" s="35"/>
      <c r="AC19" s="35"/>
      <c r="AD19" s="35"/>
      <c r="AE19" s="35"/>
      <c r="AF19" s="35"/>
      <c r="AG19" s="35"/>
      <c r="AH19" s="35"/>
      <c r="AI19" s="35"/>
      <c r="AJ19" s="35"/>
      <c r="AK19" s="35"/>
      <c r="AL19" s="35"/>
      <c r="AM19" s="35"/>
      <c r="AN19" s="35"/>
    </row>
    <row r="20" spans="2:40" ht="15.5" x14ac:dyDescent="0.35">
      <c r="B20" s="45" t="s">
        <v>134</v>
      </c>
      <c r="C20" s="44" t="str">
        <f>VLOOKUP(C10,F10:J42,4,FALSE)</f>
        <v>Física</v>
      </c>
      <c r="F20" s="30" t="s">
        <v>83</v>
      </c>
      <c r="G20" s="19" t="s">
        <v>97</v>
      </c>
      <c r="H20" s="27" t="s">
        <v>82</v>
      </c>
      <c r="I20" s="24" t="s">
        <v>118</v>
      </c>
      <c r="J20" s="24" t="str">
        <f t="shared" si="0"/>
        <v>LetraJurídica</v>
      </c>
      <c r="L20" s="36">
        <v>10</v>
      </c>
      <c r="M20" s="36" t="s">
        <v>115</v>
      </c>
      <c r="N20" s="36">
        <v>0</v>
      </c>
      <c r="O20" s="36" t="s">
        <v>80</v>
      </c>
      <c r="Q20" s="35"/>
      <c r="R20" s="35"/>
      <c r="S20" s="35"/>
      <c r="T20" s="35"/>
      <c r="U20" s="35"/>
      <c r="V20" s="35"/>
      <c r="W20" s="35"/>
      <c r="X20" s="35"/>
      <c r="Y20" s="35"/>
      <c r="Z20" s="35"/>
      <c r="AA20" s="35"/>
      <c r="AB20" s="35"/>
      <c r="AC20" s="35"/>
      <c r="AD20" s="35"/>
      <c r="AE20" s="35"/>
      <c r="AF20" s="35"/>
      <c r="AG20" s="35"/>
      <c r="AH20" s="35"/>
      <c r="AI20" s="35"/>
      <c r="AJ20" s="35"/>
      <c r="AK20" s="35"/>
      <c r="AL20" s="35"/>
      <c r="AM20" s="35"/>
      <c r="AN20" s="35"/>
    </row>
    <row r="21" spans="2:40" ht="15.5" x14ac:dyDescent="0.35">
      <c r="B21" s="45" t="s">
        <v>166</v>
      </c>
      <c r="C21" s="44" t="str">
        <f>VLOOKUP(C10,F10:J42,2,FALSE)</f>
        <v>DNI</v>
      </c>
      <c r="F21" s="30" t="s">
        <v>84</v>
      </c>
      <c r="G21" s="19" t="s">
        <v>106</v>
      </c>
      <c r="H21" s="27" t="s">
        <v>82</v>
      </c>
      <c r="I21" s="24" t="s">
        <v>118</v>
      </c>
      <c r="J21" s="24" t="str">
        <f t="shared" si="0"/>
        <v>LetraJurídica</v>
      </c>
      <c r="L21" s="36">
        <v>11</v>
      </c>
      <c r="M21" s="36" t="s">
        <v>73</v>
      </c>
      <c r="Q21" s="35"/>
      <c r="R21" s="35"/>
      <c r="S21" s="35"/>
      <c r="T21" s="35"/>
    </row>
    <row r="22" spans="2:40" x14ac:dyDescent="0.35">
      <c r="B22" s="45" t="s">
        <v>135</v>
      </c>
      <c r="C22" s="44" t="str">
        <f>VLOOKUP(C10,F10:J42,5,FALSE)</f>
        <v>Letra8Física</v>
      </c>
      <c r="F22" s="30" t="s">
        <v>85</v>
      </c>
      <c r="G22" s="20" t="s">
        <v>107</v>
      </c>
      <c r="H22" s="27" t="s">
        <v>82</v>
      </c>
      <c r="I22" s="24" t="s">
        <v>118</v>
      </c>
      <c r="J22" s="24" t="str">
        <f t="shared" si="0"/>
        <v>LetraJurídica</v>
      </c>
      <c r="L22" s="36">
        <v>12</v>
      </c>
      <c r="M22" s="36" t="s">
        <v>81</v>
      </c>
    </row>
    <row r="23" spans="2:40" ht="29" x14ac:dyDescent="0.35">
      <c r="B23" s="45" t="s">
        <v>143</v>
      </c>
      <c r="C23" s="44" t="str">
        <f>IF(C22="Letra8Física",LEFT(C7,8),RIGHT(LEFT(C7,8),7))</f>
        <v>0</v>
      </c>
      <c r="F23" s="30" t="s">
        <v>86</v>
      </c>
      <c r="G23" s="20" t="s">
        <v>128</v>
      </c>
      <c r="H23" s="27" t="s">
        <v>82</v>
      </c>
      <c r="I23" s="24" t="s">
        <v>118</v>
      </c>
      <c r="J23" s="24" t="str">
        <f t="shared" si="0"/>
        <v>LetraJurídica</v>
      </c>
      <c r="L23" s="36">
        <v>13</v>
      </c>
      <c r="M23" s="36" t="s">
        <v>80</v>
      </c>
    </row>
    <row r="24" spans="2:40" ht="15.5" x14ac:dyDescent="0.35">
      <c r="B24" s="45" t="s">
        <v>144</v>
      </c>
      <c r="C24" s="44">
        <f>MOD(C23,23)</f>
        <v>0</v>
      </c>
      <c r="F24" s="30" t="s">
        <v>87</v>
      </c>
      <c r="G24" s="19" t="s">
        <v>108</v>
      </c>
      <c r="H24" s="27" t="s">
        <v>72</v>
      </c>
      <c r="I24" s="24" t="s">
        <v>118</v>
      </c>
      <c r="J24" s="24" t="str">
        <f t="shared" si="0"/>
        <v>NúmeroJurídica</v>
      </c>
      <c r="L24" s="36">
        <v>14</v>
      </c>
      <c r="M24" s="36" t="s">
        <v>117</v>
      </c>
    </row>
    <row r="25" spans="2:40" x14ac:dyDescent="0.35">
      <c r="B25" s="45" t="s">
        <v>145</v>
      </c>
      <c r="C25" s="44" t="str">
        <f>VLOOKUP(C24,L10:M32,2)</f>
        <v>T</v>
      </c>
      <c r="F25" s="31" t="s">
        <v>88</v>
      </c>
      <c r="G25" s="21" t="s">
        <v>109</v>
      </c>
      <c r="H25" s="28" t="s">
        <v>72</v>
      </c>
      <c r="I25" s="24" t="s">
        <v>118</v>
      </c>
      <c r="J25" s="24" t="str">
        <f t="shared" si="0"/>
        <v>NúmeroJurídica</v>
      </c>
      <c r="L25" s="36">
        <v>15</v>
      </c>
      <c r="M25" s="36" t="s">
        <v>86</v>
      </c>
    </row>
    <row r="26" spans="2:40" x14ac:dyDescent="0.35">
      <c r="B26" s="39" t="s">
        <v>146</v>
      </c>
      <c r="C26" s="43" t="b">
        <f>IF(C25=C18,TRUE,FALSE)</f>
        <v>0</v>
      </c>
      <c r="F26" s="32" t="s">
        <v>89</v>
      </c>
      <c r="G26" s="23" t="s">
        <v>110</v>
      </c>
      <c r="H26" s="22" t="s">
        <v>82</v>
      </c>
      <c r="I26" s="24" t="s">
        <v>118</v>
      </c>
      <c r="J26" s="24" t="str">
        <f t="shared" si="0"/>
        <v>LetraJurídica</v>
      </c>
      <c r="L26" s="36">
        <v>16</v>
      </c>
      <c r="M26" s="36" t="s">
        <v>84</v>
      </c>
    </row>
    <row r="27" spans="2:40" x14ac:dyDescent="0.35">
      <c r="B27" s="46" t="s">
        <v>152</v>
      </c>
      <c r="C27" s="44">
        <f>C12+C14+C16</f>
        <v>0</v>
      </c>
      <c r="F27" s="33" t="s">
        <v>111</v>
      </c>
      <c r="G27" s="25" t="s">
        <v>120</v>
      </c>
      <c r="H27" s="18" t="s">
        <v>141</v>
      </c>
      <c r="I27" s="24" t="s">
        <v>119</v>
      </c>
      <c r="J27" s="24" t="str">
        <f t="shared" si="0"/>
        <v>Letra7Física</v>
      </c>
      <c r="L27" s="36">
        <v>17</v>
      </c>
      <c r="M27" s="36" t="s">
        <v>88</v>
      </c>
    </row>
    <row r="28" spans="2:40" ht="43.5" x14ac:dyDescent="0.35">
      <c r="B28" s="46" t="s">
        <v>148</v>
      </c>
      <c r="C28" s="44">
        <f>C11*2-(TRUNC(C11*2/10)*9)</f>
        <v>0</v>
      </c>
      <c r="F28" s="33" t="s">
        <v>112</v>
      </c>
      <c r="G28" s="25" t="s">
        <v>121</v>
      </c>
      <c r="H28" s="18" t="s">
        <v>141</v>
      </c>
      <c r="I28" s="24" t="s">
        <v>119</v>
      </c>
      <c r="J28" s="24" t="str">
        <f t="shared" si="0"/>
        <v>Letra7Física</v>
      </c>
      <c r="L28" s="36">
        <v>18</v>
      </c>
      <c r="M28" s="36" t="s">
        <v>79</v>
      </c>
    </row>
    <row r="29" spans="2:40" ht="43.5" x14ac:dyDescent="0.35">
      <c r="B29" s="46" t="s">
        <v>149</v>
      </c>
      <c r="C29" s="44">
        <f>C13*2-(TRUNC(C13*2/10)*9)</f>
        <v>0</v>
      </c>
      <c r="F29" s="33" t="s">
        <v>113</v>
      </c>
      <c r="G29" s="25" t="s">
        <v>122</v>
      </c>
      <c r="H29" s="18" t="s">
        <v>141</v>
      </c>
      <c r="I29" s="24" t="s">
        <v>119</v>
      </c>
      <c r="J29" s="24" t="str">
        <f t="shared" si="0"/>
        <v>Letra7Física</v>
      </c>
      <c r="L29" s="36">
        <v>19</v>
      </c>
      <c r="M29" s="36" t="s">
        <v>112</v>
      </c>
    </row>
    <row r="30" spans="2:40" ht="29" x14ac:dyDescent="0.35">
      <c r="B30" s="46" t="s">
        <v>150</v>
      </c>
      <c r="C30" s="44">
        <f>C15*2-(TRUNC(C15*2/10)*9)</f>
        <v>0</v>
      </c>
      <c r="F30" s="33" t="s">
        <v>115</v>
      </c>
      <c r="G30" s="25" t="s">
        <v>123</v>
      </c>
      <c r="H30" s="18" t="s">
        <v>141</v>
      </c>
      <c r="I30" s="24" t="s">
        <v>119</v>
      </c>
      <c r="J30" s="24" t="str">
        <f t="shared" si="0"/>
        <v>Letra7Física</v>
      </c>
      <c r="L30" s="36">
        <v>20</v>
      </c>
      <c r="M30" s="36" t="s">
        <v>74</v>
      </c>
    </row>
    <row r="31" spans="2:40" ht="29" x14ac:dyDescent="0.35">
      <c r="B31" s="46" t="s">
        <v>151</v>
      </c>
      <c r="C31" s="44">
        <f>C17*2-(TRUNC(C17*2/10)*9)</f>
        <v>0</v>
      </c>
      <c r="F31" s="33" t="s">
        <v>116</v>
      </c>
      <c r="G31" s="25" t="s">
        <v>123</v>
      </c>
      <c r="H31" s="18" t="s">
        <v>141</v>
      </c>
      <c r="I31" s="24" t="s">
        <v>119</v>
      </c>
      <c r="J31" s="24" t="str">
        <f t="shared" si="0"/>
        <v>Letra7Física</v>
      </c>
      <c r="L31" s="36">
        <v>21</v>
      </c>
      <c r="M31" s="36" t="s">
        <v>111</v>
      </c>
    </row>
    <row r="32" spans="2:40" ht="29" x14ac:dyDescent="0.35">
      <c r="B32" s="46" t="s">
        <v>153</v>
      </c>
      <c r="C32" s="44">
        <f>SUM(C28:C31)</f>
        <v>0</v>
      </c>
      <c r="F32" s="33" t="s">
        <v>117</v>
      </c>
      <c r="G32" s="25" t="s">
        <v>123</v>
      </c>
      <c r="H32" s="18" t="s">
        <v>141</v>
      </c>
      <c r="I32" s="24" t="s">
        <v>119</v>
      </c>
      <c r="J32" s="24" t="str">
        <f t="shared" si="0"/>
        <v>Letra7Física</v>
      </c>
      <c r="L32" s="36">
        <v>22</v>
      </c>
      <c r="M32" s="36" t="s">
        <v>76</v>
      </c>
    </row>
    <row r="33" spans="2:10" x14ac:dyDescent="0.35">
      <c r="B33" s="46" t="s">
        <v>154</v>
      </c>
      <c r="C33" s="44">
        <f>C32+C27</f>
        <v>0</v>
      </c>
      <c r="F33" s="34" t="s">
        <v>94</v>
      </c>
      <c r="G33" s="25" t="s">
        <v>129</v>
      </c>
      <c r="H33" s="29" t="s">
        <v>142</v>
      </c>
      <c r="I33" s="24" t="s">
        <v>119</v>
      </c>
      <c r="J33" s="24" t="str">
        <f t="shared" si="0"/>
        <v>Letra8Física</v>
      </c>
    </row>
    <row r="34" spans="2:10" x14ac:dyDescent="0.35">
      <c r="B34" s="46" t="s">
        <v>155</v>
      </c>
      <c r="C34" s="44">
        <f>MOD(10-MOD(C33,10),10)</f>
        <v>0</v>
      </c>
      <c r="F34" s="34" t="s">
        <v>130</v>
      </c>
      <c r="G34" s="25" t="s">
        <v>129</v>
      </c>
      <c r="H34" s="29" t="s">
        <v>142</v>
      </c>
      <c r="I34" s="24" t="s">
        <v>119</v>
      </c>
      <c r="J34" s="24" t="str">
        <f t="shared" si="0"/>
        <v>Letra8Física</v>
      </c>
    </row>
    <row r="35" spans="2:10" x14ac:dyDescent="0.35">
      <c r="B35" s="39" t="s">
        <v>156</v>
      </c>
      <c r="C35" s="43" t="b">
        <f>IF(TEXT(C34,"0")=C18,TRUE,FALSE)</f>
        <v>1</v>
      </c>
      <c r="F35" s="34" t="s">
        <v>91</v>
      </c>
      <c r="G35" s="25" t="s">
        <v>129</v>
      </c>
      <c r="H35" s="29" t="s">
        <v>142</v>
      </c>
      <c r="I35" s="24" t="s">
        <v>119</v>
      </c>
      <c r="J35" s="24" t="str">
        <f t="shared" si="0"/>
        <v>Letra8Física</v>
      </c>
    </row>
    <row r="36" spans="2:10" x14ac:dyDescent="0.35">
      <c r="B36" s="46" t="s">
        <v>158</v>
      </c>
      <c r="C36" s="44" t="str">
        <f>VLOOKUP(C34,N10:O20,2,FALSE)</f>
        <v>J</v>
      </c>
      <c r="F36" s="34" t="s">
        <v>95</v>
      </c>
      <c r="G36" s="25" t="s">
        <v>129</v>
      </c>
      <c r="H36" s="29" t="s">
        <v>142</v>
      </c>
      <c r="I36" s="24" t="s">
        <v>119</v>
      </c>
      <c r="J36" s="24" t="str">
        <f t="shared" si="0"/>
        <v>Letra8Física</v>
      </c>
    </row>
    <row r="37" spans="2:10" x14ac:dyDescent="0.35">
      <c r="B37" s="39" t="s">
        <v>157</v>
      </c>
      <c r="C37" s="43" t="b">
        <f>IF(C36=C18,TRUE,FALSE)</f>
        <v>0</v>
      </c>
      <c r="F37" s="34" t="s">
        <v>93</v>
      </c>
      <c r="G37" s="25" t="s">
        <v>129</v>
      </c>
      <c r="H37" s="29" t="s">
        <v>142</v>
      </c>
      <c r="I37" s="24" t="s">
        <v>119</v>
      </c>
      <c r="J37" s="24" t="str">
        <f t="shared" si="0"/>
        <v>Letra8Física</v>
      </c>
    </row>
    <row r="38" spans="2:10" x14ac:dyDescent="0.35">
      <c r="B38" s="40"/>
      <c r="C38" s="17"/>
      <c r="F38" s="34" t="s">
        <v>131</v>
      </c>
      <c r="G38" s="25" t="s">
        <v>129</v>
      </c>
      <c r="H38" s="29" t="s">
        <v>142</v>
      </c>
      <c r="I38" s="24" t="s">
        <v>119</v>
      </c>
      <c r="J38" s="24" t="str">
        <f t="shared" si="0"/>
        <v>Letra8Física</v>
      </c>
    </row>
    <row r="39" spans="2:10" x14ac:dyDescent="0.35">
      <c r="B39" s="39" t="s">
        <v>159</v>
      </c>
      <c r="C39" s="43" t="b">
        <f>OR(C26,AND(C35,C22=J10),AND(C37,C22=J19))</f>
        <v>0</v>
      </c>
      <c r="F39" s="34" t="s">
        <v>90</v>
      </c>
      <c r="G39" s="25" t="s">
        <v>129</v>
      </c>
      <c r="H39" s="29" t="s">
        <v>142</v>
      </c>
      <c r="I39" s="24" t="s">
        <v>119</v>
      </c>
      <c r="J39" s="24" t="str">
        <f t="shared" si="0"/>
        <v>Letra8Física</v>
      </c>
    </row>
    <row r="40" spans="2:10" x14ac:dyDescent="0.35">
      <c r="B40" s="40"/>
      <c r="C40" s="17"/>
      <c r="F40" s="34" t="s">
        <v>132</v>
      </c>
      <c r="G40" s="25" t="s">
        <v>129</v>
      </c>
      <c r="H40" s="29" t="s">
        <v>142</v>
      </c>
      <c r="I40" s="24" t="s">
        <v>119</v>
      </c>
      <c r="J40" s="24" t="str">
        <f t="shared" si="0"/>
        <v>Letra8Física</v>
      </c>
    </row>
    <row r="41" spans="2:10" x14ac:dyDescent="0.35">
      <c r="F41" s="34" t="s">
        <v>92</v>
      </c>
      <c r="G41" s="25" t="s">
        <v>129</v>
      </c>
      <c r="H41" s="29" t="s">
        <v>142</v>
      </c>
      <c r="I41" s="24" t="s">
        <v>119</v>
      </c>
      <c r="J41" s="24" t="str">
        <f t="shared" si="0"/>
        <v>Letra8Física</v>
      </c>
    </row>
    <row r="42" spans="2:10" x14ac:dyDescent="0.35">
      <c r="B42" s="41" t="s">
        <v>161</v>
      </c>
      <c r="C42" s="43" t="b">
        <f>NOT(OR(Q10:Q15))</f>
        <v>0</v>
      </c>
      <c r="F42" s="34" t="s">
        <v>133</v>
      </c>
      <c r="G42" s="25" t="s">
        <v>129</v>
      </c>
      <c r="H42" s="29" t="s">
        <v>142</v>
      </c>
      <c r="I42" s="24" t="s">
        <v>119</v>
      </c>
      <c r="J42" s="24" t="str">
        <f t="shared" si="0"/>
        <v>Letra8Física</v>
      </c>
    </row>
    <row r="43" spans="2:10" x14ac:dyDescent="0.35">
      <c r="B43" s="41" t="s">
        <v>124</v>
      </c>
      <c r="C43" s="42" t="str">
        <f>IF(Q13,R13,T15)</f>
        <v>Cal emplenar el camp de NIF.</v>
      </c>
    </row>
    <row r="44" spans="2:10" x14ac:dyDescent="0.35">
      <c r="B44" s="40"/>
      <c r="C44" s="17"/>
    </row>
  </sheetData>
  <conditionalFormatting sqref="C26">
    <cfRule type="cellIs" dxfId="278" priority="10" operator="equal">
      <formula>FALSE</formula>
    </cfRule>
  </conditionalFormatting>
  <conditionalFormatting sqref="C35">
    <cfRule type="cellIs" dxfId="277" priority="9" operator="equal">
      <formula>FALSE</formula>
    </cfRule>
  </conditionalFormatting>
  <conditionalFormatting sqref="C37">
    <cfRule type="cellIs" dxfId="276" priority="8" operator="equal">
      <formula>FALSE</formula>
    </cfRule>
  </conditionalFormatting>
  <conditionalFormatting sqref="C39">
    <cfRule type="cellIs" dxfId="275" priority="7" operator="equal">
      <formula>FALSE</formula>
    </cfRule>
  </conditionalFormatting>
  <conditionalFormatting sqref="Q10:Q13">
    <cfRule type="cellIs" dxfId="274" priority="5" operator="equal">
      <formula>TRUE</formula>
    </cfRule>
  </conditionalFormatting>
  <conditionalFormatting sqref="Q14">
    <cfRule type="cellIs" dxfId="273" priority="4" operator="equal">
      <formula>TRUE</formula>
    </cfRule>
  </conditionalFormatting>
  <conditionalFormatting sqref="Q15">
    <cfRule type="cellIs" dxfId="272" priority="1" operator="equal">
      <formula>TRUE</formula>
    </cfRule>
  </conditionalFormatting>
  <conditionalFormatting sqref="C3">
    <cfRule type="cellIs" dxfId="271" priority="2" operator="equal">
      <formula>FALSE</formula>
    </cfRule>
  </conditionalFormatting>
  <conditionalFormatting sqref="C42">
    <cfRule type="cellIs" dxfId="270" priority="3" operator="equal">
      <formula>FALSE</formula>
    </cfRule>
  </conditionalFormatting>
  <dataValidations count="1">
    <dataValidation type="list" allowBlank="1" showInputMessage="1" showErrorMessage="1" sqref="H2">
      <formula1>$H$3:$I$3</formula1>
    </dataValidation>
  </dataValidations>
  <hyperlinks>
    <hyperlink ref="B1"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2">
    <tabColor rgb="FFFF0000"/>
  </sheetPr>
  <dimension ref="A2:AN1384"/>
  <sheetViews>
    <sheetView workbookViewId="0">
      <selection activeCell="D1332" sqref="D1332"/>
    </sheetView>
  </sheetViews>
  <sheetFormatPr defaultRowHeight="14.5" x14ac:dyDescent="0.35"/>
  <cols>
    <col min="2" max="2" width="22" customWidth="1"/>
    <col min="3" max="3" width="21.453125" customWidth="1"/>
    <col min="4" max="4" width="21.81640625" customWidth="1"/>
    <col min="6" max="6" width="17.7265625" bestFit="1" customWidth="1"/>
    <col min="7" max="7" width="50.1796875" customWidth="1"/>
    <col min="8" max="8" width="12.1796875" customWidth="1"/>
    <col min="9" max="9" width="10.7265625" customWidth="1"/>
    <col min="10" max="10" width="15.81640625" customWidth="1"/>
    <col min="18" max="18" width="46" customWidth="1"/>
    <col min="19" max="19" width="47.26953125" customWidth="1"/>
    <col min="20" max="20" width="46.7265625" customWidth="1"/>
  </cols>
  <sheetData>
    <row r="2" spans="2:20" s="57" customFormat="1" ht="73.5" customHeight="1" x14ac:dyDescent="1.35">
      <c r="B2" s="58" t="s">
        <v>178</v>
      </c>
    </row>
    <row r="4" spans="2:20" ht="26" x14ac:dyDescent="0.6">
      <c r="B4" s="60" t="s">
        <v>179</v>
      </c>
      <c r="C4" s="24" t="s">
        <v>180</v>
      </c>
      <c r="D4" s="54" t="b">
        <v>1</v>
      </c>
    </row>
    <row r="8" spans="2:20" ht="15.5" x14ac:dyDescent="0.35">
      <c r="B8" s="37" t="s">
        <v>147</v>
      </c>
    </row>
    <row r="9" spans="2:20" ht="39.75" customHeight="1" x14ac:dyDescent="0.5">
      <c r="B9" s="47" t="s">
        <v>167</v>
      </c>
      <c r="C9" s="53" t="e">
        <f>#REF!</f>
        <v>#REF!</v>
      </c>
      <c r="F9" s="51"/>
      <c r="G9" s="61" t="s">
        <v>170</v>
      </c>
      <c r="H9" s="54" t="b">
        <f>D4</f>
        <v>1</v>
      </c>
    </row>
    <row r="10" spans="2:20" ht="23.5" x14ac:dyDescent="0.55000000000000004">
      <c r="B10" s="49" t="s">
        <v>162</v>
      </c>
      <c r="C10" s="50" t="e">
        <f>C49</f>
        <v>#REF!</v>
      </c>
      <c r="G10" s="40" t="s">
        <v>169</v>
      </c>
      <c r="H10" t="b">
        <f>TRUE</f>
        <v>1</v>
      </c>
      <c r="I10" t="b">
        <f>FALSE</f>
        <v>0</v>
      </c>
    </row>
    <row r="11" spans="2:20" x14ac:dyDescent="0.35">
      <c r="B11" s="26" t="s">
        <v>166</v>
      </c>
      <c r="C11" t="e">
        <f>CONCATENATE("Persona ",C27,", ",C28)</f>
        <v>#REF!</v>
      </c>
    </row>
    <row r="12" spans="2:20" x14ac:dyDescent="0.35">
      <c r="B12" s="26"/>
    </row>
    <row r="14" spans="2:20" x14ac:dyDescent="0.35">
      <c r="B14" s="26" t="s">
        <v>168</v>
      </c>
      <c r="C14" t="e">
        <f>UPPER(C9)</f>
        <v>#REF!</v>
      </c>
    </row>
    <row r="15" spans="2:20" x14ac:dyDescent="0.35">
      <c r="Q15" s="26" t="s">
        <v>124</v>
      </c>
    </row>
    <row r="16" spans="2:20" x14ac:dyDescent="0.35">
      <c r="B16" s="26" t="s">
        <v>68</v>
      </c>
      <c r="C16" s="26" t="s">
        <v>69</v>
      </c>
      <c r="D16" s="26" t="s">
        <v>70</v>
      </c>
      <c r="E16" s="26"/>
      <c r="F16" s="26" t="s">
        <v>44</v>
      </c>
      <c r="G16" s="26"/>
      <c r="H16" s="26" t="s">
        <v>114</v>
      </c>
      <c r="I16" s="26" t="s">
        <v>127</v>
      </c>
      <c r="J16" s="26" t="s">
        <v>140</v>
      </c>
      <c r="K16" s="26"/>
      <c r="L16" s="26" t="s">
        <v>136</v>
      </c>
      <c r="N16" s="26" t="s">
        <v>139</v>
      </c>
      <c r="Q16" s="55" t="s">
        <v>125</v>
      </c>
      <c r="R16" s="55" t="s">
        <v>126</v>
      </c>
      <c r="S16" s="55" t="s">
        <v>160</v>
      </c>
      <c r="T16" s="48" t="s">
        <v>171</v>
      </c>
    </row>
    <row r="17" spans="2:40" ht="15.5" x14ac:dyDescent="0.35">
      <c r="B17" s="17">
        <v>1</v>
      </c>
      <c r="C17" s="17" t="e">
        <f>LEFT(C14,1)</f>
        <v>#REF!</v>
      </c>
      <c r="D17" t="e">
        <f>RIGHT(C14,9-B17)</f>
        <v>#REF!</v>
      </c>
      <c r="F17" s="30" t="s">
        <v>71</v>
      </c>
      <c r="G17" s="19" t="s">
        <v>98</v>
      </c>
      <c r="H17" s="27" t="s">
        <v>72</v>
      </c>
      <c r="I17" s="24" t="s">
        <v>118</v>
      </c>
      <c r="J17" s="24" t="str">
        <f>H17&amp;I17</f>
        <v>NúmeroJurídica</v>
      </c>
      <c r="L17" s="36">
        <v>0</v>
      </c>
      <c r="M17" s="36" t="s">
        <v>137</v>
      </c>
      <c r="N17" s="36">
        <v>0</v>
      </c>
      <c r="O17" s="36" t="s">
        <v>80</v>
      </c>
      <c r="Q17" s="38" t="e">
        <f>IF(LEN(C14)&lt;&gt;9,TRUE,FALSE)</f>
        <v>#REF!</v>
      </c>
      <c r="R17" s="24" t="s">
        <v>163</v>
      </c>
      <c r="S17" s="24" t="e">
        <f>IF(Q17,R17,"")</f>
        <v>#REF!</v>
      </c>
      <c r="T17" s="24" t="e">
        <f>S17</f>
        <v>#REF!</v>
      </c>
    </row>
    <row r="18" spans="2:40" ht="15.5" x14ac:dyDescent="0.35">
      <c r="B18" s="17">
        <v>2</v>
      </c>
      <c r="C18" s="17" t="e">
        <f>LEFT(D17,1)</f>
        <v>#REF!</v>
      </c>
      <c r="D18" t="e">
        <f>RIGHT(C14,9-B18)</f>
        <v>#REF!</v>
      </c>
      <c r="F18" s="30" t="s">
        <v>73</v>
      </c>
      <c r="G18" s="19" t="s">
        <v>99</v>
      </c>
      <c r="H18" s="27" t="s">
        <v>72</v>
      </c>
      <c r="I18" s="24" t="s">
        <v>118</v>
      </c>
      <c r="J18" s="24" t="str">
        <f t="shared" ref="J18:J49" si="0">H18&amp;I18</f>
        <v>NúmeroJurídica</v>
      </c>
      <c r="L18" s="36">
        <v>1</v>
      </c>
      <c r="M18" s="36" t="s">
        <v>85</v>
      </c>
      <c r="N18" s="36">
        <v>1</v>
      </c>
      <c r="O18" s="36" t="s">
        <v>71</v>
      </c>
      <c r="Q18" s="38" t="b">
        <f>IF(ISERROR(C27),TRUE,FALSE)</f>
        <v>1</v>
      </c>
      <c r="R18" s="24" t="s">
        <v>164</v>
      </c>
      <c r="S18" s="24" t="str">
        <f t="shared" ref="S18:S22" si="1">IF(Q18,R18,"")</f>
        <v>Tipus no vàlid (primer caràcter no vàlid).</v>
      </c>
      <c r="T18" s="24" t="e">
        <f>IF(S18="",T17,T17&amp;" "&amp;S18)</f>
        <v>#REF!</v>
      </c>
    </row>
    <row r="19" spans="2:40" ht="15.5" x14ac:dyDescent="0.35">
      <c r="B19" s="17">
        <v>3</v>
      </c>
      <c r="C19" s="17" t="e">
        <f t="shared" ref="C19:C25" si="2">LEFT(D18,1)</f>
        <v>#REF!</v>
      </c>
      <c r="D19" t="e">
        <f>RIGHT(C14,9-B19)</f>
        <v>#REF!</v>
      </c>
      <c r="F19" s="30" t="s">
        <v>74</v>
      </c>
      <c r="G19" s="19" t="s">
        <v>100</v>
      </c>
      <c r="H19" s="27" t="s">
        <v>72</v>
      </c>
      <c r="I19" s="24" t="s">
        <v>118</v>
      </c>
      <c r="J19" s="24" t="str">
        <f t="shared" si="0"/>
        <v>NúmeroJurídica</v>
      </c>
      <c r="L19" s="36">
        <v>2</v>
      </c>
      <c r="M19" s="36" t="s">
        <v>89</v>
      </c>
      <c r="N19" s="36">
        <v>2</v>
      </c>
      <c r="O19" s="36" t="s">
        <v>73</v>
      </c>
      <c r="Q19" s="38" t="b">
        <f>IF(ISERROR(C40),TRUE,FALSE)</f>
        <v>1</v>
      </c>
      <c r="R19" s="24" t="s">
        <v>172</v>
      </c>
      <c r="S19" s="24" t="str">
        <f t="shared" si="1"/>
        <v>Cadena NIF mal formada.</v>
      </c>
      <c r="T19" s="24" t="e">
        <f t="shared" ref="T19:T22" si="3">IF(S19="",T18,T18&amp;" "&amp;S19)</f>
        <v>#REF!</v>
      </c>
    </row>
    <row r="20" spans="2:40" ht="15.5" x14ac:dyDescent="0.35">
      <c r="B20" s="17">
        <v>4</v>
      </c>
      <c r="C20" s="17" t="e">
        <f t="shared" si="2"/>
        <v>#REF!</v>
      </c>
      <c r="D20" t="e">
        <f>RIGHT(C14,9-B20)</f>
        <v>#REF!</v>
      </c>
      <c r="F20" s="30" t="s">
        <v>75</v>
      </c>
      <c r="G20" s="19" t="s">
        <v>101</v>
      </c>
      <c r="H20" s="27" t="s">
        <v>72</v>
      </c>
      <c r="I20" s="24" t="s">
        <v>118</v>
      </c>
      <c r="J20" s="24" t="str">
        <f t="shared" si="0"/>
        <v>NúmeroJurídica</v>
      </c>
      <c r="L20" s="36">
        <v>3</v>
      </c>
      <c r="M20" s="36" t="s">
        <v>71</v>
      </c>
      <c r="N20" s="36">
        <v>3</v>
      </c>
      <c r="O20" s="36" t="s">
        <v>74</v>
      </c>
      <c r="Q20" s="38" t="e">
        <f>OR(ISBLANK(C9),C9="",C9=0)</f>
        <v>#REF!</v>
      </c>
      <c r="R20" s="24" t="s">
        <v>173</v>
      </c>
      <c r="S20" s="24" t="e">
        <f t="shared" si="1"/>
        <v>#REF!</v>
      </c>
      <c r="T20" s="24" t="e">
        <f t="shared" si="3"/>
        <v>#REF!</v>
      </c>
    </row>
    <row r="21" spans="2:40" ht="15.5" x14ac:dyDescent="0.35">
      <c r="B21" s="17">
        <v>5</v>
      </c>
      <c r="C21" s="17" t="e">
        <f t="shared" si="2"/>
        <v>#REF!</v>
      </c>
      <c r="D21" t="e">
        <f>RIGHT(C14,9-B21)</f>
        <v>#REF!</v>
      </c>
      <c r="F21" s="30" t="s">
        <v>76</v>
      </c>
      <c r="G21" s="19" t="s">
        <v>102</v>
      </c>
      <c r="H21" s="27" t="s">
        <v>72</v>
      </c>
      <c r="I21" s="24" t="s">
        <v>118</v>
      </c>
      <c r="J21" s="24" t="str">
        <f t="shared" si="0"/>
        <v>NúmeroJurídica</v>
      </c>
      <c r="L21" s="36">
        <v>4</v>
      </c>
      <c r="M21" s="36" t="s">
        <v>78</v>
      </c>
      <c r="N21" s="36">
        <v>4</v>
      </c>
      <c r="O21" s="36" t="s">
        <v>75</v>
      </c>
      <c r="Q21" s="38" t="b">
        <f>IF(ISERROR(C46),TRUE,NOT(C46))</f>
        <v>1</v>
      </c>
      <c r="R21" s="24" t="s">
        <v>165</v>
      </c>
      <c r="S21" s="24" t="str">
        <f t="shared" si="1"/>
        <v>NIF no vàlid (codi de control no vàlid).</v>
      </c>
      <c r="T21" s="24" t="e">
        <f t="shared" si="3"/>
        <v>#REF!</v>
      </c>
    </row>
    <row r="22" spans="2:40" ht="15.5" x14ac:dyDescent="0.35">
      <c r="B22" s="17">
        <v>6</v>
      </c>
      <c r="C22" s="17" t="e">
        <f t="shared" si="2"/>
        <v>#REF!</v>
      </c>
      <c r="D22" t="e">
        <f>RIGHT(C14,9-B22)</f>
        <v>#REF!</v>
      </c>
      <c r="F22" s="30" t="s">
        <v>77</v>
      </c>
      <c r="G22" s="19" t="s">
        <v>96</v>
      </c>
      <c r="H22" s="27" t="s">
        <v>72</v>
      </c>
      <c r="I22" s="24" t="s">
        <v>118</v>
      </c>
      <c r="J22" s="24" t="str">
        <f t="shared" si="0"/>
        <v>NúmeroJurídica</v>
      </c>
      <c r="L22" s="36">
        <v>5</v>
      </c>
      <c r="M22" s="36" t="s">
        <v>113</v>
      </c>
      <c r="N22" s="36">
        <v>5</v>
      </c>
      <c r="O22" s="36" t="s">
        <v>76</v>
      </c>
      <c r="Q22" s="38" t="b">
        <f>IF(ISERROR(C27),FALSE,IF(OR(AND(NOT(H9),C27=I34),ISERROR(C27)),TRUE,FALSE))</f>
        <v>0</v>
      </c>
      <c r="R22" s="24" t="s">
        <v>174</v>
      </c>
      <c r="S22" s="24" t="str">
        <f t="shared" si="1"/>
        <v/>
      </c>
      <c r="T22" s="24" t="e">
        <f t="shared" si="3"/>
        <v>#REF!</v>
      </c>
    </row>
    <row r="23" spans="2:40" ht="15.5" x14ac:dyDescent="0.35">
      <c r="B23" s="17">
        <v>7</v>
      </c>
      <c r="C23" s="17" t="e">
        <f t="shared" si="2"/>
        <v>#REF!</v>
      </c>
      <c r="D23" t="e">
        <f>RIGHT(C14,9-B23)</f>
        <v>#REF!</v>
      </c>
      <c r="F23" s="30" t="s">
        <v>78</v>
      </c>
      <c r="G23" s="19" t="s">
        <v>50</v>
      </c>
      <c r="H23" s="27" t="s">
        <v>72</v>
      </c>
      <c r="I23" s="24" t="s">
        <v>118</v>
      </c>
      <c r="J23" s="24" t="str">
        <f t="shared" si="0"/>
        <v>NúmeroJurídica</v>
      </c>
      <c r="L23" s="36">
        <v>6</v>
      </c>
      <c r="M23" s="36" t="s">
        <v>116</v>
      </c>
      <c r="N23" s="36">
        <v>6</v>
      </c>
      <c r="O23" s="36" t="s">
        <v>77</v>
      </c>
      <c r="U23" s="35"/>
      <c r="V23" s="35"/>
      <c r="W23" s="35"/>
      <c r="X23" s="35"/>
      <c r="Y23" s="35"/>
      <c r="Z23" s="35"/>
      <c r="AA23" s="35"/>
    </row>
    <row r="24" spans="2:40" ht="29" x14ac:dyDescent="0.35">
      <c r="B24" s="17">
        <v>8</v>
      </c>
      <c r="C24" s="17" t="e">
        <f t="shared" si="2"/>
        <v>#REF!</v>
      </c>
      <c r="D24" t="e">
        <f>RIGHT(C14,9-B24)</f>
        <v>#REF!</v>
      </c>
      <c r="F24" s="30" t="s">
        <v>79</v>
      </c>
      <c r="G24" s="20" t="s">
        <v>103</v>
      </c>
      <c r="H24" s="27" t="s">
        <v>72</v>
      </c>
      <c r="I24" s="24" t="s">
        <v>118</v>
      </c>
      <c r="J24" s="24" t="str">
        <f t="shared" si="0"/>
        <v>NúmeroJurídica</v>
      </c>
      <c r="L24" s="36">
        <v>7</v>
      </c>
      <c r="M24" s="36" t="s">
        <v>77</v>
      </c>
      <c r="N24" s="36">
        <v>7</v>
      </c>
      <c r="O24" s="36" t="s">
        <v>78</v>
      </c>
      <c r="Q24" s="35"/>
      <c r="R24" s="35"/>
      <c r="S24" s="35"/>
      <c r="T24" s="35"/>
      <c r="U24" s="35"/>
      <c r="V24" s="35"/>
      <c r="W24" s="35"/>
      <c r="X24" s="35"/>
      <c r="Y24" s="35"/>
      <c r="Z24" s="35"/>
      <c r="AA24" s="35"/>
    </row>
    <row r="25" spans="2:40" x14ac:dyDescent="0.35">
      <c r="B25" s="17">
        <v>9</v>
      </c>
      <c r="C25" s="17" t="e">
        <f t="shared" si="2"/>
        <v>#REF!</v>
      </c>
      <c r="D25" t="e">
        <f>RIGHT(C14,9-B25)</f>
        <v>#REF!</v>
      </c>
      <c r="F25" s="30" t="s">
        <v>80</v>
      </c>
      <c r="G25" s="20" t="s">
        <v>104</v>
      </c>
      <c r="H25" s="27" t="s">
        <v>72</v>
      </c>
      <c r="I25" s="24" t="s">
        <v>118</v>
      </c>
      <c r="J25" s="24" t="str">
        <f t="shared" si="0"/>
        <v>NúmeroJurídica</v>
      </c>
      <c r="L25" s="36">
        <v>8</v>
      </c>
      <c r="M25" s="36" t="s">
        <v>83</v>
      </c>
      <c r="N25" s="36">
        <v>8</v>
      </c>
      <c r="O25" s="36" t="s">
        <v>79</v>
      </c>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2:40" x14ac:dyDescent="0.35">
      <c r="F26" s="30" t="s">
        <v>81</v>
      </c>
      <c r="G26" s="20" t="s">
        <v>105</v>
      </c>
      <c r="H26" s="27" t="s">
        <v>82</v>
      </c>
      <c r="I26" s="24" t="s">
        <v>118</v>
      </c>
      <c r="J26" s="24" t="str">
        <f t="shared" si="0"/>
        <v>LetraJurídica</v>
      </c>
      <c r="L26" s="36">
        <v>9</v>
      </c>
      <c r="M26" s="36" t="s">
        <v>75</v>
      </c>
      <c r="N26" s="36">
        <v>9</v>
      </c>
      <c r="O26" s="36" t="s">
        <v>138</v>
      </c>
      <c r="Q26" s="35"/>
      <c r="R26" s="35"/>
      <c r="S26" s="35"/>
      <c r="T26" s="35"/>
      <c r="U26" s="35"/>
      <c r="V26" s="35"/>
      <c r="W26" s="35"/>
      <c r="X26" s="35"/>
      <c r="Y26" s="35"/>
      <c r="Z26" s="35"/>
      <c r="AA26" s="35"/>
      <c r="AB26" s="35"/>
      <c r="AC26" s="35"/>
      <c r="AD26" s="35"/>
      <c r="AE26" s="35"/>
      <c r="AF26" s="35"/>
      <c r="AG26" s="35"/>
      <c r="AH26" s="35"/>
      <c r="AI26" s="35"/>
      <c r="AJ26" s="35"/>
      <c r="AK26" s="35"/>
      <c r="AL26" s="35"/>
      <c r="AM26" s="35"/>
      <c r="AN26" s="35"/>
    </row>
    <row r="27" spans="2:40" ht="15.5" x14ac:dyDescent="0.35">
      <c r="B27" s="45" t="s">
        <v>134</v>
      </c>
      <c r="C27" s="44" t="e">
        <f>VLOOKUP(C17,F17:J49,4,FALSE)</f>
        <v>#REF!</v>
      </c>
      <c r="F27" s="30" t="s">
        <v>83</v>
      </c>
      <c r="G27" s="19" t="s">
        <v>97</v>
      </c>
      <c r="H27" s="27" t="s">
        <v>82</v>
      </c>
      <c r="I27" s="24" t="s">
        <v>118</v>
      </c>
      <c r="J27" s="24" t="str">
        <f t="shared" si="0"/>
        <v>LetraJurídica</v>
      </c>
      <c r="L27" s="36">
        <v>10</v>
      </c>
      <c r="M27" s="36" t="s">
        <v>115</v>
      </c>
      <c r="N27" s="36">
        <v>0</v>
      </c>
      <c r="O27" s="36" t="s">
        <v>80</v>
      </c>
      <c r="Q27" s="35"/>
      <c r="R27" s="35"/>
      <c r="S27" s="35"/>
      <c r="T27" s="35"/>
      <c r="U27" s="35"/>
      <c r="V27" s="35"/>
      <c r="W27" s="35"/>
      <c r="X27" s="35"/>
      <c r="Y27" s="35"/>
      <c r="Z27" s="35"/>
      <c r="AA27" s="35"/>
      <c r="AB27" s="35"/>
      <c r="AC27" s="35"/>
      <c r="AD27" s="35"/>
      <c r="AE27" s="35"/>
      <c r="AF27" s="35"/>
      <c r="AG27" s="35"/>
      <c r="AH27" s="35"/>
      <c r="AI27" s="35"/>
      <c r="AJ27" s="35"/>
      <c r="AK27" s="35"/>
      <c r="AL27" s="35"/>
      <c r="AM27" s="35"/>
      <c r="AN27" s="35"/>
    </row>
    <row r="28" spans="2:40" ht="15.5" x14ac:dyDescent="0.35">
      <c r="B28" s="45" t="s">
        <v>166</v>
      </c>
      <c r="C28" s="44" t="e">
        <f>VLOOKUP(C17,F17:J49,2,FALSE)</f>
        <v>#REF!</v>
      </c>
      <c r="F28" s="30" t="s">
        <v>84</v>
      </c>
      <c r="G28" s="19" t="s">
        <v>106</v>
      </c>
      <c r="H28" s="27" t="s">
        <v>82</v>
      </c>
      <c r="I28" s="24" t="s">
        <v>118</v>
      </c>
      <c r="J28" s="24" t="str">
        <f t="shared" si="0"/>
        <v>LetraJurídica</v>
      </c>
      <c r="L28" s="36">
        <v>11</v>
      </c>
      <c r="M28" s="36" t="s">
        <v>73</v>
      </c>
      <c r="Q28" s="35"/>
      <c r="R28" s="35"/>
      <c r="S28" s="35"/>
      <c r="T28" s="35"/>
    </row>
    <row r="29" spans="2:40" x14ac:dyDescent="0.35">
      <c r="B29" s="45" t="s">
        <v>135</v>
      </c>
      <c r="C29" s="44" t="e">
        <f>VLOOKUP(C17,F17:J49,5,FALSE)</f>
        <v>#REF!</v>
      </c>
      <c r="F29" s="30" t="s">
        <v>85</v>
      </c>
      <c r="G29" s="20" t="s">
        <v>107</v>
      </c>
      <c r="H29" s="27" t="s">
        <v>82</v>
      </c>
      <c r="I29" s="24" t="s">
        <v>118</v>
      </c>
      <c r="J29" s="24" t="str">
        <f t="shared" si="0"/>
        <v>LetraJurídica</v>
      </c>
      <c r="L29" s="36">
        <v>12</v>
      </c>
      <c r="M29" s="36" t="s">
        <v>81</v>
      </c>
    </row>
    <row r="30" spans="2:40" ht="29" x14ac:dyDescent="0.35">
      <c r="B30" s="45" t="s">
        <v>143</v>
      </c>
      <c r="C30" s="44" t="e">
        <f>IF(C29="Letra8Física",LEFT(C14,8),RIGHT(LEFT(C14,8),7))</f>
        <v>#REF!</v>
      </c>
      <c r="F30" s="30" t="s">
        <v>86</v>
      </c>
      <c r="G30" s="20" t="s">
        <v>128</v>
      </c>
      <c r="H30" s="27" t="s">
        <v>82</v>
      </c>
      <c r="I30" s="24" t="s">
        <v>118</v>
      </c>
      <c r="J30" s="24" t="str">
        <f t="shared" si="0"/>
        <v>LetraJurídica</v>
      </c>
      <c r="L30" s="36">
        <v>13</v>
      </c>
      <c r="M30" s="36" t="s">
        <v>80</v>
      </c>
    </row>
    <row r="31" spans="2:40" ht="15.5" x14ac:dyDescent="0.35">
      <c r="B31" s="45" t="s">
        <v>144</v>
      </c>
      <c r="C31" s="44" t="e">
        <f>MOD(C30,23)</f>
        <v>#REF!</v>
      </c>
      <c r="F31" s="30" t="s">
        <v>87</v>
      </c>
      <c r="G31" s="19" t="s">
        <v>108</v>
      </c>
      <c r="H31" s="27" t="s">
        <v>72</v>
      </c>
      <c r="I31" s="24" t="s">
        <v>118</v>
      </c>
      <c r="J31" s="24" t="str">
        <f t="shared" si="0"/>
        <v>NúmeroJurídica</v>
      </c>
      <c r="L31" s="36">
        <v>14</v>
      </c>
      <c r="M31" s="36" t="s">
        <v>117</v>
      </c>
    </row>
    <row r="32" spans="2:40" x14ac:dyDescent="0.35">
      <c r="B32" s="45" t="s">
        <v>145</v>
      </c>
      <c r="C32" s="44" t="e">
        <f>VLOOKUP(C31,L17:M39,2)</f>
        <v>#REF!</v>
      </c>
      <c r="F32" s="31" t="s">
        <v>88</v>
      </c>
      <c r="G32" s="21" t="s">
        <v>109</v>
      </c>
      <c r="H32" s="28" t="s">
        <v>72</v>
      </c>
      <c r="I32" s="24" t="s">
        <v>118</v>
      </c>
      <c r="J32" s="24" t="str">
        <f t="shared" si="0"/>
        <v>NúmeroJurídica</v>
      </c>
      <c r="L32" s="36">
        <v>15</v>
      </c>
      <c r="M32" s="36" t="s">
        <v>86</v>
      </c>
    </row>
    <row r="33" spans="2:13" x14ac:dyDescent="0.35">
      <c r="B33" s="39" t="s">
        <v>146</v>
      </c>
      <c r="C33" s="43" t="e">
        <f>IF(C32=C25,TRUE,FALSE)</f>
        <v>#REF!</v>
      </c>
      <c r="F33" s="32" t="s">
        <v>89</v>
      </c>
      <c r="G33" s="23" t="s">
        <v>110</v>
      </c>
      <c r="H33" s="22" t="s">
        <v>82</v>
      </c>
      <c r="I33" s="24" t="s">
        <v>118</v>
      </c>
      <c r="J33" s="24" t="str">
        <f t="shared" si="0"/>
        <v>LetraJurídica</v>
      </c>
      <c r="L33" s="36">
        <v>16</v>
      </c>
      <c r="M33" s="36" t="s">
        <v>84</v>
      </c>
    </row>
    <row r="34" spans="2:13" x14ac:dyDescent="0.35">
      <c r="B34" s="46" t="s">
        <v>152</v>
      </c>
      <c r="C34" s="44" t="e">
        <f>C19+C21+C23</f>
        <v>#REF!</v>
      </c>
      <c r="F34" s="33" t="s">
        <v>111</v>
      </c>
      <c r="G34" s="25" t="s">
        <v>120</v>
      </c>
      <c r="H34" s="18" t="s">
        <v>141</v>
      </c>
      <c r="I34" s="24" t="s">
        <v>119</v>
      </c>
      <c r="J34" s="24" t="str">
        <f t="shared" si="0"/>
        <v>Letra7Física</v>
      </c>
      <c r="L34" s="36">
        <v>17</v>
      </c>
      <c r="M34" s="36" t="s">
        <v>88</v>
      </c>
    </row>
    <row r="35" spans="2:13" ht="43.5" x14ac:dyDescent="0.35">
      <c r="B35" s="46" t="s">
        <v>148</v>
      </c>
      <c r="C35" s="44" t="e">
        <f>C18*2-(TRUNC(C18*2/10)*9)</f>
        <v>#REF!</v>
      </c>
      <c r="F35" s="33" t="s">
        <v>112</v>
      </c>
      <c r="G35" s="25" t="s">
        <v>121</v>
      </c>
      <c r="H35" s="18" t="s">
        <v>141</v>
      </c>
      <c r="I35" s="24" t="s">
        <v>119</v>
      </c>
      <c r="J35" s="24" t="str">
        <f t="shared" si="0"/>
        <v>Letra7Física</v>
      </c>
      <c r="L35" s="36">
        <v>18</v>
      </c>
      <c r="M35" s="36" t="s">
        <v>79</v>
      </c>
    </row>
    <row r="36" spans="2:13" ht="43.5" x14ac:dyDescent="0.35">
      <c r="B36" s="46" t="s">
        <v>149</v>
      </c>
      <c r="C36" s="44" t="e">
        <f>C20*2-(TRUNC(C20*2/10)*9)</f>
        <v>#REF!</v>
      </c>
      <c r="F36" s="33" t="s">
        <v>113</v>
      </c>
      <c r="G36" s="25" t="s">
        <v>122</v>
      </c>
      <c r="H36" s="18" t="s">
        <v>141</v>
      </c>
      <c r="I36" s="24" t="s">
        <v>119</v>
      </c>
      <c r="J36" s="24" t="str">
        <f t="shared" si="0"/>
        <v>Letra7Física</v>
      </c>
      <c r="L36" s="36">
        <v>19</v>
      </c>
      <c r="M36" s="36" t="s">
        <v>112</v>
      </c>
    </row>
    <row r="37" spans="2:13" ht="29" x14ac:dyDescent="0.35">
      <c r="B37" s="46" t="s">
        <v>150</v>
      </c>
      <c r="C37" s="44" t="e">
        <f>C22*2-(TRUNC(C22*2/10)*9)</f>
        <v>#REF!</v>
      </c>
      <c r="F37" s="33" t="s">
        <v>115</v>
      </c>
      <c r="G37" s="25" t="s">
        <v>123</v>
      </c>
      <c r="H37" s="18" t="s">
        <v>141</v>
      </c>
      <c r="I37" s="24" t="s">
        <v>119</v>
      </c>
      <c r="J37" s="24" t="str">
        <f t="shared" si="0"/>
        <v>Letra7Física</v>
      </c>
      <c r="L37" s="36">
        <v>20</v>
      </c>
      <c r="M37" s="36" t="s">
        <v>74</v>
      </c>
    </row>
    <row r="38" spans="2:13" ht="29" x14ac:dyDescent="0.35">
      <c r="B38" s="46" t="s">
        <v>151</v>
      </c>
      <c r="C38" s="44" t="e">
        <f>C24*2-(TRUNC(C24*2/10)*9)</f>
        <v>#REF!</v>
      </c>
      <c r="F38" s="33" t="s">
        <v>116</v>
      </c>
      <c r="G38" s="25" t="s">
        <v>123</v>
      </c>
      <c r="H38" s="18" t="s">
        <v>141</v>
      </c>
      <c r="I38" s="24" t="s">
        <v>119</v>
      </c>
      <c r="J38" s="24" t="str">
        <f t="shared" si="0"/>
        <v>Letra7Física</v>
      </c>
      <c r="L38" s="36">
        <v>21</v>
      </c>
      <c r="M38" s="36" t="s">
        <v>111</v>
      </c>
    </row>
    <row r="39" spans="2:13" ht="29" x14ac:dyDescent="0.35">
      <c r="B39" s="46" t="s">
        <v>153</v>
      </c>
      <c r="C39" s="44" t="e">
        <f>SUM(C35:C38)</f>
        <v>#REF!</v>
      </c>
      <c r="F39" s="33" t="s">
        <v>117</v>
      </c>
      <c r="G39" s="25" t="s">
        <v>123</v>
      </c>
      <c r="H39" s="18" t="s">
        <v>141</v>
      </c>
      <c r="I39" s="24" t="s">
        <v>119</v>
      </c>
      <c r="J39" s="24" t="str">
        <f t="shared" si="0"/>
        <v>Letra7Física</v>
      </c>
      <c r="L39" s="36">
        <v>22</v>
      </c>
      <c r="M39" s="36" t="s">
        <v>76</v>
      </c>
    </row>
    <row r="40" spans="2:13" x14ac:dyDescent="0.35">
      <c r="B40" s="46" t="s">
        <v>154</v>
      </c>
      <c r="C40" s="44" t="e">
        <f>C39+C34</f>
        <v>#REF!</v>
      </c>
      <c r="F40" s="34" t="s">
        <v>94</v>
      </c>
      <c r="G40" s="25" t="s">
        <v>129</v>
      </c>
      <c r="H40" s="29" t="s">
        <v>142</v>
      </c>
      <c r="I40" s="24" t="s">
        <v>119</v>
      </c>
      <c r="J40" s="24" t="str">
        <f t="shared" si="0"/>
        <v>Letra8Física</v>
      </c>
    </row>
    <row r="41" spans="2:13" x14ac:dyDescent="0.35">
      <c r="B41" s="46" t="s">
        <v>155</v>
      </c>
      <c r="C41" s="44" t="e">
        <f>MOD(10-MOD(C40,10),10)</f>
        <v>#REF!</v>
      </c>
      <c r="F41" s="34" t="s">
        <v>130</v>
      </c>
      <c r="G41" s="25" t="s">
        <v>129</v>
      </c>
      <c r="H41" s="29" t="s">
        <v>142</v>
      </c>
      <c r="I41" s="24" t="s">
        <v>119</v>
      </c>
      <c r="J41" s="24" t="str">
        <f t="shared" si="0"/>
        <v>Letra8Física</v>
      </c>
    </row>
    <row r="42" spans="2:13" x14ac:dyDescent="0.35">
      <c r="B42" s="39" t="s">
        <v>156</v>
      </c>
      <c r="C42" s="43" t="e">
        <f>IF(TEXT(C41,"0")=C25,TRUE,FALSE)</f>
        <v>#REF!</v>
      </c>
      <c r="F42" s="34" t="s">
        <v>91</v>
      </c>
      <c r="G42" s="25" t="s">
        <v>129</v>
      </c>
      <c r="H42" s="29" t="s">
        <v>142</v>
      </c>
      <c r="I42" s="24" t="s">
        <v>119</v>
      </c>
      <c r="J42" s="24" t="str">
        <f t="shared" si="0"/>
        <v>Letra8Física</v>
      </c>
    </row>
    <row r="43" spans="2:13" x14ac:dyDescent="0.35">
      <c r="B43" s="46" t="s">
        <v>158</v>
      </c>
      <c r="C43" s="44" t="e">
        <f>VLOOKUP(C41,N17:O27,2,FALSE)</f>
        <v>#REF!</v>
      </c>
      <c r="F43" s="34" t="s">
        <v>95</v>
      </c>
      <c r="G43" s="25" t="s">
        <v>129</v>
      </c>
      <c r="H43" s="29" t="s">
        <v>142</v>
      </c>
      <c r="I43" s="24" t="s">
        <v>119</v>
      </c>
      <c r="J43" s="24" t="str">
        <f t="shared" si="0"/>
        <v>Letra8Física</v>
      </c>
    </row>
    <row r="44" spans="2:13" x14ac:dyDescent="0.35">
      <c r="B44" s="39" t="s">
        <v>157</v>
      </c>
      <c r="C44" s="43" t="e">
        <f>IF(C43=C25,TRUE,FALSE)</f>
        <v>#REF!</v>
      </c>
      <c r="F44" s="34" t="s">
        <v>93</v>
      </c>
      <c r="G44" s="25" t="s">
        <v>129</v>
      </c>
      <c r="H44" s="29" t="s">
        <v>142</v>
      </c>
      <c r="I44" s="24" t="s">
        <v>119</v>
      </c>
      <c r="J44" s="24" t="str">
        <f t="shared" si="0"/>
        <v>Letra8Física</v>
      </c>
    </row>
    <row r="45" spans="2:13" x14ac:dyDescent="0.35">
      <c r="B45" s="40"/>
      <c r="C45" s="17"/>
      <c r="F45" s="34" t="s">
        <v>131</v>
      </c>
      <c r="G45" s="25" t="s">
        <v>129</v>
      </c>
      <c r="H45" s="29" t="s">
        <v>142</v>
      </c>
      <c r="I45" s="24" t="s">
        <v>119</v>
      </c>
      <c r="J45" s="24" t="str">
        <f t="shared" si="0"/>
        <v>Letra8Física</v>
      </c>
    </row>
    <row r="46" spans="2:13" x14ac:dyDescent="0.35">
      <c r="B46" s="39" t="s">
        <v>159</v>
      </c>
      <c r="C46" s="43" t="e">
        <f>OR(C33,AND(C42,C29=J17),AND(C44,C29=J26))</f>
        <v>#REF!</v>
      </c>
      <c r="F46" s="34" t="s">
        <v>90</v>
      </c>
      <c r="G46" s="25" t="s">
        <v>129</v>
      </c>
      <c r="H46" s="29" t="s">
        <v>142</v>
      </c>
      <c r="I46" s="24" t="s">
        <v>119</v>
      </c>
      <c r="J46" s="24" t="str">
        <f t="shared" si="0"/>
        <v>Letra8Física</v>
      </c>
    </row>
    <row r="47" spans="2:13" x14ac:dyDescent="0.35">
      <c r="B47" s="40"/>
      <c r="C47" s="17"/>
      <c r="F47" s="34" t="s">
        <v>132</v>
      </c>
      <c r="G47" s="25" t="s">
        <v>129</v>
      </c>
      <c r="H47" s="29" t="s">
        <v>142</v>
      </c>
      <c r="I47" s="24" t="s">
        <v>119</v>
      </c>
      <c r="J47" s="24" t="str">
        <f t="shared" si="0"/>
        <v>Letra8Física</v>
      </c>
    </row>
    <row r="48" spans="2:13" x14ac:dyDescent="0.35">
      <c r="F48" s="34" t="s">
        <v>92</v>
      </c>
      <c r="G48" s="25" t="s">
        <v>129</v>
      </c>
      <c r="H48" s="29" t="s">
        <v>142</v>
      </c>
      <c r="I48" s="24" t="s">
        <v>119</v>
      </c>
      <c r="J48" s="24" t="str">
        <f t="shared" si="0"/>
        <v>Letra8Física</v>
      </c>
    </row>
    <row r="49" spans="2:20" x14ac:dyDescent="0.35">
      <c r="B49" s="41" t="s">
        <v>161</v>
      </c>
      <c r="C49" s="43" t="e">
        <f>NOT(OR(Q17:Q22))</f>
        <v>#REF!</v>
      </c>
      <c r="F49" s="34" t="s">
        <v>133</v>
      </c>
      <c r="G49" s="25" t="s">
        <v>129</v>
      </c>
      <c r="H49" s="29" t="s">
        <v>142</v>
      </c>
      <c r="I49" s="24" t="s">
        <v>119</v>
      </c>
      <c r="J49" s="24" t="str">
        <f t="shared" si="0"/>
        <v>Letra8Física</v>
      </c>
    </row>
    <row r="50" spans="2:20" x14ac:dyDescent="0.35">
      <c r="B50" s="41" t="s">
        <v>124</v>
      </c>
      <c r="C50" s="42" t="e">
        <f>IF(Q20,R20,T22)</f>
        <v>#REF!</v>
      </c>
    </row>
    <row r="51" spans="2:20" x14ac:dyDescent="0.35">
      <c r="B51" s="40"/>
      <c r="C51" s="17"/>
    </row>
    <row r="52" spans="2:20" s="56" customFormat="1" x14ac:dyDescent="0.35"/>
    <row r="55" spans="2:20" ht="39.75" customHeight="1" x14ac:dyDescent="0.5">
      <c r="B55" s="47" t="s">
        <v>167</v>
      </c>
      <c r="C55" s="53" t="e">
        <f>#REF!</f>
        <v>#REF!</v>
      </c>
      <c r="F55" s="51"/>
      <c r="G55" s="52" t="s">
        <v>170</v>
      </c>
      <c r="H55" s="54" t="b">
        <f>D4</f>
        <v>1</v>
      </c>
    </row>
    <row r="56" spans="2:20" ht="23.5" x14ac:dyDescent="0.55000000000000004">
      <c r="B56" s="49" t="s">
        <v>162</v>
      </c>
      <c r="C56" s="50" t="e">
        <f>C95</f>
        <v>#REF!</v>
      </c>
      <c r="G56" s="40" t="s">
        <v>169</v>
      </c>
      <c r="H56" t="b">
        <f>TRUE</f>
        <v>1</v>
      </c>
      <c r="I56" t="b">
        <f>FALSE</f>
        <v>0</v>
      </c>
    </row>
    <row r="57" spans="2:20" x14ac:dyDescent="0.35">
      <c r="B57" s="26" t="s">
        <v>166</v>
      </c>
      <c r="C57" t="e">
        <f>CONCATENATE("Persona ",C73,", ",C74)</f>
        <v>#REF!</v>
      </c>
    </row>
    <row r="58" spans="2:20" x14ac:dyDescent="0.35">
      <c r="B58" s="26"/>
    </row>
    <row r="60" spans="2:20" x14ac:dyDescent="0.35">
      <c r="B60" s="26" t="s">
        <v>168</v>
      </c>
      <c r="C60" t="e">
        <f>UPPER(C55)</f>
        <v>#REF!</v>
      </c>
    </row>
    <row r="61" spans="2:20" x14ac:dyDescent="0.35">
      <c r="Q61" s="26" t="s">
        <v>124</v>
      </c>
    </row>
    <row r="62" spans="2:20" x14ac:dyDescent="0.35">
      <c r="B62" s="26" t="s">
        <v>68</v>
      </c>
      <c r="C62" s="26" t="s">
        <v>69</v>
      </c>
      <c r="D62" s="26" t="s">
        <v>70</v>
      </c>
      <c r="E62" s="26"/>
      <c r="F62" s="26" t="s">
        <v>44</v>
      </c>
      <c r="G62" s="26"/>
      <c r="H62" s="26" t="s">
        <v>114</v>
      </c>
      <c r="I62" s="26" t="s">
        <v>127</v>
      </c>
      <c r="J62" s="26" t="s">
        <v>140</v>
      </c>
      <c r="K62" s="26"/>
      <c r="L62" s="26" t="s">
        <v>136</v>
      </c>
      <c r="N62" s="26" t="s">
        <v>139</v>
      </c>
      <c r="Q62" s="55" t="s">
        <v>125</v>
      </c>
      <c r="R62" s="55" t="s">
        <v>126</v>
      </c>
      <c r="S62" s="55" t="s">
        <v>160</v>
      </c>
      <c r="T62" s="48" t="s">
        <v>171</v>
      </c>
    </row>
    <row r="63" spans="2:20" ht="15.5" x14ac:dyDescent="0.35">
      <c r="B63" s="17">
        <v>1</v>
      </c>
      <c r="C63" s="17" t="e">
        <f>LEFT(C60,1)</f>
        <v>#REF!</v>
      </c>
      <c r="D63" t="e">
        <f>RIGHT(C60,9-B63)</f>
        <v>#REF!</v>
      </c>
      <c r="F63" s="30" t="s">
        <v>71</v>
      </c>
      <c r="G63" s="19" t="s">
        <v>98</v>
      </c>
      <c r="H63" s="27" t="s">
        <v>72</v>
      </c>
      <c r="I63" s="24" t="s">
        <v>118</v>
      </c>
      <c r="J63" s="24" t="str">
        <f>H63&amp;I63</f>
        <v>NúmeroJurídica</v>
      </c>
      <c r="L63" s="36">
        <v>0</v>
      </c>
      <c r="M63" s="36" t="s">
        <v>137</v>
      </c>
      <c r="N63" s="36">
        <v>0</v>
      </c>
      <c r="O63" s="36" t="s">
        <v>80</v>
      </c>
      <c r="Q63" s="38" t="e">
        <f>IF(LEN(C60)&lt;&gt;9,TRUE,FALSE)</f>
        <v>#REF!</v>
      </c>
      <c r="R63" s="24" t="s">
        <v>163</v>
      </c>
      <c r="S63" s="24" t="e">
        <f>IF(Q63,R63,"")</f>
        <v>#REF!</v>
      </c>
      <c r="T63" s="24" t="e">
        <f>S63</f>
        <v>#REF!</v>
      </c>
    </row>
    <row r="64" spans="2:20" ht="15.5" x14ac:dyDescent="0.35">
      <c r="B64" s="17">
        <v>2</v>
      </c>
      <c r="C64" s="17" t="e">
        <f>LEFT(D63,1)</f>
        <v>#REF!</v>
      </c>
      <c r="D64" t="e">
        <f>RIGHT(C60,9-B64)</f>
        <v>#REF!</v>
      </c>
      <c r="F64" s="30" t="s">
        <v>73</v>
      </c>
      <c r="G64" s="19" t="s">
        <v>99</v>
      </c>
      <c r="H64" s="27" t="s">
        <v>72</v>
      </c>
      <c r="I64" s="24" t="s">
        <v>118</v>
      </c>
      <c r="J64" s="24" t="str">
        <f t="shared" ref="J64:J95" si="4">H64&amp;I64</f>
        <v>NúmeroJurídica</v>
      </c>
      <c r="L64" s="36">
        <v>1</v>
      </c>
      <c r="M64" s="36" t="s">
        <v>85</v>
      </c>
      <c r="N64" s="36">
        <v>1</v>
      </c>
      <c r="O64" s="36" t="s">
        <v>71</v>
      </c>
      <c r="Q64" s="38" t="b">
        <f>IF(ISERROR(C73),TRUE,FALSE)</f>
        <v>1</v>
      </c>
      <c r="R64" s="24" t="s">
        <v>164</v>
      </c>
      <c r="S64" s="24" t="str">
        <f t="shared" ref="S64:S68" si="5">IF(Q64,R64,"")</f>
        <v>Tipus no vàlid (primer caràcter no vàlid).</v>
      </c>
      <c r="T64" s="24" t="e">
        <f>IF(S64="",T63,T63&amp;" "&amp;S64)</f>
        <v>#REF!</v>
      </c>
    </row>
    <row r="65" spans="2:40" ht="15.5" x14ac:dyDescent="0.35">
      <c r="B65" s="17">
        <v>3</v>
      </c>
      <c r="C65" s="17" t="e">
        <f t="shared" ref="C65:C71" si="6">LEFT(D64,1)</f>
        <v>#REF!</v>
      </c>
      <c r="D65" t="e">
        <f>RIGHT(C60,9-B65)</f>
        <v>#REF!</v>
      </c>
      <c r="F65" s="30" t="s">
        <v>74</v>
      </c>
      <c r="G65" s="19" t="s">
        <v>100</v>
      </c>
      <c r="H65" s="27" t="s">
        <v>72</v>
      </c>
      <c r="I65" s="24" t="s">
        <v>118</v>
      </c>
      <c r="J65" s="24" t="str">
        <f t="shared" si="4"/>
        <v>NúmeroJurídica</v>
      </c>
      <c r="L65" s="36">
        <v>2</v>
      </c>
      <c r="M65" s="36" t="s">
        <v>89</v>
      </c>
      <c r="N65" s="36">
        <v>2</v>
      </c>
      <c r="O65" s="36" t="s">
        <v>73</v>
      </c>
      <c r="Q65" s="38" t="b">
        <f>IF(ISERROR(C86),TRUE,FALSE)</f>
        <v>1</v>
      </c>
      <c r="R65" s="24" t="s">
        <v>172</v>
      </c>
      <c r="S65" s="24" t="str">
        <f t="shared" si="5"/>
        <v>Cadena NIF mal formada.</v>
      </c>
      <c r="T65" s="24" t="e">
        <f t="shared" ref="T65:T68" si="7">IF(S65="",T64,T64&amp;" "&amp;S65)</f>
        <v>#REF!</v>
      </c>
    </row>
    <row r="66" spans="2:40" ht="15.5" x14ac:dyDescent="0.35">
      <c r="B66" s="17">
        <v>4</v>
      </c>
      <c r="C66" s="17" t="e">
        <f t="shared" si="6"/>
        <v>#REF!</v>
      </c>
      <c r="D66" t="e">
        <f>RIGHT(C60,9-B66)</f>
        <v>#REF!</v>
      </c>
      <c r="F66" s="30" t="s">
        <v>75</v>
      </c>
      <c r="G66" s="19" t="s">
        <v>101</v>
      </c>
      <c r="H66" s="27" t="s">
        <v>72</v>
      </c>
      <c r="I66" s="24" t="s">
        <v>118</v>
      </c>
      <c r="J66" s="24" t="str">
        <f t="shared" si="4"/>
        <v>NúmeroJurídica</v>
      </c>
      <c r="L66" s="36">
        <v>3</v>
      </c>
      <c r="M66" s="36" t="s">
        <v>71</v>
      </c>
      <c r="N66" s="36">
        <v>3</v>
      </c>
      <c r="O66" s="36" t="s">
        <v>74</v>
      </c>
      <c r="Q66" s="38" t="e">
        <f>OR(ISBLANK(C55),C55="",C55=0)</f>
        <v>#REF!</v>
      </c>
      <c r="R66" s="24" t="s">
        <v>173</v>
      </c>
      <c r="S66" s="24" t="e">
        <f t="shared" si="5"/>
        <v>#REF!</v>
      </c>
      <c r="T66" s="24" t="e">
        <f t="shared" si="7"/>
        <v>#REF!</v>
      </c>
    </row>
    <row r="67" spans="2:40" ht="15.5" x14ac:dyDescent="0.35">
      <c r="B67" s="17">
        <v>5</v>
      </c>
      <c r="C67" s="17" t="e">
        <f t="shared" si="6"/>
        <v>#REF!</v>
      </c>
      <c r="D67" t="e">
        <f>RIGHT(C60,9-B67)</f>
        <v>#REF!</v>
      </c>
      <c r="F67" s="30" t="s">
        <v>76</v>
      </c>
      <c r="G67" s="19" t="s">
        <v>102</v>
      </c>
      <c r="H67" s="27" t="s">
        <v>72</v>
      </c>
      <c r="I67" s="24" t="s">
        <v>118</v>
      </c>
      <c r="J67" s="24" t="str">
        <f t="shared" si="4"/>
        <v>NúmeroJurídica</v>
      </c>
      <c r="L67" s="36">
        <v>4</v>
      </c>
      <c r="M67" s="36" t="s">
        <v>78</v>
      </c>
      <c r="N67" s="36">
        <v>4</v>
      </c>
      <c r="O67" s="36" t="s">
        <v>75</v>
      </c>
      <c r="Q67" s="38" t="b">
        <f>IF(ISERROR(C92),TRUE,NOT(C92))</f>
        <v>1</v>
      </c>
      <c r="R67" s="24" t="s">
        <v>165</v>
      </c>
      <c r="S67" s="24" t="str">
        <f t="shared" si="5"/>
        <v>NIF no vàlid (codi de control no vàlid).</v>
      </c>
      <c r="T67" s="24" t="e">
        <f t="shared" si="7"/>
        <v>#REF!</v>
      </c>
    </row>
    <row r="68" spans="2:40" ht="15.5" x14ac:dyDescent="0.35">
      <c r="B68" s="17">
        <v>6</v>
      </c>
      <c r="C68" s="17" t="e">
        <f t="shared" si="6"/>
        <v>#REF!</v>
      </c>
      <c r="D68" t="e">
        <f>RIGHT(C60,9-B68)</f>
        <v>#REF!</v>
      </c>
      <c r="F68" s="30" t="s">
        <v>77</v>
      </c>
      <c r="G68" s="19" t="s">
        <v>96</v>
      </c>
      <c r="H68" s="27" t="s">
        <v>72</v>
      </c>
      <c r="I68" s="24" t="s">
        <v>118</v>
      </c>
      <c r="J68" s="24" t="str">
        <f t="shared" si="4"/>
        <v>NúmeroJurídica</v>
      </c>
      <c r="L68" s="36">
        <v>5</v>
      </c>
      <c r="M68" s="36" t="s">
        <v>113</v>
      </c>
      <c r="N68" s="36">
        <v>5</v>
      </c>
      <c r="O68" s="36" t="s">
        <v>76</v>
      </c>
      <c r="Q68" s="38" t="b">
        <f>IF(ISERROR(C73),FALSE,IF(OR(AND(NOT(H55),C73=I80),ISERROR(C73)),TRUE,FALSE))</f>
        <v>0</v>
      </c>
      <c r="R68" s="24" t="s">
        <v>174</v>
      </c>
      <c r="S68" s="24" t="str">
        <f t="shared" si="5"/>
        <v/>
      </c>
      <c r="T68" s="24" t="e">
        <f t="shared" si="7"/>
        <v>#REF!</v>
      </c>
    </row>
    <row r="69" spans="2:40" ht="15.5" x14ac:dyDescent="0.35">
      <c r="B69" s="17">
        <v>7</v>
      </c>
      <c r="C69" s="17" t="e">
        <f t="shared" si="6"/>
        <v>#REF!</v>
      </c>
      <c r="D69" t="e">
        <f>RIGHT(C60,9-B69)</f>
        <v>#REF!</v>
      </c>
      <c r="F69" s="30" t="s">
        <v>78</v>
      </c>
      <c r="G69" s="19" t="s">
        <v>50</v>
      </c>
      <c r="H69" s="27" t="s">
        <v>72</v>
      </c>
      <c r="I69" s="24" t="s">
        <v>118</v>
      </c>
      <c r="J69" s="24" t="str">
        <f t="shared" si="4"/>
        <v>NúmeroJurídica</v>
      </c>
      <c r="L69" s="36">
        <v>6</v>
      </c>
      <c r="M69" s="36" t="s">
        <v>116</v>
      </c>
      <c r="N69" s="36">
        <v>6</v>
      </c>
      <c r="O69" s="36" t="s">
        <v>77</v>
      </c>
      <c r="U69" s="35"/>
      <c r="V69" s="35"/>
      <c r="W69" s="35"/>
      <c r="X69" s="35"/>
      <c r="Y69" s="35"/>
      <c r="Z69" s="35"/>
      <c r="AA69" s="35"/>
    </row>
    <row r="70" spans="2:40" ht="29" x14ac:dyDescent="0.35">
      <c r="B70" s="17">
        <v>8</v>
      </c>
      <c r="C70" s="17" t="e">
        <f t="shared" si="6"/>
        <v>#REF!</v>
      </c>
      <c r="D70" t="e">
        <f>RIGHT(C60,9-B70)</f>
        <v>#REF!</v>
      </c>
      <c r="F70" s="30" t="s">
        <v>79</v>
      </c>
      <c r="G70" s="20" t="s">
        <v>103</v>
      </c>
      <c r="H70" s="27" t="s">
        <v>72</v>
      </c>
      <c r="I70" s="24" t="s">
        <v>118</v>
      </c>
      <c r="J70" s="24" t="str">
        <f t="shared" si="4"/>
        <v>NúmeroJurídica</v>
      </c>
      <c r="L70" s="36">
        <v>7</v>
      </c>
      <c r="M70" s="36" t="s">
        <v>77</v>
      </c>
      <c r="N70" s="36">
        <v>7</v>
      </c>
      <c r="O70" s="36" t="s">
        <v>78</v>
      </c>
      <c r="Q70" s="35"/>
      <c r="R70" s="35"/>
      <c r="S70" s="35"/>
      <c r="T70" s="35"/>
      <c r="U70" s="35"/>
      <c r="V70" s="35"/>
      <c r="W70" s="35"/>
      <c r="X70" s="35"/>
      <c r="Y70" s="35"/>
      <c r="Z70" s="35"/>
      <c r="AA70" s="35"/>
    </row>
    <row r="71" spans="2:40" x14ac:dyDescent="0.35">
      <c r="B71" s="17">
        <v>9</v>
      </c>
      <c r="C71" s="17" t="e">
        <f t="shared" si="6"/>
        <v>#REF!</v>
      </c>
      <c r="D71" t="e">
        <f>RIGHT(C60,9-B71)</f>
        <v>#REF!</v>
      </c>
      <c r="F71" s="30" t="s">
        <v>80</v>
      </c>
      <c r="G71" s="20" t="s">
        <v>104</v>
      </c>
      <c r="H71" s="27" t="s">
        <v>72</v>
      </c>
      <c r="I71" s="24" t="s">
        <v>118</v>
      </c>
      <c r="J71" s="24" t="str">
        <f t="shared" si="4"/>
        <v>NúmeroJurídica</v>
      </c>
      <c r="L71" s="36">
        <v>8</v>
      </c>
      <c r="M71" s="36" t="s">
        <v>83</v>
      </c>
      <c r="N71" s="36">
        <v>8</v>
      </c>
      <c r="O71" s="36" t="s">
        <v>79</v>
      </c>
      <c r="Q71" s="35"/>
      <c r="R71" s="35"/>
      <c r="S71" s="35"/>
      <c r="T71" s="35"/>
      <c r="U71" s="35"/>
      <c r="V71" s="35"/>
      <c r="W71" s="35"/>
      <c r="X71" s="35"/>
      <c r="Y71" s="35"/>
      <c r="Z71" s="35"/>
      <c r="AA71" s="35"/>
      <c r="AB71" s="35"/>
      <c r="AC71" s="35"/>
      <c r="AD71" s="35"/>
      <c r="AE71" s="35"/>
      <c r="AF71" s="35"/>
      <c r="AG71" s="35"/>
      <c r="AH71" s="35"/>
      <c r="AI71" s="35"/>
      <c r="AJ71" s="35"/>
      <c r="AK71" s="35"/>
      <c r="AL71" s="35"/>
      <c r="AM71" s="35"/>
      <c r="AN71" s="35"/>
    </row>
    <row r="72" spans="2:40" x14ac:dyDescent="0.35">
      <c r="F72" s="30" t="s">
        <v>81</v>
      </c>
      <c r="G72" s="20" t="s">
        <v>105</v>
      </c>
      <c r="H72" s="27" t="s">
        <v>82</v>
      </c>
      <c r="I72" s="24" t="s">
        <v>118</v>
      </c>
      <c r="J72" s="24" t="str">
        <f t="shared" si="4"/>
        <v>LetraJurídica</v>
      </c>
      <c r="L72" s="36">
        <v>9</v>
      </c>
      <c r="M72" s="36" t="s">
        <v>75</v>
      </c>
      <c r="N72" s="36">
        <v>9</v>
      </c>
      <c r="O72" s="36" t="s">
        <v>138</v>
      </c>
      <c r="Q72" s="35"/>
      <c r="R72" s="35"/>
      <c r="S72" s="35"/>
      <c r="T72" s="35"/>
      <c r="U72" s="35"/>
      <c r="V72" s="35"/>
      <c r="W72" s="35"/>
      <c r="X72" s="35"/>
      <c r="Y72" s="35"/>
      <c r="Z72" s="35"/>
      <c r="AA72" s="35"/>
      <c r="AB72" s="35"/>
      <c r="AC72" s="35"/>
      <c r="AD72" s="35"/>
      <c r="AE72" s="35"/>
      <c r="AF72" s="35"/>
      <c r="AG72" s="35"/>
      <c r="AH72" s="35"/>
      <c r="AI72" s="35"/>
      <c r="AJ72" s="35"/>
      <c r="AK72" s="35"/>
      <c r="AL72" s="35"/>
      <c r="AM72" s="35"/>
      <c r="AN72" s="35"/>
    </row>
    <row r="73" spans="2:40" ht="15.5" x14ac:dyDescent="0.35">
      <c r="B73" s="45" t="s">
        <v>134</v>
      </c>
      <c r="C73" s="44" t="e">
        <f>VLOOKUP(C63,F63:J95,4,FALSE)</f>
        <v>#REF!</v>
      </c>
      <c r="F73" s="30" t="s">
        <v>83</v>
      </c>
      <c r="G73" s="19" t="s">
        <v>97</v>
      </c>
      <c r="H73" s="27" t="s">
        <v>82</v>
      </c>
      <c r="I73" s="24" t="s">
        <v>118</v>
      </c>
      <c r="J73" s="24" t="str">
        <f t="shared" si="4"/>
        <v>LetraJurídica</v>
      </c>
      <c r="L73" s="36">
        <v>10</v>
      </c>
      <c r="M73" s="36" t="s">
        <v>115</v>
      </c>
      <c r="N73" s="36">
        <v>0</v>
      </c>
      <c r="O73" s="36" t="s">
        <v>80</v>
      </c>
      <c r="Q73" s="35"/>
      <c r="R73" s="35"/>
      <c r="S73" s="35"/>
      <c r="T73" s="35"/>
      <c r="U73" s="35"/>
      <c r="V73" s="35"/>
      <c r="W73" s="35"/>
      <c r="X73" s="35"/>
      <c r="Y73" s="35"/>
      <c r="Z73" s="35"/>
      <c r="AA73" s="35"/>
      <c r="AB73" s="35"/>
      <c r="AC73" s="35"/>
      <c r="AD73" s="35"/>
      <c r="AE73" s="35"/>
      <c r="AF73" s="35"/>
      <c r="AG73" s="35"/>
      <c r="AH73" s="35"/>
      <c r="AI73" s="35"/>
      <c r="AJ73" s="35"/>
      <c r="AK73" s="35"/>
      <c r="AL73" s="35"/>
      <c r="AM73" s="35"/>
      <c r="AN73" s="35"/>
    </row>
    <row r="74" spans="2:40" ht="15.5" x14ac:dyDescent="0.35">
      <c r="B74" s="45" t="s">
        <v>166</v>
      </c>
      <c r="C74" s="44" t="e">
        <f>VLOOKUP(C63,F63:J95,2,FALSE)</f>
        <v>#REF!</v>
      </c>
      <c r="F74" s="30" t="s">
        <v>84</v>
      </c>
      <c r="G74" s="19" t="s">
        <v>106</v>
      </c>
      <c r="H74" s="27" t="s">
        <v>82</v>
      </c>
      <c r="I74" s="24" t="s">
        <v>118</v>
      </c>
      <c r="J74" s="24" t="str">
        <f t="shared" si="4"/>
        <v>LetraJurídica</v>
      </c>
      <c r="L74" s="36">
        <v>11</v>
      </c>
      <c r="M74" s="36" t="s">
        <v>73</v>
      </c>
      <c r="Q74" s="35"/>
      <c r="R74" s="35"/>
      <c r="S74" s="35"/>
      <c r="T74" s="35"/>
    </row>
    <row r="75" spans="2:40" x14ac:dyDescent="0.35">
      <c r="B75" s="45" t="s">
        <v>135</v>
      </c>
      <c r="C75" s="44" t="e">
        <f>VLOOKUP(C63,F63:J95,5,FALSE)</f>
        <v>#REF!</v>
      </c>
      <c r="F75" s="30" t="s">
        <v>85</v>
      </c>
      <c r="G75" s="20" t="s">
        <v>107</v>
      </c>
      <c r="H75" s="27" t="s">
        <v>82</v>
      </c>
      <c r="I75" s="24" t="s">
        <v>118</v>
      </c>
      <c r="J75" s="24" t="str">
        <f t="shared" si="4"/>
        <v>LetraJurídica</v>
      </c>
      <c r="L75" s="36">
        <v>12</v>
      </c>
      <c r="M75" s="36" t="s">
        <v>81</v>
      </c>
    </row>
    <row r="76" spans="2:40" ht="29" x14ac:dyDescent="0.35">
      <c r="B76" s="45" t="s">
        <v>143</v>
      </c>
      <c r="C76" s="44" t="e">
        <f>IF(C75="Letra8Física",LEFT(C60,8),RIGHT(LEFT(C60,8),7))</f>
        <v>#REF!</v>
      </c>
      <c r="F76" s="30" t="s">
        <v>86</v>
      </c>
      <c r="G76" s="20" t="s">
        <v>128</v>
      </c>
      <c r="H76" s="27" t="s">
        <v>82</v>
      </c>
      <c r="I76" s="24" t="s">
        <v>118</v>
      </c>
      <c r="J76" s="24" t="str">
        <f t="shared" si="4"/>
        <v>LetraJurídica</v>
      </c>
      <c r="L76" s="36">
        <v>13</v>
      </c>
      <c r="M76" s="36" t="s">
        <v>80</v>
      </c>
    </row>
    <row r="77" spans="2:40" ht="15.5" x14ac:dyDescent="0.35">
      <c r="B77" s="45" t="s">
        <v>144</v>
      </c>
      <c r="C77" s="44" t="e">
        <f>MOD(C76,23)</f>
        <v>#REF!</v>
      </c>
      <c r="F77" s="30" t="s">
        <v>87</v>
      </c>
      <c r="G77" s="19" t="s">
        <v>108</v>
      </c>
      <c r="H77" s="27" t="s">
        <v>72</v>
      </c>
      <c r="I77" s="24" t="s">
        <v>118</v>
      </c>
      <c r="J77" s="24" t="str">
        <f t="shared" si="4"/>
        <v>NúmeroJurídica</v>
      </c>
      <c r="L77" s="36">
        <v>14</v>
      </c>
      <c r="M77" s="36" t="s">
        <v>117</v>
      </c>
    </row>
    <row r="78" spans="2:40" x14ac:dyDescent="0.35">
      <c r="B78" s="45" t="s">
        <v>145</v>
      </c>
      <c r="C78" s="44" t="e">
        <f>VLOOKUP(C77,L63:M85,2)</f>
        <v>#REF!</v>
      </c>
      <c r="F78" s="31" t="s">
        <v>88</v>
      </c>
      <c r="G78" s="21" t="s">
        <v>109</v>
      </c>
      <c r="H78" s="28" t="s">
        <v>72</v>
      </c>
      <c r="I78" s="24" t="s">
        <v>118</v>
      </c>
      <c r="J78" s="24" t="str">
        <f t="shared" si="4"/>
        <v>NúmeroJurídica</v>
      </c>
      <c r="L78" s="36">
        <v>15</v>
      </c>
      <c r="M78" s="36" t="s">
        <v>86</v>
      </c>
    </row>
    <row r="79" spans="2:40" x14ac:dyDescent="0.35">
      <c r="B79" s="39" t="s">
        <v>146</v>
      </c>
      <c r="C79" s="43" t="e">
        <f>IF(C78=C71,TRUE,FALSE)</f>
        <v>#REF!</v>
      </c>
      <c r="F79" s="32" t="s">
        <v>89</v>
      </c>
      <c r="G79" s="23" t="s">
        <v>110</v>
      </c>
      <c r="H79" s="22" t="s">
        <v>82</v>
      </c>
      <c r="I79" s="24" t="s">
        <v>118</v>
      </c>
      <c r="J79" s="24" t="str">
        <f t="shared" si="4"/>
        <v>LetraJurídica</v>
      </c>
      <c r="L79" s="36">
        <v>16</v>
      </c>
      <c r="M79" s="36" t="s">
        <v>84</v>
      </c>
    </row>
    <row r="80" spans="2:40" x14ac:dyDescent="0.35">
      <c r="B80" s="46" t="s">
        <v>152</v>
      </c>
      <c r="C80" s="44" t="e">
        <f>C65+C67+C69</f>
        <v>#REF!</v>
      </c>
      <c r="F80" s="33" t="s">
        <v>111</v>
      </c>
      <c r="G80" s="25" t="s">
        <v>120</v>
      </c>
      <c r="H80" s="18" t="s">
        <v>141</v>
      </c>
      <c r="I80" s="24" t="s">
        <v>119</v>
      </c>
      <c r="J80" s="24" t="str">
        <f t="shared" si="4"/>
        <v>Letra7Física</v>
      </c>
      <c r="L80" s="36">
        <v>17</v>
      </c>
      <c r="M80" s="36" t="s">
        <v>88</v>
      </c>
    </row>
    <row r="81" spans="2:13" ht="43.5" x14ac:dyDescent="0.35">
      <c r="B81" s="46" t="s">
        <v>148</v>
      </c>
      <c r="C81" s="44" t="e">
        <f>C64*2-(TRUNC(C64*2/10)*9)</f>
        <v>#REF!</v>
      </c>
      <c r="F81" s="33" t="s">
        <v>112</v>
      </c>
      <c r="G81" s="25" t="s">
        <v>121</v>
      </c>
      <c r="H81" s="18" t="s">
        <v>141</v>
      </c>
      <c r="I81" s="24" t="s">
        <v>119</v>
      </c>
      <c r="J81" s="24" t="str">
        <f t="shared" si="4"/>
        <v>Letra7Física</v>
      </c>
      <c r="L81" s="36">
        <v>18</v>
      </c>
      <c r="M81" s="36" t="s">
        <v>79</v>
      </c>
    </row>
    <row r="82" spans="2:13" ht="43.5" x14ac:dyDescent="0.35">
      <c r="B82" s="46" t="s">
        <v>149</v>
      </c>
      <c r="C82" s="44" t="e">
        <f>C66*2-(TRUNC(C66*2/10)*9)</f>
        <v>#REF!</v>
      </c>
      <c r="F82" s="33" t="s">
        <v>113</v>
      </c>
      <c r="G82" s="25" t="s">
        <v>122</v>
      </c>
      <c r="H82" s="18" t="s">
        <v>141</v>
      </c>
      <c r="I82" s="24" t="s">
        <v>119</v>
      </c>
      <c r="J82" s="24" t="str">
        <f t="shared" si="4"/>
        <v>Letra7Física</v>
      </c>
      <c r="L82" s="36">
        <v>19</v>
      </c>
      <c r="M82" s="36" t="s">
        <v>112</v>
      </c>
    </row>
    <row r="83" spans="2:13" ht="29" x14ac:dyDescent="0.35">
      <c r="B83" s="46" t="s">
        <v>150</v>
      </c>
      <c r="C83" s="44" t="e">
        <f>C68*2-(TRUNC(C68*2/10)*9)</f>
        <v>#REF!</v>
      </c>
      <c r="F83" s="33" t="s">
        <v>115</v>
      </c>
      <c r="G83" s="25" t="s">
        <v>123</v>
      </c>
      <c r="H83" s="18" t="s">
        <v>141</v>
      </c>
      <c r="I83" s="24" t="s">
        <v>119</v>
      </c>
      <c r="J83" s="24" t="str">
        <f t="shared" si="4"/>
        <v>Letra7Física</v>
      </c>
      <c r="L83" s="36">
        <v>20</v>
      </c>
      <c r="M83" s="36" t="s">
        <v>74</v>
      </c>
    </row>
    <row r="84" spans="2:13" ht="29" x14ac:dyDescent="0.35">
      <c r="B84" s="46" t="s">
        <v>151</v>
      </c>
      <c r="C84" s="44" t="e">
        <f>C70*2-(TRUNC(C70*2/10)*9)</f>
        <v>#REF!</v>
      </c>
      <c r="F84" s="33" t="s">
        <v>116</v>
      </c>
      <c r="G84" s="25" t="s">
        <v>123</v>
      </c>
      <c r="H84" s="18" t="s">
        <v>141</v>
      </c>
      <c r="I84" s="24" t="s">
        <v>119</v>
      </c>
      <c r="J84" s="24" t="str">
        <f t="shared" si="4"/>
        <v>Letra7Física</v>
      </c>
      <c r="L84" s="36">
        <v>21</v>
      </c>
      <c r="M84" s="36" t="s">
        <v>111</v>
      </c>
    </row>
    <row r="85" spans="2:13" ht="29" x14ac:dyDescent="0.35">
      <c r="B85" s="46" t="s">
        <v>153</v>
      </c>
      <c r="C85" s="44" t="e">
        <f>SUM(C81:C84)</f>
        <v>#REF!</v>
      </c>
      <c r="F85" s="33" t="s">
        <v>117</v>
      </c>
      <c r="G85" s="25" t="s">
        <v>123</v>
      </c>
      <c r="H85" s="18" t="s">
        <v>141</v>
      </c>
      <c r="I85" s="24" t="s">
        <v>119</v>
      </c>
      <c r="J85" s="24" t="str">
        <f t="shared" si="4"/>
        <v>Letra7Física</v>
      </c>
      <c r="L85" s="36">
        <v>22</v>
      </c>
      <c r="M85" s="36" t="s">
        <v>76</v>
      </c>
    </row>
    <row r="86" spans="2:13" x14ac:dyDescent="0.35">
      <c r="B86" s="46" t="s">
        <v>154</v>
      </c>
      <c r="C86" s="44" t="e">
        <f>C85+C80</f>
        <v>#REF!</v>
      </c>
      <c r="F86" s="34" t="s">
        <v>94</v>
      </c>
      <c r="G86" s="25" t="s">
        <v>129</v>
      </c>
      <c r="H86" s="29" t="s">
        <v>142</v>
      </c>
      <c r="I86" s="24" t="s">
        <v>119</v>
      </c>
      <c r="J86" s="24" t="str">
        <f t="shared" si="4"/>
        <v>Letra8Física</v>
      </c>
    </row>
    <row r="87" spans="2:13" x14ac:dyDescent="0.35">
      <c r="B87" s="46" t="s">
        <v>155</v>
      </c>
      <c r="C87" s="44" t="e">
        <f>MOD(10-MOD(C86,10),10)</f>
        <v>#REF!</v>
      </c>
      <c r="F87" s="34" t="s">
        <v>130</v>
      </c>
      <c r="G87" s="25" t="s">
        <v>129</v>
      </c>
      <c r="H87" s="29" t="s">
        <v>142</v>
      </c>
      <c r="I87" s="24" t="s">
        <v>119</v>
      </c>
      <c r="J87" s="24" t="str">
        <f t="shared" si="4"/>
        <v>Letra8Física</v>
      </c>
    </row>
    <row r="88" spans="2:13" x14ac:dyDescent="0.35">
      <c r="B88" s="39" t="s">
        <v>156</v>
      </c>
      <c r="C88" s="43" t="e">
        <f>IF(TEXT(C87,"0")=C71,TRUE,FALSE)</f>
        <v>#REF!</v>
      </c>
      <c r="F88" s="34" t="s">
        <v>91</v>
      </c>
      <c r="G88" s="25" t="s">
        <v>129</v>
      </c>
      <c r="H88" s="29" t="s">
        <v>142</v>
      </c>
      <c r="I88" s="24" t="s">
        <v>119</v>
      </c>
      <c r="J88" s="24" t="str">
        <f t="shared" si="4"/>
        <v>Letra8Física</v>
      </c>
    </row>
    <row r="89" spans="2:13" x14ac:dyDescent="0.35">
      <c r="B89" s="46" t="s">
        <v>158</v>
      </c>
      <c r="C89" s="44" t="e">
        <f>VLOOKUP(C87,N63:O73,2,FALSE)</f>
        <v>#REF!</v>
      </c>
      <c r="F89" s="34" t="s">
        <v>95</v>
      </c>
      <c r="G89" s="25" t="s">
        <v>129</v>
      </c>
      <c r="H89" s="29" t="s">
        <v>142</v>
      </c>
      <c r="I89" s="24" t="s">
        <v>119</v>
      </c>
      <c r="J89" s="24" t="str">
        <f t="shared" si="4"/>
        <v>Letra8Física</v>
      </c>
    </row>
    <row r="90" spans="2:13" x14ac:dyDescent="0.35">
      <c r="B90" s="39" t="s">
        <v>157</v>
      </c>
      <c r="C90" s="43" t="e">
        <f>IF(C89=C71,TRUE,FALSE)</f>
        <v>#REF!</v>
      </c>
      <c r="F90" s="34" t="s">
        <v>93</v>
      </c>
      <c r="G90" s="25" t="s">
        <v>129</v>
      </c>
      <c r="H90" s="29" t="s">
        <v>142</v>
      </c>
      <c r="I90" s="24" t="s">
        <v>119</v>
      </c>
      <c r="J90" s="24" t="str">
        <f t="shared" si="4"/>
        <v>Letra8Física</v>
      </c>
    </row>
    <row r="91" spans="2:13" x14ac:dyDescent="0.35">
      <c r="B91" s="40"/>
      <c r="C91" s="17"/>
      <c r="F91" s="34" t="s">
        <v>131</v>
      </c>
      <c r="G91" s="25" t="s">
        <v>129</v>
      </c>
      <c r="H91" s="29" t="s">
        <v>142</v>
      </c>
      <c r="I91" s="24" t="s">
        <v>119</v>
      </c>
      <c r="J91" s="24" t="str">
        <f t="shared" si="4"/>
        <v>Letra8Física</v>
      </c>
    </row>
    <row r="92" spans="2:13" x14ac:dyDescent="0.35">
      <c r="B92" s="39" t="s">
        <v>159</v>
      </c>
      <c r="C92" s="43" t="e">
        <f>OR(C79,C88,C90,)</f>
        <v>#REF!</v>
      </c>
      <c r="F92" s="34" t="s">
        <v>90</v>
      </c>
      <c r="G92" s="25" t="s">
        <v>129</v>
      </c>
      <c r="H92" s="29" t="s">
        <v>142</v>
      </c>
      <c r="I92" s="24" t="s">
        <v>119</v>
      </c>
      <c r="J92" s="24" t="str">
        <f t="shared" si="4"/>
        <v>Letra8Física</v>
      </c>
    </row>
    <row r="93" spans="2:13" x14ac:dyDescent="0.35">
      <c r="B93" s="40"/>
      <c r="C93" s="17"/>
      <c r="F93" s="34" t="s">
        <v>132</v>
      </c>
      <c r="G93" s="25" t="s">
        <v>129</v>
      </c>
      <c r="H93" s="29" t="s">
        <v>142</v>
      </c>
      <c r="I93" s="24" t="s">
        <v>119</v>
      </c>
      <c r="J93" s="24" t="str">
        <f t="shared" si="4"/>
        <v>Letra8Física</v>
      </c>
    </row>
    <row r="94" spans="2:13" x14ac:dyDescent="0.35">
      <c r="F94" s="34" t="s">
        <v>92</v>
      </c>
      <c r="G94" s="25" t="s">
        <v>129</v>
      </c>
      <c r="H94" s="29" t="s">
        <v>142</v>
      </c>
      <c r="I94" s="24" t="s">
        <v>119</v>
      </c>
      <c r="J94" s="24" t="str">
        <f t="shared" si="4"/>
        <v>Letra8Física</v>
      </c>
    </row>
    <row r="95" spans="2:13" x14ac:dyDescent="0.35">
      <c r="B95" s="41" t="s">
        <v>161</v>
      </c>
      <c r="C95" s="43" t="e">
        <f>OR(C82,AND(C91,C78=J66),AND(C93,C78=J75))</f>
        <v>#REF!</v>
      </c>
      <c r="F95" s="34" t="s">
        <v>133</v>
      </c>
      <c r="G95" s="25" t="s">
        <v>129</v>
      </c>
      <c r="H95" s="29" t="s">
        <v>142</v>
      </c>
      <c r="I95" s="24" t="s">
        <v>119</v>
      </c>
      <c r="J95" s="24" t="str">
        <f t="shared" si="4"/>
        <v>Letra8Física</v>
      </c>
    </row>
    <row r="96" spans="2:13" x14ac:dyDescent="0.35">
      <c r="B96" s="41" t="s">
        <v>124</v>
      </c>
      <c r="C96" s="42" t="e">
        <f>IF(Q66,R66,T68)</f>
        <v>#REF!</v>
      </c>
    </row>
    <row r="97" spans="2:20" x14ac:dyDescent="0.35">
      <c r="B97" s="40"/>
      <c r="C97" s="17"/>
    </row>
    <row r="98" spans="2:20" s="56" customFormat="1" x14ac:dyDescent="0.35"/>
    <row r="101" spans="2:20" ht="39.75" customHeight="1" x14ac:dyDescent="0.5">
      <c r="B101" s="47" t="s">
        <v>167</v>
      </c>
      <c r="C101" s="53" t="e">
        <f>#REF!</f>
        <v>#REF!</v>
      </c>
      <c r="F101" s="51"/>
      <c r="G101" s="52" t="s">
        <v>170</v>
      </c>
      <c r="H101" s="54" t="b">
        <f>D4</f>
        <v>1</v>
      </c>
    </row>
    <row r="102" spans="2:20" ht="23.5" x14ac:dyDescent="0.55000000000000004">
      <c r="B102" s="49" t="s">
        <v>162</v>
      </c>
      <c r="C102" s="50" t="e">
        <f>C141</f>
        <v>#REF!</v>
      </c>
      <c r="G102" s="40" t="s">
        <v>169</v>
      </c>
      <c r="H102" t="b">
        <f>TRUE</f>
        <v>1</v>
      </c>
      <c r="I102" t="b">
        <f>FALSE</f>
        <v>0</v>
      </c>
    </row>
    <row r="103" spans="2:20" x14ac:dyDescent="0.35">
      <c r="B103" s="26" t="s">
        <v>166</v>
      </c>
      <c r="C103" t="e">
        <f>CONCATENATE("Persona ",C119,", ",C120)</f>
        <v>#REF!</v>
      </c>
    </row>
    <row r="104" spans="2:20" x14ac:dyDescent="0.35">
      <c r="B104" s="26"/>
    </row>
    <row r="106" spans="2:20" x14ac:dyDescent="0.35">
      <c r="B106" s="26" t="s">
        <v>168</v>
      </c>
      <c r="C106" t="e">
        <f>UPPER(C101)</f>
        <v>#REF!</v>
      </c>
    </row>
    <row r="107" spans="2:20" x14ac:dyDescent="0.35">
      <c r="Q107" s="26" t="s">
        <v>124</v>
      </c>
    </row>
    <row r="108" spans="2:20" x14ac:dyDescent="0.35">
      <c r="B108" s="26" t="s">
        <v>68</v>
      </c>
      <c r="C108" s="26" t="s">
        <v>69</v>
      </c>
      <c r="D108" s="26" t="s">
        <v>70</v>
      </c>
      <c r="E108" s="26"/>
      <c r="F108" s="26" t="s">
        <v>44</v>
      </c>
      <c r="G108" s="26"/>
      <c r="H108" s="26" t="s">
        <v>114</v>
      </c>
      <c r="I108" s="26" t="s">
        <v>127</v>
      </c>
      <c r="J108" s="26" t="s">
        <v>140</v>
      </c>
      <c r="K108" s="26"/>
      <c r="L108" s="26" t="s">
        <v>136</v>
      </c>
      <c r="N108" s="26" t="s">
        <v>139</v>
      </c>
      <c r="Q108" s="55" t="s">
        <v>125</v>
      </c>
      <c r="R108" s="55" t="s">
        <v>126</v>
      </c>
      <c r="S108" s="55" t="s">
        <v>160</v>
      </c>
      <c r="T108" s="48" t="s">
        <v>171</v>
      </c>
    </row>
    <row r="109" spans="2:20" ht="15.5" x14ac:dyDescent="0.35">
      <c r="B109" s="17">
        <v>1</v>
      </c>
      <c r="C109" s="17" t="e">
        <f>LEFT(C106,1)</f>
        <v>#REF!</v>
      </c>
      <c r="D109" t="e">
        <f>RIGHT(C106,9-B109)</f>
        <v>#REF!</v>
      </c>
      <c r="F109" s="30" t="s">
        <v>71</v>
      </c>
      <c r="G109" s="19" t="s">
        <v>98</v>
      </c>
      <c r="H109" s="27" t="s">
        <v>72</v>
      </c>
      <c r="I109" s="24" t="s">
        <v>118</v>
      </c>
      <c r="J109" s="24" t="str">
        <f>H109&amp;I109</f>
        <v>NúmeroJurídica</v>
      </c>
      <c r="L109" s="36">
        <v>0</v>
      </c>
      <c r="M109" s="36" t="s">
        <v>137</v>
      </c>
      <c r="N109" s="36">
        <v>0</v>
      </c>
      <c r="O109" s="36" t="s">
        <v>80</v>
      </c>
      <c r="Q109" s="38" t="e">
        <f>IF(LEN(C106)&lt;&gt;9,TRUE,FALSE)</f>
        <v>#REF!</v>
      </c>
      <c r="R109" s="24" t="s">
        <v>163</v>
      </c>
      <c r="S109" s="24" t="e">
        <f>IF(Q109,R109,"")</f>
        <v>#REF!</v>
      </c>
      <c r="T109" s="24" t="e">
        <f>S109</f>
        <v>#REF!</v>
      </c>
    </row>
    <row r="110" spans="2:20" ht="15.5" x14ac:dyDescent="0.35">
      <c r="B110" s="17">
        <v>2</v>
      </c>
      <c r="C110" s="17" t="e">
        <f>LEFT(D109,1)</f>
        <v>#REF!</v>
      </c>
      <c r="D110" t="e">
        <f>RIGHT(C106,9-B110)</f>
        <v>#REF!</v>
      </c>
      <c r="F110" s="30" t="s">
        <v>73</v>
      </c>
      <c r="G110" s="19" t="s">
        <v>99</v>
      </c>
      <c r="H110" s="27" t="s">
        <v>72</v>
      </c>
      <c r="I110" s="24" t="s">
        <v>118</v>
      </c>
      <c r="J110" s="24" t="str">
        <f t="shared" ref="J110:J141" si="8">H110&amp;I110</f>
        <v>NúmeroJurídica</v>
      </c>
      <c r="L110" s="36">
        <v>1</v>
      </c>
      <c r="M110" s="36" t="s">
        <v>85</v>
      </c>
      <c r="N110" s="36">
        <v>1</v>
      </c>
      <c r="O110" s="36" t="s">
        <v>71</v>
      </c>
      <c r="Q110" s="38" t="b">
        <f>IF(ISERROR(C119),TRUE,FALSE)</f>
        <v>1</v>
      </c>
      <c r="R110" s="24" t="s">
        <v>164</v>
      </c>
      <c r="S110" s="24" t="str">
        <f t="shared" ref="S110:S114" si="9">IF(Q110,R110,"")</f>
        <v>Tipus no vàlid (primer caràcter no vàlid).</v>
      </c>
      <c r="T110" s="24" t="e">
        <f>IF(S110="",T109,T109&amp;" "&amp;S110)</f>
        <v>#REF!</v>
      </c>
    </row>
    <row r="111" spans="2:20" ht="15.5" x14ac:dyDescent="0.35">
      <c r="B111" s="17">
        <v>3</v>
      </c>
      <c r="C111" s="17" t="e">
        <f t="shared" ref="C111:C117" si="10">LEFT(D110,1)</f>
        <v>#REF!</v>
      </c>
      <c r="D111" t="e">
        <f>RIGHT(C106,9-B111)</f>
        <v>#REF!</v>
      </c>
      <c r="F111" s="30" t="s">
        <v>74</v>
      </c>
      <c r="G111" s="19" t="s">
        <v>100</v>
      </c>
      <c r="H111" s="27" t="s">
        <v>72</v>
      </c>
      <c r="I111" s="24" t="s">
        <v>118</v>
      </c>
      <c r="J111" s="24" t="str">
        <f t="shared" si="8"/>
        <v>NúmeroJurídica</v>
      </c>
      <c r="L111" s="36">
        <v>2</v>
      </c>
      <c r="M111" s="36" t="s">
        <v>89</v>
      </c>
      <c r="N111" s="36">
        <v>2</v>
      </c>
      <c r="O111" s="36" t="s">
        <v>73</v>
      </c>
      <c r="Q111" s="38" t="b">
        <f>IF(ISERROR(C132),TRUE,FALSE)</f>
        <v>1</v>
      </c>
      <c r="R111" s="24" t="s">
        <v>172</v>
      </c>
      <c r="S111" s="24" t="str">
        <f t="shared" si="9"/>
        <v>Cadena NIF mal formada.</v>
      </c>
      <c r="T111" s="24" t="e">
        <f t="shared" ref="T111:T114" si="11">IF(S111="",T110,T110&amp;" "&amp;S111)</f>
        <v>#REF!</v>
      </c>
    </row>
    <row r="112" spans="2:20" ht="15.5" x14ac:dyDescent="0.35">
      <c r="B112" s="17">
        <v>4</v>
      </c>
      <c r="C112" s="17" t="e">
        <f t="shared" si="10"/>
        <v>#REF!</v>
      </c>
      <c r="D112" t="e">
        <f>RIGHT(C106,9-B112)</f>
        <v>#REF!</v>
      </c>
      <c r="F112" s="30" t="s">
        <v>75</v>
      </c>
      <c r="G112" s="19" t="s">
        <v>101</v>
      </c>
      <c r="H112" s="27" t="s">
        <v>72</v>
      </c>
      <c r="I112" s="24" t="s">
        <v>118</v>
      </c>
      <c r="J112" s="24" t="str">
        <f t="shared" si="8"/>
        <v>NúmeroJurídica</v>
      </c>
      <c r="L112" s="36">
        <v>3</v>
      </c>
      <c r="M112" s="36" t="s">
        <v>71</v>
      </c>
      <c r="N112" s="36">
        <v>3</v>
      </c>
      <c r="O112" s="36" t="s">
        <v>74</v>
      </c>
      <c r="Q112" s="38" t="e">
        <f>OR(ISBLANK(C101),C101="",C101=0)</f>
        <v>#REF!</v>
      </c>
      <c r="R112" s="24" t="s">
        <v>173</v>
      </c>
      <c r="S112" s="24" t="e">
        <f t="shared" si="9"/>
        <v>#REF!</v>
      </c>
      <c r="T112" s="24" t="e">
        <f t="shared" si="11"/>
        <v>#REF!</v>
      </c>
    </row>
    <row r="113" spans="2:40" ht="15.5" x14ac:dyDescent="0.35">
      <c r="B113" s="17">
        <v>5</v>
      </c>
      <c r="C113" s="17" t="e">
        <f t="shared" si="10"/>
        <v>#REF!</v>
      </c>
      <c r="D113" t="e">
        <f>RIGHT(C106,9-B113)</f>
        <v>#REF!</v>
      </c>
      <c r="F113" s="30" t="s">
        <v>76</v>
      </c>
      <c r="G113" s="19" t="s">
        <v>102</v>
      </c>
      <c r="H113" s="27" t="s">
        <v>72</v>
      </c>
      <c r="I113" s="24" t="s">
        <v>118</v>
      </c>
      <c r="J113" s="24" t="str">
        <f t="shared" si="8"/>
        <v>NúmeroJurídica</v>
      </c>
      <c r="L113" s="36">
        <v>4</v>
      </c>
      <c r="M113" s="36" t="s">
        <v>78</v>
      </c>
      <c r="N113" s="36">
        <v>4</v>
      </c>
      <c r="O113" s="36" t="s">
        <v>75</v>
      </c>
      <c r="Q113" s="38" t="b">
        <f>IF(ISERROR(C138),TRUE,NOT(C138))</f>
        <v>1</v>
      </c>
      <c r="R113" s="24" t="s">
        <v>165</v>
      </c>
      <c r="S113" s="24" t="str">
        <f t="shared" si="9"/>
        <v>NIF no vàlid (codi de control no vàlid).</v>
      </c>
      <c r="T113" s="24" t="e">
        <f t="shared" si="11"/>
        <v>#REF!</v>
      </c>
    </row>
    <row r="114" spans="2:40" ht="15.5" x14ac:dyDescent="0.35">
      <c r="B114" s="17">
        <v>6</v>
      </c>
      <c r="C114" s="17" t="e">
        <f t="shared" si="10"/>
        <v>#REF!</v>
      </c>
      <c r="D114" t="e">
        <f>RIGHT(C106,9-B114)</f>
        <v>#REF!</v>
      </c>
      <c r="F114" s="30" t="s">
        <v>77</v>
      </c>
      <c r="G114" s="19" t="s">
        <v>96</v>
      </c>
      <c r="H114" s="27" t="s">
        <v>72</v>
      </c>
      <c r="I114" s="24" t="s">
        <v>118</v>
      </c>
      <c r="J114" s="24" t="str">
        <f t="shared" si="8"/>
        <v>NúmeroJurídica</v>
      </c>
      <c r="L114" s="36">
        <v>5</v>
      </c>
      <c r="M114" s="36" t="s">
        <v>113</v>
      </c>
      <c r="N114" s="36">
        <v>5</v>
      </c>
      <c r="O114" s="36" t="s">
        <v>76</v>
      </c>
      <c r="Q114" s="38" t="b">
        <f>IF(ISERROR(C119),FALSE,IF(OR(AND(NOT(H101),C119=I126),ISERROR(C119)),TRUE,FALSE))</f>
        <v>0</v>
      </c>
      <c r="R114" s="24" t="s">
        <v>174</v>
      </c>
      <c r="S114" s="24" t="str">
        <f t="shared" si="9"/>
        <v/>
      </c>
      <c r="T114" s="24" t="e">
        <f t="shared" si="11"/>
        <v>#REF!</v>
      </c>
    </row>
    <row r="115" spans="2:40" ht="15.5" x14ac:dyDescent="0.35">
      <c r="B115" s="17">
        <v>7</v>
      </c>
      <c r="C115" s="17" t="e">
        <f t="shared" si="10"/>
        <v>#REF!</v>
      </c>
      <c r="D115" t="e">
        <f>RIGHT(C106,9-B115)</f>
        <v>#REF!</v>
      </c>
      <c r="F115" s="30" t="s">
        <v>78</v>
      </c>
      <c r="G115" s="19" t="s">
        <v>50</v>
      </c>
      <c r="H115" s="27" t="s">
        <v>72</v>
      </c>
      <c r="I115" s="24" t="s">
        <v>118</v>
      </c>
      <c r="J115" s="24" t="str">
        <f t="shared" si="8"/>
        <v>NúmeroJurídica</v>
      </c>
      <c r="L115" s="36">
        <v>6</v>
      </c>
      <c r="M115" s="36" t="s">
        <v>116</v>
      </c>
      <c r="N115" s="36">
        <v>6</v>
      </c>
      <c r="O115" s="36" t="s">
        <v>77</v>
      </c>
      <c r="U115" s="35"/>
      <c r="V115" s="35"/>
      <c r="W115" s="35"/>
      <c r="X115" s="35"/>
      <c r="Y115" s="35"/>
      <c r="Z115" s="35"/>
      <c r="AA115" s="35"/>
    </row>
    <row r="116" spans="2:40" ht="29" x14ac:dyDescent="0.35">
      <c r="B116" s="17">
        <v>8</v>
      </c>
      <c r="C116" s="17" t="e">
        <f t="shared" si="10"/>
        <v>#REF!</v>
      </c>
      <c r="D116" t="e">
        <f>RIGHT(C106,9-B116)</f>
        <v>#REF!</v>
      </c>
      <c r="F116" s="30" t="s">
        <v>79</v>
      </c>
      <c r="G116" s="20" t="s">
        <v>103</v>
      </c>
      <c r="H116" s="27" t="s">
        <v>72</v>
      </c>
      <c r="I116" s="24" t="s">
        <v>118</v>
      </c>
      <c r="J116" s="24" t="str">
        <f t="shared" si="8"/>
        <v>NúmeroJurídica</v>
      </c>
      <c r="L116" s="36">
        <v>7</v>
      </c>
      <c r="M116" s="36" t="s">
        <v>77</v>
      </c>
      <c r="N116" s="36">
        <v>7</v>
      </c>
      <c r="O116" s="36" t="s">
        <v>78</v>
      </c>
      <c r="Q116" s="35"/>
      <c r="R116" s="35"/>
      <c r="S116" s="35"/>
      <c r="T116" s="35"/>
      <c r="U116" s="35"/>
      <c r="V116" s="35"/>
      <c r="W116" s="35"/>
      <c r="X116" s="35"/>
      <c r="Y116" s="35"/>
      <c r="Z116" s="35"/>
      <c r="AA116" s="35"/>
    </row>
    <row r="117" spans="2:40" x14ac:dyDescent="0.35">
      <c r="B117" s="17">
        <v>9</v>
      </c>
      <c r="C117" s="17" t="e">
        <f t="shared" si="10"/>
        <v>#REF!</v>
      </c>
      <c r="D117" t="e">
        <f>RIGHT(C106,9-B117)</f>
        <v>#REF!</v>
      </c>
      <c r="F117" s="30" t="s">
        <v>80</v>
      </c>
      <c r="G117" s="20" t="s">
        <v>104</v>
      </c>
      <c r="H117" s="27" t="s">
        <v>72</v>
      </c>
      <c r="I117" s="24" t="s">
        <v>118</v>
      </c>
      <c r="J117" s="24" t="str">
        <f t="shared" si="8"/>
        <v>NúmeroJurídica</v>
      </c>
      <c r="L117" s="36">
        <v>8</v>
      </c>
      <c r="M117" s="36" t="s">
        <v>83</v>
      </c>
      <c r="N117" s="36">
        <v>8</v>
      </c>
      <c r="O117" s="36" t="s">
        <v>79</v>
      </c>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row>
    <row r="118" spans="2:40" x14ac:dyDescent="0.35">
      <c r="F118" s="30" t="s">
        <v>81</v>
      </c>
      <c r="G118" s="20" t="s">
        <v>105</v>
      </c>
      <c r="H118" s="27" t="s">
        <v>82</v>
      </c>
      <c r="I118" s="24" t="s">
        <v>118</v>
      </c>
      <c r="J118" s="24" t="str">
        <f t="shared" si="8"/>
        <v>LetraJurídica</v>
      </c>
      <c r="L118" s="36">
        <v>9</v>
      </c>
      <c r="M118" s="36" t="s">
        <v>75</v>
      </c>
      <c r="N118" s="36">
        <v>9</v>
      </c>
      <c r="O118" s="36" t="s">
        <v>138</v>
      </c>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row>
    <row r="119" spans="2:40" ht="15.5" x14ac:dyDescent="0.35">
      <c r="B119" s="45" t="s">
        <v>134</v>
      </c>
      <c r="C119" s="44" t="e">
        <f>VLOOKUP(C109,F109:J141,4,FALSE)</f>
        <v>#REF!</v>
      </c>
      <c r="F119" s="30" t="s">
        <v>83</v>
      </c>
      <c r="G119" s="19" t="s">
        <v>97</v>
      </c>
      <c r="H119" s="27" t="s">
        <v>82</v>
      </c>
      <c r="I119" s="24" t="s">
        <v>118</v>
      </c>
      <c r="J119" s="24" t="str">
        <f t="shared" si="8"/>
        <v>LetraJurídica</v>
      </c>
      <c r="L119" s="36">
        <v>10</v>
      </c>
      <c r="M119" s="36" t="s">
        <v>115</v>
      </c>
      <c r="N119" s="36">
        <v>0</v>
      </c>
      <c r="O119" s="36" t="s">
        <v>80</v>
      </c>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row>
    <row r="120" spans="2:40" ht="15.5" x14ac:dyDescent="0.35">
      <c r="B120" s="45" t="s">
        <v>166</v>
      </c>
      <c r="C120" s="44" t="e">
        <f>VLOOKUP(C109,F109:J141,2,FALSE)</f>
        <v>#REF!</v>
      </c>
      <c r="F120" s="30" t="s">
        <v>84</v>
      </c>
      <c r="G120" s="19" t="s">
        <v>106</v>
      </c>
      <c r="H120" s="27" t="s">
        <v>82</v>
      </c>
      <c r="I120" s="24" t="s">
        <v>118</v>
      </c>
      <c r="J120" s="24" t="str">
        <f t="shared" si="8"/>
        <v>LetraJurídica</v>
      </c>
      <c r="L120" s="36">
        <v>11</v>
      </c>
      <c r="M120" s="36" t="s">
        <v>73</v>
      </c>
      <c r="Q120" s="35"/>
      <c r="R120" s="35"/>
      <c r="S120" s="35"/>
      <c r="T120" s="35"/>
    </row>
    <row r="121" spans="2:40" x14ac:dyDescent="0.35">
      <c r="B121" s="45" t="s">
        <v>135</v>
      </c>
      <c r="C121" s="44" t="e">
        <f>VLOOKUP(C109,F109:J141,5,FALSE)</f>
        <v>#REF!</v>
      </c>
      <c r="F121" s="30" t="s">
        <v>85</v>
      </c>
      <c r="G121" s="20" t="s">
        <v>107</v>
      </c>
      <c r="H121" s="27" t="s">
        <v>82</v>
      </c>
      <c r="I121" s="24" t="s">
        <v>118</v>
      </c>
      <c r="J121" s="24" t="str">
        <f t="shared" si="8"/>
        <v>LetraJurídica</v>
      </c>
      <c r="L121" s="36">
        <v>12</v>
      </c>
      <c r="M121" s="36" t="s">
        <v>81</v>
      </c>
    </row>
    <row r="122" spans="2:40" ht="29" x14ac:dyDescent="0.35">
      <c r="B122" s="45" t="s">
        <v>143</v>
      </c>
      <c r="C122" s="44" t="e">
        <f>IF(C121="Letra8Física",LEFT(C106,8),RIGHT(LEFT(C106,8),7))</f>
        <v>#REF!</v>
      </c>
      <c r="F122" s="30" t="s">
        <v>86</v>
      </c>
      <c r="G122" s="20" t="s">
        <v>128</v>
      </c>
      <c r="H122" s="27" t="s">
        <v>82</v>
      </c>
      <c r="I122" s="24" t="s">
        <v>118</v>
      </c>
      <c r="J122" s="24" t="str">
        <f t="shared" si="8"/>
        <v>LetraJurídica</v>
      </c>
      <c r="L122" s="36">
        <v>13</v>
      </c>
      <c r="M122" s="36" t="s">
        <v>80</v>
      </c>
    </row>
    <row r="123" spans="2:40" ht="15.5" x14ac:dyDescent="0.35">
      <c r="B123" s="45" t="s">
        <v>144</v>
      </c>
      <c r="C123" s="44" t="e">
        <f>MOD(C122,23)</f>
        <v>#REF!</v>
      </c>
      <c r="F123" s="30" t="s">
        <v>87</v>
      </c>
      <c r="G123" s="19" t="s">
        <v>108</v>
      </c>
      <c r="H123" s="27" t="s">
        <v>72</v>
      </c>
      <c r="I123" s="24" t="s">
        <v>118</v>
      </c>
      <c r="J123" s="24" t="str">
        <f t="shared" si="8"/>
        <v>NúmeroJurídica</v>
      </c>
      <c r="L123" s="36">
        <v>14</v>
      </c>
      <c r="M123" s="36" t="s">
        <v>117</v>
      </c>
    </row>
    <row r="124" spans="2:40" x14ac:dyDescent="0.35">
      <c r="B124" s="45" t="s">
        <v>145</v>
      </c>
      <c r="C124" s="44" t="e">
        <f>VLOOKUP(C123,L109:M131,2)</f>
        <v>#REF!</v>
      </c>
      <c r="F124" s="31" t="s">
        <v>88</v>
      </c>
      <c r="G124" s="21" t="s">
        <v>109</v>
      </c>
      <c r="H124" s="28" t="s">
        <v>72</v>
      </c>
      <c r="I124" s="24" t="s">
        <v>118</v>
      </c>
      <c r="J124" s="24" t="str">
        <f t="shared" si="8"/>
        <v>NúmeroJurídica</v>
      </c>
      <c r="L124" s="36">
        <v>15</v>
      </c>
      <c r="M124" s="36" t="s">
        <v>86</v>
      </c>
    </row>
    <row r="125" spans="2:40" x14ac:dyDescent="0.35">
      <c r="B125" s="39" t="s">
        <v>146</v>
      </c>
      <c r="C125" s="43" t="e">
        <f>IF(C124=C117,TRUE,FALSE)</f>
        <v>#REF!</v>
      </c>
      <c r="F125" s="32" t="s">
        <v>89</v>
      </c>
      <c r="G125" s="23" t="s">
        <v>110</v>
      </c>
      <c r="H125" s="22" t="s">
        <v>82</v>
      </c>
      <c r="I125" s="24" t="s">
        <v>118</v>
      </c>
      <c r="J125" s="24" t="str">
        <f t="shared" si="8"/>
        <v>LetraJurídica</v>
      </c>
      <c r="L125" s="36">
        <v>16</v>
      </c>
      <c r="M125" s="36" t="s">
        <v>84</v>
      </c>
    </row>
    <row r="126" spans="2:40" x14ac:dyDescent="0.35">
      <c r="B126" s="46" t="s">
        <v>152</v>
      </c>
      <c r="C126" s="44" t="e">
        <f>C111+C113+C115</f>
        <v>#REF!</v>
      </c>
      <c r="F126" s="33" t="s">
        <v>111</v>
      </c>
      <c r="G126" s="25" t="s">
        <v>120</v>
      </c>
      <c r="H126" s="18" t="s">
        <v>141</v>
      </c>
      <c r="I126" s="24" t="s">
        <v>119</v>
      </c>
      <c r="J126" s="24" t="str">
        <f t="shared" si="8"/>
        <v>Letra7Física</v>
      </c>
      <c r="L126" s="36">
        <v>17</v>
      </c>
      <c r="M126" s="36" t="s">
        <v>88</v>
      </c>
    </row>
    <row r="127" spans="2:40" ht="43.5" x14ac:dyDescent="0.35">
      <c r="B127" s="46" t="s">
        <v>148</v>
      </c>
      <c r="C127" s="44" t="e">
        <f>C110*2-(TRUNC(C110*2/10)*9)</f>
        <v>#REF!</v>
      </c>
      <c r="F127" s="33" t="s">
        <v>112</v>
      </c>
      <c r="G127" s="25" t="s">
        <v>121</v>
      </c>
      <c r="H127" s="18" t="s">
        <v>141</v>
      </c>
      <c r="I127" s="24" t="s">
        <v>119</v>
      </c>
      <c r="J127" s="24" t="str">
        <f t="shared" si="8"/>
        <v>Letra7Física</v>
      </c>
      <c r="L127" s="36">
        <v>18</v>
      </c>
      <c r="M127" s="36" t="s">
        <v>79</v>
      </c>
    </row>
    <row r="128" spans="2:40" ht="43.5" x14ac:dyDescent="0.35">
      <c r="B128" s="46" t="s">
        <v>149</v>
      </c>
      <c r="C128" s="44" t="e">
        <f>C112*2-(TRUNC(C112*2/10)*9)</f>
        <v>#REF!</v>
      </c>
      <c r="F128" s="33" t="s">
        <v>113</v>
      </c>
      <c r="G128" s="25" t="s">
        <v>122</v>
      </c>
      <c r="H128" s="18" t="s">
        <v>141</v>
      </c>
      <c r="I128" s="24" t="s">
        <v>119</v>
      </c>
      <c r="J128" s="24" t="str">
        <f t="shared" si="8"/>
        <v>Letra7Física</v>
      </c>
      <c r="L128" s="36">
        <v>19</v>
      </c>
      <c r="M128" s="36" t="s">
        <v>112</v>
      </c>
    </row>
    <row r="129" spans="2:13" ht="29" x14ac:dyDescent="0.35">
      <c r="B129" s="46" t="s">
        <v>150</v>
      </c>
      <c r="C129" s="44" t="e">
        <f>C114*2-(TRUNC(C114*2/10)*9)</f>
        <v>#REF!</v>
      </c>
      <c r="F129" s="33" t="s">
        <v>115</v>
      </c>
      <c r="G129" s="25" t="s">
        <v>123</v>
      </c>
      <c r="H129" s="18" t="s">
        <v>141</v>
      </c>
      <c r="I129" s="24" t="s">
        <v>119</v>
      </c>
      <c r="J129" s="24" t="str">
        <f t="shared" si="8"/>
        <v>Letra7Física</v>
      </c>
      <c r="L129" s="36">
        <v>20</v>
      </c>
      <c r="M129" s="36" t="s">
        <v>74</v>
      </c>
    </row>
    <row r="130" spans="2:13" ht="29" x14ac:dyDescent="0.35">
      <c r="B130" s="46" t="s">
        <v>151</v>
      </c>
      <c r="C130" s="44" t="e">
        <f>C116*2-(TRUNC(C116*2/10)*9)</f>
        <v>#REF!</v>
      </c>
      <c r="F130" s="33" t="s">
        <v>116</v>
      </c>
      <c r="G130" s="25" t="s">
        <v>123</v>
      </c>
      <c r="H130" s="18" t="s">
        <v>141</v>
      </c>
      <c r="I130" s="24" t="s">
        <v>119</v>
      </c>
      <c r="J130" s="24" t="str">
        <f t="shared" si="8"/>
        <v>Letra7Física</v>
      </c>
      <c r="L130" s="36">
        <v>21</v>
      </c>
      <c r="M130" s="36" t="s">
        <v>111</v>
      </c>
    </row>
    <row r="131" spans="2:13" ht="29" x14ac:dyDescent="0.35">
      <c r="B131" s="46" t="s">
        <v>153</v>
      </c>
      <c r="C131" s="44" t="e">
        <f>SUM(C127:C130)</f>
        <v>#REF!</v>
      </c>
      <c r="F131" s="33" t="s">
        <v>117</v>
      </c>
      <c r="G131" s="25" t="s">
        <v>123</v>
      </c>
      <c r="H131" s="18" t="s">
        <v>141</v>
      </c>
      <c r="I131" s="24" t="s">
        <v>119</v>
      </c>
      <c r="J131" s="24" t="str">
        <f t="shared" si="8"/>
        <v>Letra7Física</v>
      </c>
      <c r="L131" s="36">
        <v>22</v>
      </c>
      <c r="M131" s="36" t="s">
        <v>76</v>
      </c>
    </row>
    <row r="132" spans="2:13" x14ac:dyDescent="0.35">
      <c r="B132" s="46" t="s">
        <v>154</v>
      </c>
      <c r="C132" s="44" t="e">
        <f>C131+C126</f>
        <v>#REF!</v>
      </c>
      <c r="F132" s="34" t="s">
        <v>94</v>
      </c>
      <c r="G132" s="25" t="s">
        <v>129</v>
      </c>
      <c r="H132" s="29" t="s">
        <v>142</v>
      </c>
      <c r="I132" s="24" t="s">
        <v>119</v>
      </c>
      <c r="J132" s="24" t="str">
        <f t="shared" si="8"/>
        <v>Letra8Física</v>
      </c>
    </row>
    <row r="133" spans="2:13" x14ac:dyDescent="0.35">
      <c r="B133" s="46" t="s">
        <v>155</v>
      </c>
      <c r="C133" s="44" t="e">
        <f>MOD(10-MOD(C132,10),10)</f>
        <v>#REF!</v>
      </c>
      <c r="F133" s="34" t="s">
        <v>130</v>
      </c>
      <c r="G133" s="25" t="s">
        <v>129</v>
      </c>
      <c r="H133" s="29" t="s">
        <v>142</v>
      </c>
      <c r="I133" s="24" t="s">
        <v>119</v>
      </c>
      <c r="J133" s="24" t="str">
        <f t="shared" si="8"/>
        <v>Letra8Física</v>
      </c>
    </row>
    <row r="134" spans="2:13" x14ac:dyDescent="0.35">
      <c r="B134" s="39" t="s">
        <v>156</v>
      </c>
      <c r="C134" s="43" t="e">
        <f>IF(TEXT(C133,"0")=C117,TRUE,FALSE)</f>
        <v>#REF!</v>
      </c>
      <c r="F134" s="34" t="s">
        <v>91</v>
      </c>
      <c r="G134" s="25" t="s">
        <v>129</v>
      </c>
      <c r="H134" s="29" t="s">
        <v>142</v>
      </c>
      <c r="I134" s="24" t="s">
        <v>119</v>
      </c>
      <c r="J134" s="24" t="str">
        <f t="shared" si="8"/>
        <v>Letra8Física</v>
      </c>
    </row>
    <row r="135" spans="2:13" x14ac:dyDescent="0.35">
      <c r="B135" s="46" t="s">
        <v>158</v>
      </c>
      <c r="C135" s="44" t="e">
        <f>VLOOKUP(C133,N109:O119,2,FALSE)</f>
        <v>#REF!</v>
      </c>
      <c r="F135" s="34" t="s">
        <v>95</v>
      </c>
      <c r="G135" s="25" t="s">
        <v>129</v>
      </c>
      <c r="H135" s="29" t="s">
        <v>142</v>
      </c>
      <c r="I135" s="24" t="s">
        <v>119</v>
      </c>
      <c r="J135" s="24" t="str">
        <f t="shared" si="8"/>
        <v>Letra8Física</v>
      </c>
    </row>
    <row r="136" spans="2:13" x14ac:dyDescent="0.35">
      <c r="B136" s="39" t="s">
        <v>157</v>
      </c>
      <c r="C136" s="43" t="e">
        <f>IF(C135=C117,TRUE,FALSE)</f>
        <v>#REF!</v>
      </c>
      <c r="F136" s="34" t="s">
        <v>93</v>
      </c>
      <c r="G136" s="25" t="s">
        <v>129</v>
      </c>
      <c r="H136" s="29" t="s">
        <v>142</v>
      </c>
      <c r="I136" s="24" t="s">
        <v>119</v>
      </c>
      <c r="J136" s="24" t="str">
        <f t="shared" si="8"/>
        <v>Letra8Física</v>
      </c>
    </row>
    <row r="137" spans="2:13" x14ac:dyDescent="0.35">
      <c r="B137" s="40"/>
      <c r="C137" s="17"/>
      <c r="F137" s="34" t="s">
        <v>131</v>
      </c>
      <c r="G137" s="25" t="s">
        <v>129</v>
      </c>
      <c r="H137" s="29" t="s">
        <v>142</v>
      </c>
      <c r="I137" s="24" t="s">
        <v>119</v>
      </c>
      <c r="J137" s="24" t="str">
        <f t="shared" si="8"/>
        <v>Letra8Física</v>
      </c>
    </row>
    <row r="138" spans="2:13" x14ac:dyDescent="0.35">
      <c r="B138" s="39" t="s">
        <v>159</v>
      </c>
      <c r="C138" s="43" t="e">
        <f>OR(C125,AND(C134,C121=J109),AND(C136,C121=J118))</f>
        <v>#REF!</v>
      </c>
      <c r="F138" s="34" t="s">
        <v>90</v>
      </c>
      <c r="G138" s="25" t="s">
        <v>129</v>
      </c>
      <c r="H138" s="29" t="s">
        <v>142</v>
      </c>
      <c r="I138" s="24" t="s">
        <v>119</v>
      </c>
      <c r="J138" s="24" t="str">
        <f t="shared" si="8"/>
        <v>Letra8Física</v>
      </c>
    </row>
    <row r="139" spans="2:13" x14ac:dyDescent="0.35">
      <c r="B139" s="40"/>
      <c r="C139" s="17"/>
      <c r="F139" s="34" t="s">
        <v>132</v>
      </c>
      <c r="G139" s="25" t="s">
        <v>129</v>
      </c>
      <c r="H139" s="29" t="s">
        <v>142</v>
      </c>
      <c r="I139" s="24" t="s">
        <v>119</v>
      </c>
      <c r="J139" s="24" t="str">
        <f t="shared" si="8"/>
        <v>Letra8Física</v>
      </c>
    </row>
    <row r="140" spans="2:13" x14ac:dyDescent="0.35">
      <c r="F140" s="34" t="s">
        <v>92</v>
      </c>
      <c r="G140" s="25" t="s">
        <v>129</v>
      </c>
      <c r="H140" s="29" t="s">
        <v>142</v>
      </c>
      <c r="I140" s="24" t="s">
        <v>119</v>
      </c>
      <c r="J140" s="24" t="str">
        <f t="shared" si="8"/>
        <v>Letra8Física</v>
      </c>
    </row>
    <row r="141" spans="2:13" x14ac:dyDescent="0.35">
      <c r="B141" s="41" t="s">
        <v>161</v>
      </c>
      <c r="C141" s="43" t="e">
        <f>NOT(OR(Q109:Q114))</f>
        <v>#REF!</v>
      </c>
      <c r="F141" s="34" t="s">
        <v>133</v>
      </c>
      <c r="G141" s="25" t="s">
        <v>129</v>
      </c>
      <c r="H141" s="29" t="s">
        <v>142</v>
      </c>
      <c r="I141" s="24" t="s">
        <v>119</v>
      </c>
      <c r="J141" s="24" t="str">
        <f t="shared" si="8"/>
        <v>Letra8Física</v>
      </c>
    </row>
    <row r="142" spans="2:13" x14ac:dyDescent="0.35">
      <c r="B142" s="41" t="s">
        <v>124</v>
      </c>
      <c r="C142" s="42" t="e">
        <f>IF(Q112,R112,T114)</f>
        <v>#REF!</v>
      </c>
    </row>
    <row r="143" spans="2:13" x14ac:dyDescent="0.35">
      <c r="B143" s="40"/>
      <c r="C143" s="17"/>
    </row>
    <row r="144" spans="2:13" s="56" customFormat="1" x14ac:dyDescent="0.35"/>
    <row r="147" spans="2:20" ht="39.75" customHeight="1" x14ac:dyDescent="0.5">
      <c r="B147" s="47" t="s">
        <v>167</v>
      </c>
      <c r="C147" s="53" t="e">
        <f>#REF!</f>
        <v>#REF!</v>
      </c>
      <c r="F147" s="51"/>
      <c r="G147" s="52" t="s">
        <v>170</v>
      </c>
      <c r="H147" s="54" t="b">
        <f>D4</f>
        <v>1</v>
      </c>
    </row>
    <row r="148" spans="2:20" ht="23.5" x14ac:dyDescent="0.55000000000000004">
      <c r="B148" s="49" t="s">
        <v>162</v>
      </c>
      <c r="C148" s="50" t="e">
        <f>C187</f>
        <v>#REF!</v>
      </c>
      <c r="G148" s="40" t="s">
        <v>169</v>
      </c>
      <c r="H148" t="b">
        <f>TRUE</f>
        <v>1</v>
      </c>
      <c r="I148" t="b">
        <f>FALSE</f>
        <v>0</v>
      </c>
    </row>
    <row r="149" spans="2:20" x14ac:dyDescent="0.35">
      <c r="B149" s="26" t="s">
        <v>166</v>
      </c>
      <c r="C149" t="e">
        <f>CONCATENATE("Persona ",C165,", ",C166)</f>
        <v>#REF!</v>
      </c>
    </row>
    <row r="150" spans="2:20" x14ac:dyDescent="0.35">
      <c r="B150" s="26"/>
    </row>
    <row r="152" spans="2:20" x14ac:dyDescent="0.35">
      <c r="B152" s="26" t="s">
        <v>168</v>
      </c>
      <c r="C152" t="e">
        <f>UPPER(C147)</f>
        <v>#REF!</v>
      </c>
    </row>
    <row r="153" spans="2:20" x14ac:dyDescent="0.35">
      <c r="Q153" s="26" t="s">
        <v>124</v>
      </c>
    </row>
    <row r="154" spans="2:20" x14ac:dyDescent="0.35">
      <c r="B154" s="26" t="s">
        <v>68</v>
      </c>
      <c r="C154" s="26" t="s">
        <v>69</v>
      </c>
      <c r="D154" s="26" t="s">
        <v>70</v>
      </c>
      <c r="E154" s="26"/>
      <c r="F154" s="26" t="s">
        <v>44</v>
      </c>
      <c r="G154" s="26"/>
      <c r="H154" s="26" t="s">
        <v>114</v>
      </c>
      <c r="I154" s="26" t="s">
        <v>127</v>
      </c>
      <c r="J154" s="26" t="s">
        <v>140</v>
      </c>
      <c r="K154" s="26"/>
      <c r="L154" s="26" t="s">
        <v>136</v>
      </c>
      <c r="N154" s="26" t="s">
        <v>139</v>
      </c>
      <c r="Q154" s="55" t="s">
        <v>125</v>
      </c>
      <c r="R154" s="55" t="s">
        <v>126</v>
      </c>
      <c r="S154" s="55" t="s">
        <v>160</v>
      </c>
      <c r="T154" s="48" t="s">
        <v>171</v>
      </c>
    </row>
    <row r="155" spans="2:20" ht="15.5" x14ac:dyDescent="0.35">
      <c r="B155" s="17">
        <v>1</v>
      </c>
      <c r="C155" s="17" t="e">
        <f>LEFT(C152,1)</f>
        <v>#REF!</v>
      </c>
      <c r="D155" t="e">
        <f>RIGHT(C152,9-B155)</f>
        <v>#REF!</v>
      </c>
      <c r="F155" s="30" t="s">
        <v>71</v>
      </c>
      <c r="G155" s="19" t="s">
        <v>98</v>
      </c>
      <c r="H155" s="27" t="s">
        <v>72</v>
      </c>
      <c r="I155" s="24" t="s">
        <v>118</v>
      </c>
      <c r="J155" s="24" t="str">
        <f>H155&amp;I155</f>
        <v>NúmeroJurídica</v>
      </c>
      <c r="L155" s="36">
        <v>0</v>
      </c>
      <c r="M155" s="36" t="s">
        <v>137</v>
      </c>
      <c r="N155" s="36">
        <v>0</v>
      </c>
      <c r="O155" s="36" t="s">
        <v>80</v>
      </c>
      <c r="Q155" s="38" t="e">
        <f>IF(LEN(C152)&lt;&gt;9,TRUE,FALSE)</f>
        <v>#REF!</v>
      </c>
      <c r="R155" s="24" t="s">
        <v>163</v>
      </c>
      <c r="S155" s="24" t="e">
        <f>IF(Q155,R155,"")</f>
        <v>#REF!</v>
      </c>
      <c r="T155" s="24" t="e">
        <f>S155</f>
        <v>#REF!</v>
      </c>
    </row>
    <row r="156" spans="2:20" ht="15.5" x14ac:dyDescent="0.35">
      <c r="B156" s="17">
        <v>2</v>
      </c>
      <c r="C156" s="17" t="e">
        <f>LEFT(D155,1)</f>
        <v>#REF!</v>
      </c>
      <c r="D156" t="e">
        <f>RIGHT(C152,9-B156)</f>
        <v>#REF!</v>
      </c>
      <c r="F156" s="30" t="s">
        <v>73</v>
      </c>
      <c r="G156" s="19" t="s">
        <v>99</v>
      </c>
      <c r="H156" s="27" t="s">
        <v>72</v>
      </c>
      <c r="I156" s="24" t="s">
        <v>118</v>
      </c>
      <c r="J156" s="24" t="str">
        <f t="shared" ref="J156:J187" si="12">H156&amp;I156</f>
        <v>NúmeroJurídica</v>
      </c>
      <c r="L156" s="36">
        <v>1</v>
      </c>
      <c r="M156" s="36" t="s">
        <v>85</v>
      </c>
      <c r="N156" s="36">
        <v>1</v>
      </c>
      <c r="O156" s="36" t="s">
        <v>71</v>
      </c>
      <c r="Q156" s="38" t="b">
        <f>IF(ISERROR(C165),TRUE,FALSE)</f>
        <v>1</v>
      </c>
      <c r="R156" s="24" t="s">
        <v>164</v>
      </c>
      <c r="S156" s="24" t="str">
        <f t="shared" ref="S156:S160" si="13">IF(Q156,R156,"")</f>
        <v>Tipus no vàlid (primer caràcter no vàlid).</v>
      </c>
      <c r="T156" s="24" t="e">
        <f>IF(S156="",T155,T155&amp;" "&amp;S156)</f>
        <v>#REF!</v>
      </c>
    </row>
    <row r="157" spans="2:20" ht="15.5" x14ac:dyDescent="0.35">
      <c r="B157" s="17">
        <v>3</v>
      </c>
      <c r="C157" s="17" t="e">
        <f t="shared" ref="C157:C163" si="14">LEFT(D156,1)</f>
        <v>#REF!</v>
      </c>
      <c r="D157" t="e">
        <f>RIGHT(C152,9-B157)</f>
        <v>#REF!</v>
      </c>
      <c r="F157" s="30" t="s">
        <v>74</v>
      </c>
      <c r="G157" s="19" t="s">
        <v>100</v>
      </c>
      <c r="H157" s="27" t="s">
        <v>72</v>
      </c>
      <c r="I157" s="24" t="s">
        <v>118</v>
      </c>
      <c r="J157" s="24" t="str">
        <f t="shared" si="12"/>
        <v>NúmeroJurídica</v>
      </c>
      <c r="L157" s="36">
        <v>2</v>
      </c>
      <c r="M157" s="36" t="s">
        <v>89</v>
      </c>
      <c r="N157" s="36">
        <v>2</v>
      </c>
      <c r="O157" s="36" t="s">
        <v>73</v>
      </c>
      <c r="Q157" s="38" t="b">
        <f>IF(ISERROR(C178),TRUE,FALSE)</f>
        <v>1</v>
      </c>
      <c r="R157" s="24" t="s">
        <v>172</v>
      </c>
      <c r="S157" s="24" t="str">
        <f t="shared" si="13"/>
        <v>Cadena NIF mal formada.</v>
      </c>
      <c r="T157" s="24" t="e">
        <f t="shared" ref="T157:T160" si="15">IF(S157="",T156,T156&amp;" "&amp;S157)</f>
        <v>#REF!</v>
      </c>
    </row>
    <row r="158" spans="2:20" ht="15.5" x14ac:dyDescent="0.35">
      <c r="B158" s="17">
        <v>4</v>
      </c>
      <c r="C158" s="17" t="e">
        <f t="shared" si="14"/>
        <v>#REF!</v>
      </c>
      <c r="D158" t="e">
        <f>RIGHT(C152,9-B158)</f>
        <v>#REF!</v>
      </c>
      <c r="F158" s="30" t="s">
        <v>75</v>
      </c>
      <c r="G158" s="19" t="s">
        <v>101</v>
      </c>
      <c r="H158" s="27" t="s">
        <v>72</v>
      </c>
      <c r="I158" s="24" t="s">
        <v>118</v>
      </c>
      <c r="J158" s="24" t="str">
        <f t="shared" si="12"/>
        <v>NúmeroJurídica</v>
      </c>
      <c r="L158" s="36">
        <v>3</v>
      </c>
      <c r="M158" s="36" t="s">
        <v>71</v>
      </c>
      <c r="N158" s="36">
        <v>3</v>
      </c>
      <c r="O158" s="36" t="s">
        <v>74</v>
      </c>
      <c r="Q158" s="38" t="e">
        <f>OR(ISBLANK(C147),C147="",C147=0)</f>
        <v>#REF!</v>
      </c>
      <c r="R158" s="24" t="s">
        <v>173</v>
      </c>
      <c r="S158" s="24" t="e">
        <f t="shared" si="13"/>
        <v>#REF!</v>
      </c>
      <c r="T158" s="24" t="e">
        <f t="shared" si="15"/>
        <v>#REF!</v>
      </c>
    </row>
    <row r="159" spans="2:20" ht="15.5" x14ac:dyDescent="0.35">
      <c r="B159" s="17">
        <v>5</v>
      </c>
      <c r="C159" s="17" t="e">
        <f t="shared" si="14"/>
        <v>#REF!</v>
      </c>
      <c r="D159" t="e">
        <f>RIGHT(C152,9-B159)</f>
        <v>#REF!</v>
      </c>
      <c r="F159" s="30" t="s">
        <v>76</v>
      </c>
      <c r="G159" s="19" t="s">
        <v>102</v>
      </c>
      <c r="H159" s="27" t="s">
        <v>72</v>
      </c>
      <c r="I159" s="24" t="s">
        <v>118</v>
      </c>
      <c r="J159" s="24" t="str">
        <f t="shared" si="12"/>
        <v>NúmeroJurídica</v>
      </c>
      <c r="L159" s="36">
        <v>4</v>
      </c>
      <c r="M159" s="36" t="s">
        <v>78</v>
      </c>
      <c r="N159" s="36">
        <v>4</v>
      </c>
      <c r="O159" s="36" t="s">
        <v>75</v>
      </c>
      <c r="Q159" s="38" t="b">
        <f>IF(ISERROR(C184),TRUE,NOT(C184))</f>
        <v>1</v>
      </c>
      <c r="R159" s="24" t="s">
        <v>165</v>
      </c>
      <c r="S159" s="24" t="str">
        <f t="shared" si="13"/>
        <v>NIF no vàlid (codi de control no vàlid).</v>
      </c>
      <c r="T159" s="24" t="e">
        <f t="shared" si="15"/>
        <v>#REF!</v>
      </c>
    </row>
    <row r="160" spans="2:20" ht="15.5" x14ac:dyDescent="0.35">
      <c r="B160" s="17">
        <v>6</v>
      </c>
      <c r="C160" s="17" t="e">
        <f t="shared" si="14"/>
        <v>#REF!</v>
      </c>
      <c r="D160" t="e">
        <f>RIGHT(C152,9-B160)</f>
        <v>#REF!</v>
      </c>
      <c r="F160" s="30" t="s">
        <v>77</v>
      </c>
      <c r="G160" s="19" t="s">
        <v>96</v>
      </c>
      <c r="H160" s="27" t="s">
        <v>72</v>
      </c>
      <c r="I160" s="24" t="s">
        <v>118</v>
      </c>
      <c r="J160" s="24" t="str">
        <f t="shared" si="12"/>
        <v>NúmeroJurídica</v>
      </c>
      <c r="L160" s="36">
        <v>5</v>
      </c>
      <c r="M160" s="36" t="s">
        <v>113</v>
      </c>
      <c r="N160" s="36">
        <v>5</v>
      </c>
      <c r="O160" s="36" t="s">
        <v>76</v>
      </c>
      <c r="Q160" s="38" t="b">
        <f>IF(ISERROR(C165),FALSE,IF(OR(AND(NOT(H147),C165=I172),ISERROR(C165)),TRUE,FALSE))</f>
        <v>0</v>
      </c>
      <c r="R160" s="24" t="s">
        <v>174</v>
      </c>
      <c r="S160" s="24" t="str">
        <f t="shared" si="13"/>
        <v/>
      </c>
      <c r="T160" s="24" t="e">
        <f t="shared" si="15"/>
        <v>#REF!</v>
      </c>
    </row>
    <row r="161" spans="2:40" ht="15.5" x14ac:dyDescent="0.35">
      <c r="B161" s="17">
        <v>7</v>
      </c>
      <c r="C161" s="17" t="e">
        <f t="shared" si="14"/>
        <v>#REF!</v>
      </c>
      <c r="D161" t="e">
        <f>RIGHT(C152,9-B161)</f>
        <v>#REF!</v>
      </c>
      <c r="F161" s="30" t="s">
        <v>78</v>
      </c>
      <c r="G161" s="19" t="s">
        <v>50</v>
      </c>
      <c r="H161" s="27" t="s">
        <v>72</v>
      </c>
      <c r="I161" s="24" t="s">
        <v>118</v>
      </c>
      <c r="J161" s="24" t="str">
        <f t="shared" si="12"/>
        <v>NúmeroJurídica</v>
      </c>
      <c r="L161" s="36">
        <v>6</v>
      </c>
      <c r="M161" s="36" t="s">
        <v>116</v>
      </c>
      <c r="N161" s="36">
        <v>6</v>
      </c>
      <c r="O161" s="36" t="s">
        <v>77</v>
      </c>
      <c r="U161" s="35"/>
      <c r="V161" s="35"/>
      <c r="W161" s="35"/>
      <c r="X161" s="35"/>
      <c r="Y161" s="35"/>
      <c r="Z161" s="35"/>
      <c r="AA161" s="35"/>
    </row>
    <row r="162" spans="2:40" ht="29" x14ac:dyDescent="0.35">
      <c r="B162" s="17">
        <v>8</v>
      </c>
      <c r="C162" s="17" t="e">
        <f t="shared" si="14"/>
        <v>#REF!</v>
      </c>
      <c r="D162" t="e">
        <f>RIGHT(C152,9-B162)</f>
        <v>#REF!</v>
      </c>
      <c r="F162" s="30" t="s">
        <v>79</v>
      </c>
      <c r="G162" s="20" t="s">
        <v>103</v>
      </c>
      <c r="H162" s="27" t="s">
        <v>72</v>
      </c>
      <c r="I162" s="24" t="s">
        <v>118</v>
      </c>
      <c r="J162" s="24" t="str">
        <f t="shared" si="12"/>
        <v>NúmeroJurídica</v>
      </c>
      <c r="L162" s="36">
        <v>7</v>
      </c>
      <c r="M162" s="36" t="s">
        <v>77</v>
      </c>
      <c r="N162" s="36">
        <v>7</v>
      </c>
      <c r="O162" s="36" t="s">
        <v>78</v>
      </c>
      <c r="Q162" s="35"/>
      <c r="R162" s="35"/>
      <c r="S162" s="35"/>
      <c r="T162" s="35"/>
      <c r="U162" s="35"/>
      <c r="V162" s="35"/>
      <c r="W162" s="35"/>
      <c r="X162" s="35"/>
      <c r="Y162" s="35"/>
      <c r="Z162" s="35"/>
      <c r="AA162" s="35"/>
    </row>
    <row r="163" spans="2:40" x14ac:dyDescent="0.35">
      <c r="B163" s="17">
        <v>9</v>
      </c>
      <c r="C163" s="17" t="e">
        <f t="shared" si="14"/>
        <v>#REF!</v>
      </c>
      <c r="D163" t="e">
        <f>RIGHT(C152,9-B163)</f>
        <v>#REF!</v>
      </c>
      <c r="F163" s="30" t="s">
        <v>80</v>
      </c>
      <c r="G163" s="20" t="s">
        <v>104</v>
      </c>
      <c r="H163" s="27" t="s">
        <v>72</v>
      </c>
      <c r="I163" s="24" t="s">
        <v>118</v>
      </c>
      <c r="J163" s="24" t="str">
        <f t="shared" si="12"/>
        <v>NúmeroJurídica</v>
      </c>
      <c r="L163" s="36">
        <v>8</v>
      </c>
      <c r="M163" s="36" t="s">
        <v>83</v>
      </c>
      <c r="N163" s="36">
        <v>8</v>
      </c>
      <c r="O163" s="36" t="s">
        <v>79</v>
      </c>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row>
    <row r="164" spans="2:40" x14ac:dyDescent="0.35">
      <c r="F164" s="30" t="s">
        <v>81</v>
      </c>
      <c r="G164" s="20" t="s">
        <v>105</v>
      </c>
      <c r="H164" s="27" t="s">
        <v>82</v>
      </c>
      <c r="I164" s="24" t="s">
        <v>118</v>
      </c>
      <c r="J164" s="24" t="str">
        <f t="shared" si="12"/>
        <v>LetraJurídica</v>
      </c>
      <c r="L164" s="36">
        <v>9</v>
      </c>
      <c r="M164" s="36" t="s">
        <v>75</v>
      </c>
      <c r="N164" s="36">
        <v>9</v>
      </c>
      <c r="O164" s="36" t="s">
        <v>138</v>
      </c>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row>
    <row r="165" spans="2:40" ht="15.5" x14ac:dyDescent="0.35">
      <c r="B165" s="45" t="s">
        <v>134</v>
      </c>
      <c r="C165" s="44" t="e">
        <f>VLOOKUP(C155,F155:J187,4,FALSE)</f>
        <v>#REF!</v>
      </c>
      <c r="F165" s="30" t="s">
        <v>83</v>
      </c>
      <c r="G165" s="19" t="s">
        <v>97</v>
      </c>
      <c r="H165" s="27" t="s">
        <v>82</v>
      </c>
      <c r="I165" s="24" t="s">
        <v>118</v>
      </c>
      <c r="J165" s="24" t="str">
        <f t="shared" si="12"/>
        <v>LetraJurídica</v>
      </c>
      <c r="L165" s="36">
        <v>10</v>
      </c>
      <c r="M165" s="36" t="s">
        <v>115</v>
      </c>
      <c r="N165" s="36">
        <v>0</v>
      </c>
      <c r="O165" s="36" t="s">
        <v>80</v>
      </c>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row>
    <row r="166" spans="2:40" ht="15.5" x14ac:dyDescent="0.35">
      <c r="B166" s="45" t="s">
        <v>166</v>
      </c>
      <c r="C166" s="44" t="e">
        <f>VLOOKUP(C155,F155:J187,2,FALSE)</f>
        <v>#REF!</v>
      </c>
      <c r="F166" s="30" t="s">
        <v>84</v>
      </c>
      <c r="G166" s="19" t="s">
        <v>106</v>
      </c>
      <c r="H166" s="27" t="s">
        <v>82</v>
      </c>
      <c r="I166" s="24" t="s">
        <v>118</v>
      </c>
      <c r="J166" s="24" t="str">
        <f t="shared" si="12"/>
        <v>LetraJurídica</v>
      </c>
      <c r="L166" s="36">
        <v>11</v>
      </c>
      <c r="M166" s="36" t="s">
        <v>73</v>
      </c>
      <c r="Q166" s="35"/>
      <c r="R166" s="35"/>
      <c r="S166" s="35"/>
      <c r="T166" s="35"/>
    </row>
    <row r="167" spans="2:40" x14ac:dyDescent="0.35">
      <c r="B167" s="45" t="s">
        <v>135</v>
      </c>
      <c r="C167" s="44" t="e">
        <f>VLOOKUP(C155,F155:J187,5,FALSE)</f>
        <v>#REF!</v>
      </c>
      <c r="F167" s="30" t="s">
        <v>85</v>
      </c>
      <c r="G167" s="20" t="s">
        <v>107</v>
      </c>
      <c r="H167" s="27" t="s">
        <v>82</v>
      </c>
      <c r="I167" s="24" t="s">
        <v>118</v>
      </c>
      <c r="J167" s="24" t="str">
        <f t="shared" si="12"/>
        <v>LetraJurídica</v>
      </c>
      <c r="L167" s="36">
        <v>12</v>
      </c>
      <c r="M167" s="36" t="s">
        <v>81</v>
      </c>
    </row>
    <row r="168" spans="2:40" ht="29" x14ac:dyDescent="0.35">
      <c r="B168" s="45" t="s">
        <v>143</v>
      </c>
      <c r="C168" s="44" t="e">
        <f>IF(C167="Letra8Física",LEFT(C152,8),RIGHT(LEFT(C152,8),7))</f>
        <v>#REF!</v>
      </c>
      <c r="F168" s="30" t="s">
        <v>86</v>
      </c>
      <c r="G168" s="20" t="s">
        <v>128</v>
      </c>
      <c r="H168" s="27" t="s">
        <v>82</v>
      </c>
      <c r="I168" s="24" t="s">
        <v>118</v>
      </c>
      <c r="J168" s="24" t="str">
        <f t="shared" si="12"/>
        <v>LetraJurídica</v>
      </c>
      <c r="L168" s="36">
        <v>13</v>
      </c>
      <c r="M168" s="36" t="s">
        <v>80</v>
      </c>
    </row>
    <row r="169" spans="2:40" ht="15.5" x14ac:dyDescent="0.35">
      <c r="B169" s="45" t="s">
        <v>144</v>
      </c>
      <c r="C169" s="44" t="e">
        <f>MOD(C168,23)</f>
        <v>#REF!</v>
      </c>
      <c r="F169" s="30" t="s">
        <v>87</v>
      </c>
      <c r="G169" s="19" t="s">
        <v>108</v>
      </c>
      <c r="H169" s="27" t="s">
        <v>72</v>
      </c>
      <c r="I169" s="24" t="s">
        <v>118</v>
      </c>
      <c r="J169" s="24" t="str">
        <f t="shared" si="12"/>
        <v>NúmeroJurídica</v>
      </c>
      <c r="L169" s="36">
        <v>14</v>
      </c>
      <c r="M169" s="36" t="s">
        <v>117</v>
      </c>
    </row>
    <row r="170" spans="2:40" x14ac:dyDescent="0.35">
      <c r="B170" s="45" t="s">
        <v>145</v>
      </c>
      <c r="C170" s="44" t="e">
        <f>VLOOKUP(C169,L155:M177,2)</f>
        <v>#REF!</v>
      </c>
      <c r="F170" s="31" t="s">
        <v>88</v>
      </c>
      <c r="G170" s="21" t="s">
        <v>109</v>
      </c>
      <c r="H170" s="28" t="s">
        <v>72</v>
      </c>
      <c r="I170" s="24" t="s">
        <v>118</v>
      </c>
      <c r="J170" s="24" t="str">
        <f t="shared" si="12"/>
        <v>NúmeroJurídica</v>
      </c>
      <c r="L170" s="36">
        <v>15</v>
      </c>
      <c r="M170" s="36" t="s">
        <v>86</v>
      </c>
    </row>
    <row r="171" spans="2:40" x14ac:dyDescent="0.35">
      <c r="B171" s="39" t="s">
        <v>146</v>
      </c>
      <c r="C171" s="43" t="e">
        <f>IF(C170=C163,TRUE,FALSE)</f>
        <v>#REF!</v>
      </c>
      <c r="F171" s="32" t="s">
        <v>89</v>
      </c>
      <c r="G171" s="23" t="s">
        <v>110</v>
      </c>
      <c r="H171" s="22" t="s">
        <v>82</v>
      </c>
      <c r="I171" s="24" t="s">
        <v>118</v>
      </c>
      <c r="J171" s="24" t="str">
        <f t="shared" si="12"/>
        <v>LetraJurídica</v>
      </c>
      <c r="L171" s="36">
        <v>16</v>
      </c>
      <c r="M171" s="36" t="s">
        <v>84</v>
      </c>
    </row>
    <row r="172" spans="2:40" x14ac:dyDescent="0.35">
      <c r="B172" s="46" t="s">
        <v>152</v>
      </c>
      <c r="C172" s="44" t="e">
        <f>C157+C159+C161</f>
        <v>#REF!</v>
      </c>
      <c r="F172" s="33" t="s">
        <v>111</v>
      </c>
      <c r="G172" s="25" t="s">
        <v>120</v>
      </c>
      <c r="H172" s="18" t="s">
        <v>141</v>
      </c>
      <c r="I172" s="24" t="s">
        <v>119</v>
      </c>
      <c r="J172" s="24" t="str">
        <f t="shared" si="12"/>
        <v>Letra7Física</v>
      </c>
      <c r="L172" s="36">
        <v>17</v>
      </c>
      <c r="M172" s="36" t="s">
        <v>88</v>
      </c>
    </row>
    <row r="173" spans="2:40" ht="43.5" x14ac:dyDescent="0.35">
      <c r="B173" s="46" t="s">
        <v>148</v>
      </c>
      <c r="C173" s="44" t="e">
        <f>C156*2-(TRUNC(C156*2/10)*9)</f>
        <v>#REF!</v>
      </c>
      <c r="F173" s="33" t="s">
        <v>112</v>
      </c>
      <c r="G173" s="25" t="s">
        <v>121</v>
      </c>
      <c r="H173" s="18" t="s">
        <v>141</v>
      </c>
      <c r="I173" s="24" t="s">
        <v>119</v>
      </c>
      <c r="J173" s="24" t="str">
        <f t="shared" si="12"/>
        <v>Letra7Física</v>
      </c>
      <c r="L173" s="36">
        <v>18</v>
      </c>
      <c r="M173" s="36" t="s">
        <v>79</v>
      </c>
    </row>
    <row r="174" spans="2:40" ht="43.5" x14ac:dyDescent="0.35">
      <c r="B174" s="46" t="s">
        <v>149</v>
      </c>
      <c r="C174" s="44" t="e">
        <f>C158*2-(TRUNC(C158*2/10)*9)</f>
        <v>#REF!</v>
      </c>
      <c r="F174" s="33" t="s">
        <v>113</v>
      </c>
      <c r="G174" s="25" t="s">
        <v>122</v>
      </c>
      <c r="H174" s="18" t="s">
        <v>141</v>
      </c>
      <c r="I174" s="24" t="s">
        <v>119</v>
      </c>
      <c r="J174" s="24" t="str">
        <f t="shared" si="12"/>
        <v>Letra7Física</v>
      </c>
      <c r="L174" s="36">
        <v>19</v>
      </c>
      <c r="M174" s="36" t="s">
        <v>112</v>
      </c>
    </row>
    <row r="175" spans="2:40" ht="29" x14ac:dyDescent="0.35">
      <c r="B175" s="46" t="s">
        <v>150</v>
      </c>
      <c r="C175" s="44" t="e">
        <f>C160*2-(TRUNC(C160*2/10)*9)</f>
        <v>#REF!</v>
      </c>
      <c r="F175" s="33" t="s">
        <v>115</v>
      </c>
      <c r="G175" s="25" t="s">
        <v>123</v>
      </c>
      <c r="H175" s="18" t="s">
        <v>141</v>
      </c>
      <c r="I175" s="24" t="s">
        <v>119</v>
      </c>
      <c r="J175" s="24" t="str">
        <f t="shared" si="12"/>
        <v>Letra7Física</v>
      </c>
      <c r="L175" s="36">
        <v>20</v>
      </c>
      <c r="M175" s="36" t="s">
        <v>74</v>
      </c>
    </row>
    <row r="176" spans="2:40" ht="29" x14ac:dyDescent="0.35">
      <c r="B176" s="46" t="s">
        <v>151</v>
      </c>
      <c r="C176" s="44" t="e">
        <f>C162*2-(TRUNC(C162*2/10)*9)</f>
        <v>#REF!</v>
      </c>
      <c r="F176" s="33" t="s">
        <v>116</v>
      </c>
      <c r="G176" s="25" t="s">
        <v>123</v>
      </c>
      <c r="H176" s="18" t="s">
        <v>141</v>
      </c>
      <c r="I176" s="24" t="s">
        <v>119</v>
      </c>
      <c r="J176" s="24" t="str">
        <f t="shared" si="12"/>
        <v>Letra7Física</v>
      </c>
      <c r="L176" s="36">
        <v>21</v>
      </c>
      <c r="M176" s="36" t="s">
        <v>111</v>
      </c>
    </row>
    <row r="177" spans="2:13" ht="29" x14ac:dyDescent="0.35">
      <c r="B177" s="46" t="s">
        <v>153</v>
      </c>
      <c r="C177" s="44" t="e">
        <f>SUM(C173:C176)</f>
        <v>#REF!</v>
      </c>
      <c r="F177" s="33" t="s">
        <v>117</v>
      </c>
      <c r="G177" s="25" t="s">
        <v>123</v>
      </c>
      <c r="H177" s="18" t="s">
        <v>141</v>
      </c>
      <c r="I177" s="24" t="s">
        <v>119</v>
      </c>
      <c r="J177" s="24" t="str">
        <f t="shared" si="12"/>
        <v>Letra7Física</v>
      </c>
      <c r="L177" s="36">
        <v>22</v>
      </c>
      <c r="M177" s="36" t="s">
        <v>76</v>
      </c>
    </row>
    <row r="178" spans="2:13" x14ac:dyDescent="0.35">
      <c r="B178" s="46" t="s">
        <v>154</v>
      </c>
      <c r="C178" s="44" t="e">
        <f>C177+C172</f>
        <v>#REF!</v>
      </c>
      <c r="F178" s="34" t="s">
        <v>94</v>
      </c>
      <c r="G178" s="25" t="s">
        <v>129</v>
      </c>
      <c r="H178" s="29" t="s">
        <v>142</v>
      </c>
      <c r="I178" s="24" t="s">
        <v>119</v>
      </c>
      <c r="J178" s="24" t="str">
        <f t="shared" si="12"/>
        <v>Letra8Física</v>
      </c>
    </row>
    <row r="179" spans="2:13" x14ac:dyDescent="0.35">
      <c r="B179" s="46" t="s">
        <v>155</v>
      </c>
      <c r="C179" s="44" t="e">
        <f>MOD(10-MOD(C178,10),10)</f>
        <v>#REF!</v>
      </c>
      <c r="F179" s="34" t="s">
        <v>130</v>
      </c>
      <c r="G179" s="25" t="s">
        <v>129</v>
      </c>
      <c r="H179" s="29" t="s">
        <v>142</v>
      </c>
      <c r="I179" s="24" t="s">
        <v>119</v>
      </c>
      <c r="J179" s="24" t="str">
        <f t="shared" si="12"/>
        <v>Letra8Física</v>
      </c>
    </row>
    <row r="180" spans="2:13" x14ac:dyDescent="0.35">
      <c r="B180" s="39" t="s">
        <v>156</v>
      </c>
      <c r="C180" s="43" t="e">
        <f>IF(TEXT(C179,"0")=C163,TRUE,FALSE)</f>
        <v>#REF!</v>
      </c>
      <c r="F180" s="34" t="s">
        <v>91</v>
      </c>
      <c r="G180" s="25" t="s">
        <v>129</v>
      </c>
      <c r="H180" s="29" t="s">
        <v>142</v>
      </c>
      <c r="I180" s="24" t="s">
        <v>119</v>
      </c>
      <c r="J180" s="24" t="str">
        <f t="shared" si="12"/>
        <v>Letra8Física</v>
      </c>
    </row>
    <row r="181" spans="2:13" x14ac:dyDescent="0.35">
      <c r="B181" s="46" t="s">
        <v>158</v>
      </c>
      <c r="C181" s="44" t="e">
        <f>VLOOKUP(C179,N155:O165,2,FALSE)</f>
        <v>#REF!</v>
      </c>
      <c r="F181" s="34" t="s">
        <v>95</v>
      </c>
      <c r="G181" s="25" t="s">
        <v>129</v>
      </c>
      <c r="H181" s="29" t="s">
        <v>142</v>
      </c>
      <c r="I181" s="24" t="s">
        <v>119</v>
      </c>
      <c r="J181" s="24" t="str">
        <f t="shared" si="12"/>
        <v>Letra8Física</v>
      </c>
    </row>
    <row r="182" spans="2:13" x14ac:dyDescent="0.35">
      <c r="B182" s="39" t="s">
        <v>157</v>
      </c>
      <c r="C182" s="43" t="e">
        <f>IF(C181=C163,TRUE,FALSE)</f>
        <v>#REF!</v>
      </c>
      <c r="F182" s="34" t="s">
        <v>93</v>
      </c>
      <c r="G182" s="25" t="s">
        <v>129</v>
      </c>
      <c r="H182" s="29" t="s">
        <v>142</v>
      </c>
      <c r="I182" s="24" t="s">
        <v>119</v>
      </c>
      <c r="J182" s="24" t="str">
        <f t="shared" si="12"/>
        <v>Letra8Física</v>
      </c>
    </row>
    <row r="183" spans="2:13" x14ac:dyDescent="0.35">
      <c r="B183" s="40"/>
      <c r="C183" s="17"/>
      <c r="F183" s="34" t="s">
        <v>131</v>
      </c>
      <c r="G183" s="25" t="s">
        <v>129</v>
      </c>
      <c r="H183" s="29" t="s">
        <v>142</v>
      </c>
      <c r="I183" s="24" t="s">
        <v>119</v>
      </c>
      <c r="J183" s="24" t="str">
        <f t="shared" si="12"/>
        <v>Letra8Física</v>
      </c>
    </row>
    <row r="184" spans="2:13" x14ac:dyDescent="0.35">
      <c r="B184" s="39" t="s">
        <v>159</v>
      </c>
      <c r="C184" s="43" t="e">
        <f>OR(C171,AND(C180,C167=J155),AND(C182,C167=J164))</f>
        <v>#REF!</v>
      </c>
      <c r="F184" s="34" t="s">
        <v>90</v>
      </c>
      <c r="G184" s="25" t="s">
        <v>129</v>
      </c>
      <c r="H184" s="29" t="s">
        <v>142</v>
      </c>
      <c r="I184" s="24" t="s">
        <v>119</v>
      </c>
      <c r="J184" s="24" t="str">
        <f t="shared" si="12"/>
        <v>Letra8Física</v>
      </c>
    </row>
    <row r="185" spans="2:13" x14ac:dyDescent="0.35">
      <c r="B185" s="40"/>
      <c r="C185" s="17"/>
      <c r="F185" s="34" t="s">
        <v>132</v>
      </c>
      <c r="G185" s="25" t="s">
        <v>129</v>
      </c>
      <c r="H185" s="29" t="s">
        <v>142</v>
      </c>
      <c r="I185" s="24" t="s">
        <v>119</v>
      </c>
      <c r="J185" s="24" t="str">
        <f t="shared" si="12"/>
        <v>Letra8Física</v>
      </c>
    </row>
    <row r="186" spans="2:13" x14ac:dyDescent="0.35">
      <c r="F186" s="34" t="s">
        <v>92</v>
      </c>
      <c r="G186" s="25" t="s">
        <v>129</v>
      </c>
      <c r="H186" s="29" t="s">
        <v>142</v>
      </c>
      <c r="I186" s="24" t="s">
        <v>119</v>
      </c>
      <c r="J186" s="24" t="str">
        <f t="shared" si="12"/>
        <v>Letra8Física</v>
      </c>
    </row>
    <row r="187" spans="2:13" x14ac:dyDescent="0.35">
      <c r="B187" s="41" t="s">
        <v>161</v>
      </c>
      <c r="C187" s="43" t="e">
        <f>NOT(OR(Q155:Q160))</f>
        <v>#REF!</v>
      </c>
      <c r="F187" s="34" t="s">
        <v>133</v>
      </c>
      <c r="G187" s="25" t="s">
        <v>129</v>
      </c>
      <c r="H187" s="29" t="s">
        <v>142</v>
      </c>
      <c r="I187" s="24" t="s">
        <v>119</v>
      </c>
      <c r="J187" s="24" t="str">
        <f t="shared" si="12"/>
        <v>Letra8Física</v>
      </c>
    </row>
    <row r="188" spans="2:13" x14ac:dyDescent="0.35">
      <c r="B188" s="41" t="s">
        <v>124</v>
      </c>
      <c r="C188" s="42" t="e">
        <f>IF(Q158,R158,T160)</f>
        <v>#REF!</v>
      </c>
    </row>
    <row r="189" spans="2:13" x14ac:dyDescent="0.35">
      <c r="B189" s="40"/>
      <c r="C189" s="17"/>
    </row>
    <row r="190" spans="2:13" s="56" customFormat="1" x14ac:dyDescent="0.35"/>
    <row r="193" spans="2:27" ht="39.75" customHeight="1" x14ac:dyDescent="0.5">
      <c r="B193" s="47" t="s">
        <v>167</v>
      </c>
      <c r="C193" s="53" t="e">
        <f>#REF!</f>
        <v>#REF!</v>
      </c>
      <c r="F193" s="51"/>
      <c r="G193" s="52" t="s">
        <v>170</v>
      </c>
      <c r="H193" s="54" t="b">
        <f>D4</f>
        <v>1</v>
      </c>
    </row>
    <row r="194" spans="2:27" ht="23.5" x14ac:dyDescent="0.55000000000000004">
      <c r="B194" s="49" t="s">
        <v>162</v>
      </c>
      <c r="C194" s="50" t="e">
        <f>C233</f>
        <v>#REF!</v>
      </c>
      <c r="G194" s="40" t="s">
        <v>169</v>
      </c>
      <c r="H194" t="b">
        <f>TRUE</f>
        <v>1</v>
      </c>
      <c r="I194" t="b">
        <f>FALSE</f>
        <v>0</v>
      </c>
    </row>
    <row r="195" spans="2:27" x14ac:dyDescent="0.35">
      <c r="B195" s="26" t="s">
        <v>166</v>
      </c>
      <c r="C195" t="e">
        <f>CONCATENATE("Persona ",C211,", ",C212)</f>
        <v>#REF!</v>
      </c>
    </row>
    <row r="196" spans="2:27" x14ac:dyDescent="0.35">
      <c r="B196" s="26"/>
    </row>
    <row r="198" spans="2:27" x14ac:dyDescent="0.35">
      <c r="B198" s="26" t="s">
        <v>168</v>
      </c>
      <c r="C198" t="e">
        <f>UPPER(C193)</f>
        <v>#REF!</v>
      </c>
    </row>
    <row r="199" spans="2:27" x14ac:dyDescent="0.35">
      <c r="Q199" s="26" t="s">
        <v>124</v>
      </c>
    </row>
    <row r="200" spans="2:27" x14ac:dyDescent="0.35">
      <c r="B200" s="26" t="s">
        <v>68</v>
      </c>
      <c r="C200" s="26" t="s">
        <v>69</v>
      </c>
      <c r="D200" s="26" t="s">
        <v>70</v>
      </c>
      <c r="E200" s="26"/>
      <c r="F200" s="26" t="s">
        <v>44</v>
      </c>
      <c r="G200" s="26"/>
      <c r="H200" s="26" t="s">
        <v>114</v>
      </c>
      <c r="I200" s="26" t="s">
        <v>127</v>
      </c>
      <c r="J200" s="26" t="s">
        <v>140</v>
      </c>
      <c r="K200" s="26"/>
      <c r="L200" s="26" t="s">
        <v>136</v>
      </c>
      <c r="N200" s="26" t="s">
        <v>139</v>
      </c>
      <c r="Q200" s="55" t="s">
        <v>125</v>
      </c>
      <c r="R200" s="55" t="s">
        <v>126</v>
      </c>
      <c r="S200" s="55" t="s">
        <v>160</v>
      </c>
      <c r="T200" s="48" t="s">
        <v>171</v>
      </c>
    </row>
    <row r="201" spans="2:27" ht="15.5" x14ac:dyDescent="0.35">
      <c r="B201" s="17">
        <v>1</v>
      </c>
      <c r="C201" s="17" t="e">
        <f>LEFT(C198,1)</f>
        <v>#REF!</v>
      </c>
      <c r="D201" t="e">
        <f>RIGHT(C198,9-B201)</f>
        <v>#REF!</v>
      </c>
      <c r="F201" s="30" t="s">
        <v>71</v>
      </c>
      <c r="G201" s="19" t="s">
        <v>98</v>
      </c>
      <c r="H201" s="27" t="s">
        <v>72</v>
      </c>
      <c r="I201" s="24" t="s">
        <v>118</v>
      </c>
      <c r="J201" s="24" t="str">
        <f>H201&amp;I201</f>
        <v>NúmeroJurídica</v>
      </c>
      <c r="L201" s="36">
        <v>0</v>
      </c>
      <c r="M201" s="36" t="s">
        <v>137</v>
      </c>
      <c r="N201" s="36">
        <v>0</v>
      </c>
      <c r="O201" s="36" t="s">
        <v>80</v>
      </c>
      <c r="Q201" s="38" t="e">
        <f>IF(LEN(C198)&lt;&gt;9,TRUE,FALSE)</f>
        <v>#REF!</v>
      </c>
      <c r="R201" s="24" t="s">
        <v>163</v>
      </c>
      <c r="S201" s="24" t="e">
        <f>IF(Q201,R201,"")</f>
        <v>#REF!</v>
      </c>
      <c r="T201" s="24" t="e">
        <f>S201</f>
        <v>#REF!</v>
      </c>
    </row>
    <row r="202" spans="2:27" ht="15.5" x14ac:dyDescent="0.35">
      <c r="B202" s="17">
        <v>2</v>
      </c>
      <c r="C202" s="17" t="e">
        <f>LEFT(D201,1)</f>
        <v>#REF!</v>
      </c>
      <c r="D202" t="e">
        <f>RIGHT(C198,9-B202)</f>
        <v>#REF!</v>
      </c>
      <c r="F202" s="30" t="s">
        <v>73</v>
      </c>
      <c r="G202" s="19" t="s">
        <v>99</v>
      </c>
      <c r="H202" s="27" t="s">
        <v>72</v>
      </c>
      <c r="I202" s="24" t="s">
        <v>118</v>
      </c>
      <c r="J202" s="24" t="str">
        <f t="shared" ref="J202:J233" si="16">H202&amp;I202</f>
        <v>NúmeroJurídica</v>
      </c>
      <c r="L202" s="36">
        <v>1</v>
      </c>
      <c r="M202" s="36" t="s">
        <v>85</v>
      </c>
      <c r="N202" s="36">
        <v>1</v>
      </c>
      <c r="O202" s="36" t="s">
        <v>71</v>
      </c>
      <c r="Q202" s="38" t="b">
        <f>IF(ISERROR(C211),TRUE,FALSE)</f>
        <v>1</v>
      </c>
      <c r="R202" s="24" t="s">
        <v>164</v>
      </c>
      <c r="S202" s="24" t="str">
        <f t="shared" ref="S202:S206" si="17">IF(Q202,R202,"")</f>
        <v>Tipus no vàlid (primer caràcter no vàlid).</v>
      </c>
      <c r="T202" s="24" t="e">
        <f>IF(S202="",T201,T201&amp;" "&amp;S202)</f>
        <v>#REF!</v>
      </c>
    </row>
    <row r="203" spans="2:27" ht="15.5" x14ac:dyDescent="0.35">
      <c r="B203" s="17">
        <v>3</v>
      </c>
      <c r="C203" s="17" t="e">
        <f t="shared" ref="C203:C209" si="18">LEFT(D202,1)</f>
        <v>#REF!</v>
      </c>
      <c r="D203" t="e">
        <f>RIGHT(C198,9-B203)</f>
        <v>#REF!</v>
      </c>
      <c r="F203" s="30" t="s">
        <v>74</v>
      </c>
      <c r="G203" s="19" t="s">
        <v>100</v>
      </c>
      <c r="H203" s="27" t="s">
        <v>72</v>
      </c>
      <c r="I203" s="24" t="s">
        <v>118</v>
      </c>
      <c r="J203" s="24" t="str">
        <f t="shared" si="16"/>
        <v>NúmeroJurídica</v>
      </c>
      <c r="L203" s="36">
        <v>2</v>
      </c>
      <c r="M203" s="36" t="s">
        <v>89</v>
      </c>
      <c r="N203" s="36">
        <v>2</v>
      </c>
      <c r="O203" s="36" t="s">
        <v>73</v>
      </c>
      <c r="Q203" s="38" t="b">
        <f>IF(ISERROR(C224),TRUE,FALSE)</f>
        <v>1</v>
      </c>
      <c r="R203" s="24" t="s">
        <v>172</v>
      </c>
      <c r="S203" s="24" t="str">
        <f t="shared" si="17"/>
        <v>Cadena NIF mal formada.</v>
      </c>
      <c r="T203" s="24" t="e">
        <f t="shared" ref="T203:T206" si="19">IF(S203="",T202,T202&amp;" "&amp;S203)</f>
        <v>#REF!</v>
      </c>
    </row>
    <row r="204" spans="2:27" ht="15.5" x14ac:dyDescent="0.35">
      <c r="B204" s="17">
        <v>4</v>
      </c>
      <c r="C204" s="17" t="e">
        <f t="shared" si="18"/>
        <v>#REF!</v>
      </c>
      <c r="D204" t="e">
        <f>RIGHT(C198,9-B204)</f>
        <v>#REF!</v>
      </c>
      <c r="F204" s="30" t="s">
        <v>75</v>
      </c>
      <c r="G204" s="19" t="s">
        <v>101</v>
      </c>
      <c r="H204" s="27" t="s">
        <v>72</v>
      </c>
      <c r="I204" s="24" t="s">
        <v>118</v>
      </c>
      <c r="J204" s="24" t="str">
        <f t="shared" si="16"/>
        <v>NúmeroJurídica</v>
      </c>
      <c r="L204" s="36">
        <v>3</v>
      </c>
      <c r="M204" s="36" t="s">
        <v>71</v>
      </c>
      <c r="N204" s="36">
        <v>3</v>
      </c>
      <c r="O204" s="36" t="s">
        <v>74</v>
      </c>
      <c r="Q204" s="38" t="e">
        <f>OR(ISBLANK(C193),C193="",C193=0)</f>
        <v>#REF!</v>
      </c>
      <c r="R204" s="24" t="s">
        <v>173</v>
      </c>
      <c r="S204" s="24" t="e">
        <f t="shared" si="17"/>
        <v>#REF!</v>
      </c>
      <c r="T204" s="24" t="e">
        <f t="shared" si="19"/>
        <v>#REF!</v>
      </c>
    </row>
    <row r="205" spans="2:27" ht="15.5" x14ac:dyDescent="0.35">
      <c r="B205" s="17">
        <v>5</v>
      </c>
      <c r="C205" s="17" t="e">
        <f t="shared" si="18"/>
        <v>#REF!</v>
      </c>
      <c r="D205" t="e">
        <f>RIGHT(C198,9-B205)</f>
        <v>#REF!</v>
      </c>
      <c r="F205" s="30" t="s">
        <v>76</v>
      </c>
      <c r="G205" s="19" t="s">
        <v>102</v>
      </c>
      <c r="H205" s="27" t="s">
        <v>72</v>
      </c>
      <c r="I205" s="24" t="s">
        <v>118</v>
      </c>
      <c r="J205" s="24" t="str">
        <f t="shared" si="16"/>
        <v>NúmeroJurídica</v>
      </c>
      <c r="L205" s="36">
        <v>4</v>
      </c>
      <c r="M205" s="36" t="s">
        <v>78</v>
      </c>
      <c r="N205" s="36">
        <v>4</v>
      </c>
      <c r="O205" s="36" t="s">
        <v>75</v>
      </c>
      <c r="Q205" s="38" t="b">
        <f>IF(ISERROR(C230),TRUE,NOT(C230))</f>
        <v>1</v>
      </c>
      <c r="R205" s="24" t="s">
        <v>165</v>
      </c>
      <c r="S205" s="24" t="str">
        <f t="shared" si="17"/>
        <v>NIF no vàlid (codi de control no vàlid).</v>
      </c>
      <c r="T205" s="24" t="e">
        <f t="shared" si="19"/>
        <v>#REF!</v>
      </c>
    </row>
    <row r="206" spans="2:27" ht="15.5" x14ac:dyDescent="0.35">
      <c r="B206" s="17">
        <v>6</v>
      </c>
      <c r="C206" s="17" t="e">
        <f t="shared" si="18"/>
        <v>#REF!</v>
      </c>
      <c r="D206" t="e">
        <f>RIGHT(C198,9-B206)</f>
        <v>#REF!</v>
      </c>
      <c r="F206" s="30" t="s">
        <v>77</v>
      </c>
      <c r="G206" s="19" t="s">
        <v>96</v>
      </c>
      <c r="H206" s="27" t="s">
        <v>72</v>
      </c>
      <c r="I206" s="24" t="s">
        <v>118</v>
      </c>
      <c r="J206" s="24" t="str">
        <f t="shared" si="16"/>
        <v>NúmeroJurídica</v>
      </c>
      <c r="L206" s="36">
        <v>5</v>
      </c>
      <c r="M206" s="36" t="s">
        <v>113</v>
      </c>
      <c r="N206" s="36">
        <v>5</v>
      </c>
      <c r="O206" s="36" t="s">
        <v>76</v>
      </c>
      <c r="Q206" s="38" t="b">
        <f>IF(ISERROR(C211),FALSE,IF(OR(AND(NOT(H193),C211=I218),ISERROR(C211)),TRUE,FALSE))</f>
        <v>0</v>
      </c>
      <c r="R206" s="24" t="s">
        <v>174</v>
      </c>
      <c r="S206" s="24" t="str">
        <f t="shared" si="17"/>
        <v/>
      </c>
      <c r="T206" s="24" t="e">
        <f t="shared" si="19"/>
        <v>#REF!</v>
      </c>
    </row>
    <row r="207" spans="2:27" ht="15.5" x14ac:dyDescent="0.35">
      <c r="B207" s="17">
        <v>7</v>
      </c>
      <c r="C207" s="17" t="e">
        <f t="shared" si="18"/>
        <v>#REF!</v>
      </c>
      <c r="D207" t="e">
        <f>RIGHT(C198,9-B207)</f>
        <v>#REF!</v>
      </c>
      <c r="F207" s="30" t="s">
        <v>78</v>
      </c>
      <c r="G207" s="19" t="s">
        <v>50</v>
      </c>
      <c r="H207" s="27" t="s">
        <v>72</v>
      </c>
      <c r="I207" s="24" t="s">
        <v>118</v>
      </c>
      <c r="J207" s="24" t="str">
        <f t="shared" si="16"/>
        <v>NúmeroJurídica</v>
      </c>
      <c r="L207" s="36">
        <v>6</v>
      </c>
      <c r="M207" s="36" t="s">
        <v>116</v>
      </c>
      <c r="N207" s="36">
        <v>6</v>
      </c>
      <c r="O207" s="36" t="s">
        <v>77</v>
      </c>
      <c r="U207" s="35"/>
      <c r="V207" s="35"/>
      <c r="W207" s="35"/>
      <c r="X207" s="35"/>
      <c r="Y207" s="35"/>
      <c r="Z207" s="35"/>
      <c r="AA207" s="35"/>
    </row>
    <row r="208" spans="2:27" ht="29" x14ac:dyDescent="0.35">
      <c r="B208" s="17">
        <v>8</v>
      </c>
      <c r="C208" s="17" t="e">
        <f t="shared" si="18"/>
        <v>#REF!</v>
      </c>
      <c r="D208" t="e">
        <f>RIGHT(C198,9-B208)</f>
        <v>#REF!</v>
      </c>
      <c r="F208" s="30" t="s">
        <v>79</v>
      </c>
      <c r="G208" s="20" t="s">
        <v>103</v>
      </c>
      <c r="H208" s="27" t="s">
        <v>72</v>
      </c>
      <c r="I208" s="24" t="s">
        <v>118</v>
      </c>
      <c r="J208" s="24" t="str">
        <f t="shared" si="16"/>
        <v>NúmeroJurídica</v>
      </c>
      <c r="L208" s="36">
        <v>7</v>
      </c>
      <c r="M208" s="36" t="s">
        <v>77</v>
      </c>
      <c r="N208" s="36">
        <v>7</v>
      </c>
      <c r="O208" s="36" t="s">
        <v>78</v>
      </c>
      <c r="Q208" s="35"/>
      <c r="R208" s="35"/>
      <c r="S208" s="35"/>
      <c r="T208" s="35"/>
      <c r="U208" s="35"/>
      <c r="V208" s="35"/>
      <c r="W208" s="35"/>
      <c r="X208" s="35"/>
      <c r="Y208" s="35"/>
      <c r="Z208" s="35"/>
      <c r="AA208" s="35"/>
    </row>
    <row r="209" spans="2:40" x14ac:dyDescent="0.35">
      <c r="B209" s="17">
        <v>9</v>
      </c>
      <c r="C209" s="17" t="e">
        <f t="shared" si="18"/>
        <v>#REF!</v>
      </c>
      <c r="D209" t="e">
        <f>RIGHT(C198,9-B209)</f>
        <v>#REF!</v>
      </c>
      <c r="F209" s="30" t="s">
        <v>80</v>
      </c>
      <c r="G209" s="20" t="s">
        <v>104</v>
      </c>
      <c r="H209" s="27" t="s">
        <v>72</v>
      </c>
      <c r="I209" s="24" t="s">
        <v>118</v>
      </c>
      <c r="J209" s="24" t="str">
        <f t="shared" si="16"/>
        <v>NúmeroJurídica</v>
      </c>
      <c r="L209" s="36">
        <v>8</v>
      </c>
      <c r="M209" s="36" t="s">
        <v>83</v>
      </c>
      <c r="N209" s="36">
        <v>8</v>
      </c>
      <c r="O209" s="36" t="s">
        <v>79</v>
      </c>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row>
    <row r="210" spans="2:40" x14ac:dyDescent="0.35">
      <c r="F210" s="30" t="s">
        <v>81</v>
      </c>
      <c r="G210" s="20" t="s">
        <v>105</v>
      </c>
      <c r="H210" s="27" t="s">
        <v>82</v>
      </c>
      <c r="I210" s="24" t="s">
        <v>118</v>
      </c>
      <c r="J210" s="24" t="str">
        <f t="shared" si="16"/>
        <v>LetraJurídica</v>
      </c>
      <c r="L210" s="36">
        <v>9</v>
      </c>
      <c r="M210" s="36" t="s">
        <v>75</v>
      </c>
      <c r="N210" s="36">
        <v>9</v>
      </c>
      <c r="O210" s="36" t="s">
        <v>138</v>
      </c>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row>
    <row r="211" spans="2:40" ht="15.5" x14ac:dyDescent="0.35">
      <c r="B211" s="45" t="s">
        <v>134</v>
      </c>
      <c r="C211" s="44" t="e">
        <f>VLOOKUP(C201,F201:J233,4,FALSE)</f>
        <v>#REF!</v>
      </c>
      <c r="F211" s="30" t="s">
        <v>83</v>
      </c>
      <c r="G211" s="19" t="s">
        <v>97</v>
      </c>
      <c r="H211" s="27" t="s">
        <v>82</v>
      </c>
      <c r="I211" s="24" t="s">
        <v>118</v>
      </c>
      <c r="J211" s="24" t="str">
        <f t="shared" si="16"/>
        <v>LetraJurídica</v>
      </c>
      <c r="L211" s="36">
        <v>10</v>
      </c>
      <c r="M211" s="36" t="s">
        <v>115</v>
      </c>
      <c r="N211" s="36">
        <v>0</v>
      </c>
      <c r="O211" s="36" t="s">
        <v>80</v>
      </c>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row>
    <row r="212" spans="2:40" ht="15.5" x14ac:dyDescent="0.35">
      <c r="B212" s="45" t="s">
        <v>166</v>
      </c>
      <c r="C212" s="44" t="e">
        <f>VLOOKUP(C201,F201:J233,2,FALSE)</f>
        <v>#REF!</v>
      </c>
      <c r="F212" s="30" t="s">
        <v>84</v>
      </c>
      <c r="G212" s="19" t="s">
        <v>106</v>
      </c>
      <c r="H212" s="27" t="s">
        <v>82</v>
      </c>
      <c r="I212" s="24" t="s">
        <v>118</v>
      </c>
      <c r="J212" s="24" t="str">
        <f t="shared" si="16"/>
        <v>LetraJurídica</v>
      </c>
      <c r="L212" s="36">
        <v>11</v>
      </c>
      <c r="M212" s="36" t="s">
        <v>73</v>
      </c>
      <c r="Q212" s="35"/>
      <c r="R212" s="35"/>
      <c r="S212" s="35"/>
      <c r="T212" s="35"/>
    </row>
    <row r="213" spans="2:40" x14ac:dyDescent="0.35">
      <c r="B213" s="45" t="s">
        <v>135</v>
      </c>
      <c r="C213" s="44" t="e">
        <f>VLOOKUP(C201,F201:J233,5,FALSE)</f>
        <v>#REF!</v>
      </c>
      <c r="F213" s="30" t="s">
        <v>85</v>
      </c>
      <c r="G213" s="20" t="s">
        <v>107</v>
      </c>
      <c r="H213" s="27" t="s">
        <v>82</v>
      </c>
      <c r="I213" s="24" t="s">
        <v>118</v>
      </c>
      <c r="J213" s="24" t="str">
        <f t="shared" si="16"/>
        <v>LetraJurídica</v>
      </c>
      <c r="L213" s="36">
        <v>12</v>
      </c>
      <c r="M213" s="36" t="s">
        <v>81</v>
      </c>
    </row>
    <row r="214" spans="2:40" ht="29" x14ac:dyDescent="0.35">
      <c r="B214" s="45" t="s">
        <v>143</v>
      </c>
      <c r="C214" s="44" t="e">
        <f>IF(C213="Letra8Física",LEFT(C198,8),RIGHT(LEFT(C198,8),7))</f>
        <v>#REF!</v>
      </c>
      <c r="F214" s="30" t="s">
        <v>86</v>
      </c>
      <c r="G214" s="20" t="s">
        <v>128</v>
      </c>
      <c r="H214" s="27" t="s">
        <v>82</v>
      </c>
      <c r="I214" s="24" t="s">
        <v>118</v>
      </c>
      <c r="J214" s="24" t="str">
        <f t="shared" si="16"/>
        <v>LetraJurídica</v>
      </c>
      <c r="L214" s="36">
        <v>13</v>
      </c>
      <c r="M214" s="36" t="s">
        <v>80</v>
      </c>
    </row>
    <row r="215" spans="2:40" ht="15.5" x14ac:dyDescent="0.35">
      <c r="B215" s="45" t="s">
        <v>144</v>
      </c>
      <c r="C215" s="44" t="e">
        <f>MOD(C214,23)</f>
        <v>#REF!</v>
      </c>
      <c r="F215" s="30" t="s">
        <v>87</v>
      </c>
      <c r="G215" s="19" t="s">
        <v>108</v>
      </c>
      <c r="H215" s="27" t="s">
        <v>72</v>
      </c>
      <c r="I215" s="24" t="s">
        <v>118</v>
      </c>
      <c r="J215" s="24" t="str">
        <f t="shared" si="16"/>
        <v>NúmeroJurídica</v>
      </c>
      <c r="L215" s="36">
        <v>14</v>
      </c>
      <c r="M215" s="36" t="s">
        <v>117</v>
      </c>
    </row>
    <row r="216" spans="2:40" x14ac:dyDescent="0.35">
      <c r="B216" s="45" t="s">
        <v>145</v>
      </c>
      <c r="C216" s="44" t="e">
        <f>VLOOKUP(C215,L201:M223,2)</f>
        <v>#REF!</v>
      </c>
      <c r="F216" s="31" t="s">
        <v>88</v>
      </c>
      <c r="G216" s="21" t="s">
        <v>109</v>
      </c>
      <c r="H216" s="28" t="s">
        <v>72</v>
      </c>
      <c r="I216" s="24" t="s">
        <v>118</v>
      </c>
      <c r="J216" s="24" t="str">
        <f t="shared" si="16"/>
        <v>NúmeroJurídica</v>
      </c>
      <c r="L216" s="36">
        <v>15</v>
      </c>
      <c r="M216" s="36" t="s">
        <v>86</v>
      </c>
    </row>
    <row r="217" spans="2:40" x14ac:dyDescent="0.35">
      <c r="B217" s="39" t="s">
        <v>146</v>
      </c>
      <c r="C217" s="43" t="e">
        <f>IF(C216=C209,TRUE,FALSE)</f>
        <v>#REF!</v>
      </c>
      <c r="F217" s="32" t="s">
        <v>89</v>
      </c>
      <c r="G217" s="23" t="s">
        <v>110</v>
      </c>
      <c r="H217" s="22" t="s">
        <v>82</v>
      </c>
      <c r="I217" s="24" t="s">
        <v>118</v>
      </c>
      <c r="J217" s="24" t="str">
        <f t="shared" si="16"/>
        <v>LetraJurídica</v>
      </c>
      <c r="L217" s="36">
        <v>16</v>
      </c>
      <c r="M217" s="36" t="s">
        <v>84</v>
      </c>
    </row>
    <row r="218" spans="2:40" x14ac:dyDescent="0.35">
      <c r="B218" s="46" t="s">
        <v>152</v>
      </c>
      <c r="C218" s="44" t="e">
        <f>C203+C205+C207</f>
        <v>#REF!</v>
      </c>
      <c r="F218" s="33" t="s">
        <v>111</v>
      </c>
      <c r="G218" s="25" t="s">
        <v>120</v>
      </c>
      <c r="H218" s="18" t="s">
        <v>141</v>
      </c>
      <c r="I218" s="24" t="s">
        <v>119</v>
      </c>
      <c r="J218" s="24" t="str">
        <f t="shared" si="16"/>
        <v>Letra7Física</v>
      </c>
      <c r="L218" s="36">
        <v>17</v>
      </c>
      <c r="M218" s="36" t="s">
        <v>88</v>
      </c>
    </row>
    <row r="219" spans="2:40" ht="43.5" x14ac:dyDescent="0.35">
      <c r="B219" s="46" t="s">
        <v>148</v>
      </c>
      <c r="C219" s="44" t="e">
        <f>C202*2-(TRUNC(C202*2/10)*9)</f>
        <v>#REF!</v>
      </c>
      <c r="F219" s="33" t="s">
        <v>112</v>
      </c>
      <c r="G219" s="25" t="s">
        <v>121</v>
      </c>
      <c r="H219" s="18" t="s">
        <v>141</v>
      </c>
      <c r="I219" s="24" t="s">
        <v>119</v>
      </c>
      <c r="J219" s="24" t="str">
        <f t="shared" si="16"/>
        <v>Letra7Física</v>
      </c>
      <c r="L219" s="36">
        <v>18</v>
      </c>
      <c r="M219" s="36" t="s">
        <v>79</v>
      </c>
    </row>
    <row r="220" spans="2:40" ht="43.5" x14ac:dyDescent="0.35">
      <c r="B220" s="46" t="s">
        <v>149</v>
      </c>
      <c r="C220" s="44" t="e">
        <f>C204*2-(TRUNC(C204*2/10)*9)</f>
        <v>#REF!</v>
      </c>
      <c r="F220" s="33" t="s">
        <v>113</v>
      </c>
      <c r="G220" s="25" t="s">
        <v>122</v>
      </c>
      <c r="H220" s="18" t="s">
        <v>141</v>
      </c>
      <c r="I220" s="24" t="s">
        <v>119</v>
      </c>
      <c r="J220" s="24" t="str">
        <f t="shared" si="16"/>
        <v>Letra7Física</v>
      </c>
      <c r="L220" s="36">
        <v>19</v>
      </c>
      <c r="M220" s="36" t="s">
        <v>112</v>
      </c>
    </row>
    <row r="221" spans="2:40" ht="29" x14ac:dyDescent="0.35">
      <c r="B221" s="46" t="s">
        <v>150</v>
      </c>
      <c r="C221" s="44" t="e">
        <f>C206*2-(TRUNC(C206*2/10)*9)</f>
        <v>#REF!</v>
      </c>
      <c r="F221" s="33" t="s">
        <v>115</v>
      </c>
      <c r="G221" s="25" t="s">
        <v>123</v>
      </c>
      <c r="H221" s="18" t="s">
        <v>141</v>
      </c>
      <c r="I221" s="24" t="s">
        <v>119</v>
      </c>
      <c r="J221" s="24" t="str">
        <f t="shared" si="16"/>
        <v>Letra7Física</v>
      </c>
      <c r="L221" s="36">
        <v>20</v>
      </c>
      <c r="M221" s="36" t="s">
        <v>74</v>
      </c>
    </row>
    <row r="222" spans="2:40" ht="29" x14ac:dyDescent="0.35">
      <c r="B222" s="46" t="s">
        <v>151</v>
      </c>
      <c r="C222" s="44" t="e">
        <f>C208*2-(TRUNC(C208*2/10)*9)</f>
        <v>#REF!</v>
      </c>
      <c r="F222" s="33" t="s">
        <v>116</v>
      </c>
      <c r="G222" s="25" t="s">
        <v>123</v>
      </c>
      <c r="H222" s="18" t="s">
        <v>141</v>
      </c>
      <c r="I222" s="24" t="s">
        <v>119</v>
      </c>
      <c r="J222" s="24" t="str">
        <f t="shared" si="16"/>
        <v>Letra7Física</v>
      </c>
      <c r="L222" s="36">
        <v>21</v>
      </c>
      <c r="M222" s="36" t="s">
        <v>111</v>
      </c>
    </row>
    <row r="223" spans="2:40" ht="29" x14ac:dyDescent="0.35">
      <c r="B223" s="46" t="s">
        <v>153</v>
      </c>
      <c r="C223" s="44" t="e">
        <f>SUM(C219:C222)</f>
        <v>#REF!</v>
      </c>
      <c r="F223" s="33" t="s">
        <v>117</v>
      </c>
      <c r="G223" s="25" t="s">
        <v>123</v>
      </c>
      <c r="H223" s="18" t="s">
        <v>141</v>
      </c>
      <c r="I223" s="24" t="s">
        <v>119</v>
      </c>
      <c r="J223" s="24" t="str">
        <f t="shared" si="16"/>
        <v>Letra7Física</v>
      </c>
      <c r="L223" s="36">
        <v>22</v>
      </c>
      <c r="M223" s="36" t="s">
        <v>76</v>
      </c>
    </row>
    <row r="224" spans="2:40" x14ac:dyDescent="0.35">
      <c r="B224" s="46" t="s">
        <v>154</v>
      </c>
      <c r="C224" s="44" t="e">
        <f>C223+C218</f>
        <v>#REF!</v>
      </c>
      <c r="F224" s="34" t="s">
        <v>94</v>
      </c>
      <c r="G224" s="25" t="s">
        <v>129</v>
      </c>
      <c r="H224" s="29" t="s">
        <v>142</v>
      </c>
      <c r="I224" s="24" t="s">
        <v>119</v>
      </c>
      <c r="J224" s="24" t="str">
        <f t="shared" si="16"/>
        <v>Letra8Física</v>
      </c>
    </row>
    <row r="225" spans="2:10" x14ac:dyDescent="0.35">
      <c r="B225" s="46" t="s">
        <v>155</v>
      </c>
      <c r="C225" s="44" t="e">
        <f>MOD(10-MOD(C224,10),10)</f>
        <v>#REF!</v>
      </c>
      <c r="F225" s="34" t="s">
        <v>130</v>
      </c>
      <c r="G225" s="25" t="s">
        <v>129</v>
      </c>
      <c r="H225" s="29" t="s">
        <v>142</v>
      </c>
      <c r="I225" s="24" t="s">
        <v>119</v>
      </c>
      <c r="J225" s="24" t="str">
        <f t="shared" si="16"/>
        <v>Letra8Física</v>
      </c>
    </row>
    <row r="226" spans="2:10" x14ac:dyDescent="0.35">
      <c r="B226" s="39" t="s">
        <v>156</v>
      </c>
      <c r="C226" s="43" t="e">
        <f>IF(TEXT(C225,"0")=C209,TRUE,FALSE)</f>
        <v>#REF!</v>
      </c>
      <c r="F226" s="34" t="s">
        <v>91</v>
      </c>
      <c r="G226" s="25" t="s">
        <v>129</v>
      </c>
      <c r="H226" s="29" t="s">
        <v>142</v>
      </c>
      <c r="I226" s="24" t="s">
        <v>119</v>
      </c>
      <c r="J226" s="24" t="str">
        <f t="shared" si="16"/>
        <v>Letra8Física</v>
      </c>
    </row>
    <row r="227" spans="2:10" x14ac:dyDescent="0.35">
      <c r="B227" s="46" t="s">
        <v>158</v>
      </c>
      <c r="C227" s="44" t="e">
        <f>VLOOKUP(C225,N201:O211,2,FALSE)</f>
        <v>#REF!</v>
      </c>
      <c r="F227" s="34" t="s">
        <v>95</v>
      </c>
      <c r="G227" s="25" t="s">
        <v>129</v>
      </c>
      <c r="H227" s="29" t="s">
        <v>142</v>
      </c>
      <c r="I227" s="24" t="s">
        <v>119</v>
      </c>
      <c r="J227" s="24" t="str">
        <f t="shared" si="16"/>
        <v>Letra8Física</v>
      </c>
    </row>
    <row r="228" spans="2:10" x14ac:dyDescent="0.35">
      <c r="B228" s="39" t="s">
        <v>157</v>
      </c>
      <c r="C228" s="43" t="e">
        <f>IF(C227=C209,TRUE,FALSE)</f>
        <v>#REF!</v>
      </c>
      <c r="F228" s="34" t="s">
        <v>93</v>
      </c>
      <c r="G228" s="25" t="s">
        <v>129</v>
      </c>
      <c r="H228" s="29" t="s">
        <v>142</v>
      </c>
      <c r="I228" s="24" t="s">
        <v>119</v>
      </c>
      <c r="J228" s="24" t="str">
        <f t="shared" si="16"/>
        <v>Letra8Física</v>
      </c>
    </row>
    <row r="229" spans="2:10" x14ac:dyDescent="0.35">
      <c r="B229" s="40"/>
      <c r="C229" s="17"/>
      <c r="F229" s="34" t="s">
        <v>131</v>
      </c>
      <c r="G229" s="25" t="s">
        <v>129</v>
      </c>
      <c r="H229" s="29" t="s">
        <v>142</v>
      </c>
      <c r="I229" s="24" t="s">
        <v>119</v>
      </c>
      <c r="J229" s="24" t="str">
        <f t="shared" si="16"/>
        <v>Letra8Física</v>
      </c>
    </row>
    <row r="230" spans="2:10" x14ac:dyDescent="0.35">
      <c r="B230" s="39" t="s">
        <v>159</v>
      </c>
      <c r="C230" s="43" t="e">
        <f>OR(C217,AND(C226,C213=J201),AND(C228,C213=J210))</f>
        <v>#REF!</v>
      </c>
      <c r="F230" s="34" t="s">
        <v>90</v>
      </c>
      <c r="G230" s="25" t="s">
        <v>129</v>
      </c>
      <c r="H230" s="29" t="s">
        <v>142</v>
      </c>
      <c r="I230" s="24" t="s">
        <v>119</v>
      </c>
      <c r="J230" s="24" t="str">
        <f t="shared" si="16"/>
        <v>Letra8Física</v>
      </c>
    </row>
    <row r="231" spans="2:10" x14ac:dyDescent="0.35">
      <c r="B231" s="40"/>
      <c r="C231" s="17"/>
      <c r="F231" s="34" t="s">
        <v>132</v>
      </c>
      <c r="G231" s="25" t="s">
        <v>129</v>
      </c>
      <c r="H231" s="29" t="s">
        <v>142</v>
      </c>
      <c r="I231" s="24" t="s">
        <v>119</v>
      </c>
      <c r="J231" s="24" t="str">
        <f t="shared" si="16"/>
        <v>Letra8Física</v>
      </c>
    </row>
    <row r="232" spans="2:10" x14ac:dyDescent="0.35">
      <c r="F232" s="34" t="s">
        <v>92</v>
      </c>
      <c r="G232" s="25" t="s">
        <v>129</v>
      </c>
      <c r="H232" s="29" t="s">
        <v>142</v>
      </c>
      <c r="I232" s="24" t="s">
        <v>119</v>
      </c>
      <c r="J232" s="24" t="str">
        <f t="shared" si="16"/>
        <v>Letra8Física</v>
      </c>
    </row>
    <row r="233" spans="2:10" x14ac:dyDescent="0.35">
      <c r="B233" s="41" t="s">
        <v>161</v>
      </c>
      <c r="C233" s="43" t="e">
        <f>NOT(OR(Q201:Q206))</f>
        <v>#REF!</v>
      </c>
      <c r="F233" s="34" t="s">
        <v>133</v>
      </c>
      <c r="G233" s="25" t="s">
        <v>129</v>
      </c>
      <c r="H233" s="29" t="s">
        <v>142</v>
      </c>
      <c r="I233" s="24" t="s">
        <v>119</v>
      </c>
      <c r="J233" s="24" t="str">
        <f t="shared" si="16"/>
        <v>Letra8Física</v>
      </c>
    </row>
    <row r="234" spans="2:10" x14ac:dyDescent="0.35">
      <c r="B234" s="41" t="s">
        <v>124</v>
      </c>
      <c r="C234" s="42" t="e">
        <f>IF(Q204,R204,T206)</f>
        <v>#REF!</v>
      </c>
    </row>
    <row r="235" spans="2:10" x14ac:dyDescent="0.35">
      <c r="B235" s="40"/>
      <c r="C235" s="17"/>
    </row>
    <row r="236" spans="2:10" s="56" customFormat="1" x14ac:dyDescent="0.35"/>
    <row r="239" spans="2:10" ht="39.75" customHeight="1" x14ac:dyDescent="0.5">
      <c r="B239" s="47" t="s">
        <v>167</v>
      </c>
      <c r="C239" s="53" t="e">
        <f>#REF!</f>
        <v>#REF!</v>
      </c>
      <c r="F239" s="51"/>
      <c r="G239" s="52" t="s">
        <v>170</v>
      </c>
      <c r="H239" s="54" t="b">
        <f>D4</f>
        <v>1</v>
      </c>
    </row>
    <row r="240" spans="2:10" ht="23.5" x14ac:dyDescent="0.55000000000000004">
      <c r="B240" s="49" t="s">
        <v>162</v>
      </c>
      <c r="C240" s="50" t="e">
        <f>C279</f>
        <v>#REF!</v>
      </c>
      <c r="G240" s="40" t="s">
        <v>169</v>
      </c>
      <c r="H240" t="b">
        <f>TRUE</f>
        <v>1</v>
      </c>
      <c r="I240" t="b">
        <f>FALSE</f>
        <v>0</v>
      </c>
    </row>
    <row r="241" spans="2:40" x14ac:dyDescent="0.35">
      <c r="B241" s="26" t="s">
        <v>166</v>
      </c>
      <c r="C241" t="e">
        <f>CONCATENATE("Persona ",C257,", ",C258)</f>
        <v>#REF!</v>
      </c>
    </row>
    <row r="242" spans="2:40" x14ac:dyDescent="0.35">
      <c r="B242" s="26"/>
    </row>
    <row r="244" spans="2:40" x14ac:dyDescent="0.35">
      <c r="B244" s="26" t="s">
        <v>168</v>
      </c>
      <c r="C244" t="e">
        <f>UPPER(C239)</f>
        <v>#REF!</v>
      </c>
    </row>
    <row r="245" spans="2:40" x14ac:dyDescent="0.35">
      <c r="Q245" s="26" t="s">
        <v>124</v>
      </c>
    </row>
    <row r="246" spans="2:40" x14ac:dyDescent="0.35">
      <c r="B246" s="26" t="s">
        <v>68</v>
      </c>
      <c r="C246" s="26" t="s">
        <v>69</v>
      </c>
      <c r="D246" s="26" t="s">
        <v>70</v>
      </c>
      <c r="E246" s="26"/>
      <c r="F246" s="26" t="s">
        <v>44</v>
      </c>
      <c r="G246" s="26"/>
      <c r="H246" s="26" t="s">
        <v>114</v>
      </c>
      <c r="I246" s="26" t="s">
        <v>127</v>
      </c>
      <c r="J246" s="26" t="s">
        <v>140</v>
      </c>
      <c r="K246" s="26"/>
      <c r="L246" s="26" t="s">
        <v>136</v>
      </c>
      <c r="N246" s="26" t="s">
        <v>139</v>
      </c>
      <c r="Q246" s="55" t="s">
        <v>125</v>
      </c>
      <c r="R246" s="55" t="s">
        <v>126</v>
      </c>
      <c r="S246" s="55" t="s">
        <v>160</v>
      </c>
      <c r="T246" s="48" t="s">
        <v>171</v>
      </c>
    </row>
    <row r="247" spans="2:40" ht="15.5" x14ac:dyDescent="0.35">
      <c r="B247" s="17">
        <v>1</v>
      </c>
      <c r="C247" s="17" t="e">
        <f>LEFT(C244,1)</f>
        <v>#REF!</v>
      </c>
      <c r="D247" t="e">
        <f>RIGHT(C244,9-B247)</f>
        <v>#REF!</v>
      </c>
      <c r="F247" s="30" t="s">
        <v>71</v>
      </c>
      <c r="G247" s="19" t="s">
        <v>98</v>
      </c>
      <c r="H247" s="27" t="s">
        <v>72</v>
      </c>
      <c r="I247" s="24" t="s">
        <v>118</v>
      </c>
      <c r="J247" s="24" t="str">
        <f>H247&amp;I247</f>
        <v>NúmeroJurídica</v>
      </c>
      <c r="L247" s="36">
        <v>0</v>
      </c>
      <c r="M247" s="36" t="s">
        <v>137</v>
      </c>
      <c r="N247" s="36">
        <v>0</v>
      </c>
      <c r="O247" s="36" t="s">
        <v>80</v>
      </c>
      <c r="Q247" s="38" t="e">
        <f>IF(LEN(C244)&lt;&gt;9,TRUE,FALSE)</f>
        <v>#REF!</v>
      </c>
      <c r="R247" s="24" t="s">
        <v>163</v>
      </c>
      <c r="S247" s="24" t="e">
        <f>IF(Q247,R247,"")</f>
        <v>#REF!</v>
      </c>
      <c r="T247" s="24" t="e">
        <f>S247</f>
        <v>#REF!</v>
      </c>
    </row>
    <row r="248" spans="2:40" ht="15.5" x14ac:dyDescent="0.35">
      <c r="B248" s="17">
        <v>2</v>
      </c>
      <c r="C248" s="17" t="e">
        <f>LEFT(D247,1)</f>
        <v>#REF!</v>
      </c>
      <c r="D248" t="e">
        <f>RIGHT(C244,9-B248)</f>
        <v>#REF!</v>
      </c>
      <c r="F248" s="30" t="s">
        <v>73</v>
      </c>
      <c r="G248" s="19" t="s">
        <v>99</v>
      </c>
      <c r="H248" s="27" t="s">
        <v>72</v>
      </c>
      <c r="I248" s="24" t="s">
        <v>118</v>
      </c>
      <c r="J248" s="24" t="str">
        <f t="shared" ref="J248:J279" si="20">H248&amp;I248</f>
        <v>NúmeroJurídica</v>
      </c>
      <c r="L248" s="36">
        <v>1</v>
      </c>
      <c r="M248" s="36" t="s">
        <v>85</v>
      </c>
      <c r="N248" s="36">
        <v>1</v>
      </c>
      <c r="O248" s="36" t="s">
        <v>71</v>
      </c>
      <c r="Q248" s="38" t="b">
        <f>IF(ISERROR(C257),TRUE,FALSE)</f>
        <v>1</v>
      </c>
      <c r="R248" s="24" t="s">
        <v>164</v>
      </c>
      <c r="S248" s="24" t="str">
        <f t="shared" ref="S248:S252" si="21">IF(Q248,R248,"")</f>
        <v>Tipus no vàlid (primer caràcter no vàlid).</v>
      </c>
      <c r="T248" s="24" t="e">
        <f>IF(S248="",T247,T247&amp;" "&amp;S248)</f>
        <v>#REF!</v>
      </c>
    </row>
    <row r="249" spans="2:40" ht="15.5" x14ac:dyDescent="0.35">
      <c r="B249" s="17">
        <v>3</v>
      </c>
      <c r="C249" s="17" t="e">
        <f t="shared" ref="C249:C255" si="22">LEFT(D248,1)</f>
        <v>#REF!</v>
      </c>
      <c r="D249" t="e">
        <f>RIGHT(C244,9-B249)</f>
        <v>#REF!</v>
      </c>
      <c r="F249" s="30" t="s">
        <v>74</v>
      </c>
      <c r="G249" s="19" t="s">
        <v>100</v>
      </c>
      <c r="H249" s="27" t="s">
        <v>72</v>
      </c>
      <c r="I249" s="24" t="s">
        <v>118</v>
      </c>
      <c r="J249" s="24" t="str">
        <f t="shared" si="20"/>
        <v>NúmeroJurídica</v>
      </c>
      <c r="L249" s="36">
        <v>2</v>
      </c>
      <c r="M249" s="36" t="s">
        <v>89</v>
      </c>
      <c r="N249" s="36">
        <v>2</v>
      </c>
      <c r="O249" s="36" t="s">
        <v>73</v>
      </c>
      <c r="Q249" s="38" t="b">
        <f>IF(ISERROR(C270),TRUE,FALSE)</f>
        <v>1</v>
      </c>
      <c r="R249" s="24" t="s">
        <v>172</v>
      </c>
      <c r="S249" s="24" t="str">
        <f t="shared" si="21"/>
        <v>Cadena NIF mal formada.</v>
      </c>
      <c r="T249" s="24" t="e">
        <f t="shared" ref="T249:T252" si="23">IF(S249="",T248,T248&amp;" "&amp;S249)</f>
        <v>#REF!</v>
      </c>
    </row>
    <row r="250" spans="2:40" ht="15.5" x14ac:dyDescent="0.35">
      <c r="B250" s="17">
        <v>4</v>
      </c>
      <c r="C250" s="17" t="e">
        <f t="shared" si="22"/>
        <v>#REF!</v>
      </c>
      <c r="D250" t="e">
        <f>RIGHT(C244,9-B250)</f>
        <v>#REF!</v>
      </c>
      <c r="F250" s="30" t="s">
        <v>75</v>
      </c>
      <c r="G250" s="19" t="s">
        <v>101</v>
      </c>
      <c r="H250" s="27" t="s">
        <v>72</v>
      </c>
      <c r="I250" s="24" t="s">
        <v>118</v>
      </c>
      <c r="J250" s="24" t="str">
        <f t="shared" si="20"/>
        <v>NúmeroJurídica</v>
      </c>
      <c r="L250" s="36">
        <v>3</v>
      </c>
      <c r="M250" s="36" t="s">
        <v>71</v>
      </c>
      <c r="N250" s="36">
        <v>3</v>
      </c>
      <c r="O250" s="36" t="s">
        <v>74</v>
      </c>
      <c r="Q250" s="38" t="e">
        <f>OR(ISBLANK(C239),C239="",C239=0)</f>
        <v>#REF!</v>
      </c>
      <c r="R250" s="24" t="s">
        <v>173</v>
      </c>
      <c r="S250" s="24" t="e">
        <f t="shared" si="21"/>
        <v>#REF!</v>
      </c>
      <c r="T250" s="24" t="e">
        <f t="shared" si="23"/>
        <v>#REF!</v>
      </c>
    </row>
    <row r="251" spans="2:40" ht="15.5" x14ac:dyDescent="0.35">
      <c r="B251" s="17">
        <v>5</v>
      </c>
      <c r="C251" s="17" t="e">
        <f t="shared" si="22"/>
        <v>#REF!</v>
      </c>
      <c r="D251" t="e">
        <f>RIGHT(C244,9-B251)</f>
        <v>#REF!</v>
      </c>
      <c r="F251" s="30" t="s">
        <v>76</v>
      </c>
      <c r="G251" s="19" t="s">
        <v>102</v>
      </c>
      <c r="H251" s="27" t="s">
        <v>72</v>
      </c>
      <c r="I251" s="24" t="s">
        <v>118</v>
      </c>
      <c r="J251" s="24" t="str">
        <f t="shared" si="20"/>
        <v>NúmeroJurídica</v>
      </c>
      <c r="L251" s="36">
        <v>4</v>
      </c>
      <c r="M251" s="36" t="s">
        <v>78</v>
      </c>
      <c r="N251" s="36">
        <v>4</v>
      </c>
      <c r="O251" s="36" t="s">
        <v>75</v>
      </c>
      <c r="Q251" s="38" t="b">
        <f>IF(ISERROR(C276),TRUE,NOT(C276))</f>
        <v>1</v>
      </c>
      <c r="R251" s="24" t="s">
        <v>165</v>
      </c>
      <c r="S251" s="24" t="str">
        <f t="shared" si="21"/>
        <v>NIF no vàlid (codi de control no vàlid).</v>
      </c>
      <c r="T251" s="24" t="e">
        <f t="shared" si="23"/>
        <v>#REF!</v>
      </c>
    </row>
    <row r="252" spans="2:40" ht="15.5" x14ac:dyDescent="0.35">
      <c r="B252" s="17">
        <v>6</v>
      </c>
      <c r="C252" s="17" t="e">
        <f t="shared" si="22"/>
        <v>#REF!</v>
      </c>
      <c r="D252" t="e">
        <f>RIGHT(C244,9-B252)</f>
        <v>#REF!</v>
      </c>
      <c r="F252" s="30" t="s">
        <v>77</v>
      </c>
      <c r="G252" s="19" t="s">
        <v>96</v>
      </c>
      <c r="H252" s="27" t="s">
        <v>72</v>
      </c>
      <c r="I252" s="24" t="s">
        <v>118</v>
      </c>
      <c r="J252" s="24" t="str">
        <f t="shared" si="20"/>
        <v>NúmeroJurídica</v>
      </c>
      <c r="L252" s="36">
        <v>5</v>
      </c>
      <c r="M252" s="36" t="s">
        <v>113</v>
      </c>
      <c r="N252" s="36">
        <v>5</v>
      </c>
      <c r="O252" s="36" t="s">
        <v>76</v>
      </c>
      <c r="Q252" s="38" t="b">
        <f>IF(ISERROR(C257),FALSE,IF(OR(AND(NOT(H239),C257=I264),ISERROR(C257)),TRUE,FALSE))</f>
        <v>0</v>
      </c>
      <c r="R252" s="24" t="s">
        <v>174</v>
      </c>
      <c r="S252" s="24" t="str">
        <f t="shared" si="21"/>
        <v/>
      </c>
      <c r="T252" s="24" t="e">
        <f t="shared" si="23"/>
        <v>#REF!</v>
      </c>
    </row>
    <row r="253" spans="2:40" ht="15.5" x14ac:dyDescent="0.35">
      <c r="B253" s="17">
        <v>7</v>
      </c>
      <c r="C253" s="17" t="e">
        <f t="shared" si="22"/>
        <v>#REF!</v>
      </c>
      <c r="D253" t="e">
        <f>RIGHT(C244,9-B253)</f>
        <v>#REF!</v>
      </c>
      <c r="F253" s="30" t="s">
        <v>78</v>
      </c>
      <c r="G253" s="19" t="s">
        <v>50</v>
      </c>
      <c r="H253" s="27" t="s">
        <v>72</v>
      </c>
      <c r="I253" s="24" t="s">
        <v>118</v>
      </c>
      <c r="J253" s="24" t="str">
        <f t="shared" si="20"/>
        <v>NúmeroJurídica</v>
      </c>
      <c r="L253" s="36">
        <v>6</v>
      </c>
      <c r="M253" s="36" t="s">
        <v>116</v>
      </c>
      <c r="N253" s="36">
        <v>6</v>
      </c>
      <c r="O253" s="36" t="s">
        <v>77</v>
      </c>
      <c r="U253" s="35"/>
      <c r="V253" s="35"/>
      <c r="W253" s="35"/>
      <c r="X253" s="35"/>
      <c r="Y253" s="35"/>
      <c r="Z253" s="35"/>
      <c r="AA253" s="35"/>
    </row>
    <row r="254" spans="2:40" ht="29" x14ac:dyDescent="0.35">
      <c r="B254" s="17">
        <v>8</v>
      </c>
      <c r="C254" s="17" t="e">
        <f t="shared" si="22"/>
        <v>#REF!</v>
      </c>
      <c r="D254" t="e">
        <f>RIGHT(C244,9-B254)</f>
        <v>#REF!</v>
      </c>
      <c r="F254" s="30" t="s">
        <v>79</v>
      </c>
      <c r="G254" s="20" t="s">
        <v>103</v>
      </c>
      <c r="H254" s="27" t="s">
        <v>72</v>
      </c>
      <c r="I254" s="24" t="s">
        <v>118</v>
      </c>
      <c r="J254" s="24" t="str">
        <f t="shared" si="20"/>
        <v>NúmeroJurídica</v>
      </c>
      <c r="L254" s="36">
        <v>7</v>
      </c>
      <c r="M254" s="36" t="s">
        <v>77</v>
      </c>
      <c r="N254" s="36">
        <v>7</v>
      </c>
      <c r="O254" s="36" t="s">
        <v>78</v>
      </c>
      <c r="Q254" s="35"/>
      <c r="R254" s="35"/>
      <c r="S254" s="35"/>
      <c r="T254" s="35"/>
      <c r="U254" s="35"/>
      <c r="V254" s="35"/>
      <c r="W254" s="35"/>
      <c r="X254" s="35"/>
      <c r="Y254" s="35"/>
      <c r="Z254" s="35"/>
      <c r="AA254" s="35"/>
    </row>
    <row r="255" spans="2:40" x14ac:dyDescent="0.35">
      <c r="B255" s="17">
        <v>9</v>
      </c>
      <c r="C255" s="17" t="e">
        <f t="shared" si="22"/>
        <v>#REF!</v>
      </c>
      <c r="D255" t="e">
        <f>RIGHT(C244,9-B255)</f>
        <v>#REF!</v>
      </c>
      <c r="F255" s="30" t="s">
        <v>80</v>
      </c>
      <c r="G255" s="20" t="s">
        <v>104</v>
      </c>
      <c r="H255" s="27" t="s">
        <v>72</v>
      </c>
      <c r="I255" s="24" t="s">
        <v>118</v>
      </c>
      <c r="J255" s="24" t="str">
        <f t="shared" si="20"/>
        <v>NúmeroJurídica</v>
      </c>
      <c r="L255" s="36">
        <v>8</v>
      </c>
      <c r="M255" s="36" t="s">
        <v>83</v>
      </c>
      <c r="N255" s="36">
        <v>8</v>
      </c>
      <c r="O255" s="36" t="s">
        <v>79</v>
      </c>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row>
    <row r="256" spans="2:40" x14ac:dyDescent="0.35">
      <c r="F256" s="30" t="s">
        <v>81</v>
      </c>
      <c r="G256" s="20" t="s">
        <v>105</v>
      </c>
      <c r="H256" s="27" t="s">
        <v>82</v>
      </c>
      <c r="I256" s="24" t="s">
        <v>118</v>
      </c>
      <c r="J256" s="24" t="str">
        <f t="shared" si="20"/>
        <v>LetraJurídica</v>
      </c>
      <c r="L256" s="36">
        <v>9</v>
      </c>
      <c r="M256" s="36" t="s">
        <v>75</v>
      </c>
      <c r="N256" s="36">
        <v>9</v>
      </c>
      <c r="O256" s="36" t="s">
        <v>138</v>
      </c>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row>
    <row r="257" spans="2:40" ht="15.5" x14ac:dyDescent="0.35">
      <c r="B257" s="45" t="s">
        <v>134</v>
      </c>
      <c r="C257" s="44" t="e">
        <f>VLOOKUP(C247,F247:J279,4,FALSE)</f>
        <v>#REF!</v>
      </c>
      <c r="F257" s="30" t="s">
        <v>83</v>
      </c>
      <c r="G257" s="19" t="s">
        <v>97</v>
      </c>
      <c r="H257" s="27" t="s">
        <v>82</v>
      </c>
      <c r="I257" s="24" t="s">
        <v>118</v>
      </c>
      <c r="J257" s="24" t="str">
        <f t="shared" si="20"/>
        <v>LetraJurídica</v>
      </c>
      <c r="L257" s="36">
        <v>10</v>
      </c>
      <c r="M257" s="36" t="s">
        <v>115</v>
      </c>
      <c r="N257" s="36">
        <v>0</v>
      </c>
      <c r="O257" s="36" t="s">
        <v>80</v>
      </c>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row>
    <row r="258" spans="2:40" ht="15.5" x14ac:dyDescent="0.35">
      <c r="B258" s="45" t="s">
        <v>166</v>
      </c>
      <c r="C258" s="44" t="e">
        <f>VLOOKUP(C247,F247:J279,2,FALSE)</f>
        <v>#REF!</v>
      </c>
      <c r="F258" s="30" t="s">
        <v>84</v>
      </c>
      <c r="G258" s="19" t="s">
        <v>106</v>
      </c>
      <c r="H258" s="27" t="s">
        <v>82</v>
      </c>
      <c r="I258" s="24" t="s">
        <v>118</v>
      </c>
      <c r="J258" s="24" t="str">
        <f t="shared" si="20"/>
        <v>LetraJurídica</v>
      </c>
      <c r="L258" s="36">
        <v>11</v>
      </c>
      <c r="M258" s="36" t="s">
        <v>73</v>
      </c>
      <c r="Q258" s="35"/>
      <c r="R258" s="35"/>
      <c r="S258" s="35"/>
      <c r="T258" s="35"/>
    </row>
    <row r="259" spans="2:40" x14ac:dyDescent="0.35">
      <c r="B259" s="45" t="s">
        <v>135</v>
      </c>
      <c r="C259" s="44" t="e">
        <f>VLOOKUP(C247,F247:J279,5,FALSE)</f>
        <v>#REF!</v>
      </c>
      <c r="F259" s="30" t="s">
        <v>85</v>
      </c>
      <c r="G259" s="20" t="s">
        <v>107</v>
      </c>
      <c r="H259" s="27" t="s">
        <v>82</v>
      </c>
      <c r="I259" s="24" t="s">
        <v>118</v>
      </c>
      <c r="J259" s="24" t="str">
        <f t="shared" si="20"/>
        <v>LetraJurídica</v>
      </c>
      <c r="L259" s="36">
        <v>12</v>
      </c>
      <c r="M259" s="36" t="s">
        <v>81</v>
      </c>
    </row>
    <row r="260" spans="2:40" ht="29" x14ac:dyDescent="0.35">
      <c r="B260" s="45" t="s">
        <v>143</v>
      </c>
      <c r="C260" s="44" t="e">
        <f>IF(C259="Letra8Física",LEFT(C244,8),RIGHT(LEFT(C244,8),7))</f>
        <v>#REF!</v>
      </c>
      <c r="F260" s="30" t="s">
        <v>86</v>
      </c>
      <c r="G260" s="20" t="s">
        <v>128</v>
      </c>
      <c r="H260" s="27" t="s">
        <v>82</v>
      </c>
      <c r="I260" s="24" t="s">
        <v>118</v>
      </c>
      <c r="J260" s="24" t="str">
        <f t="shared" si="20"/>
        <v>LetraJurídica</v>
      </c>
      <c r="L260" s="36">
        <v>13</v>
      </c>
      <c r="M260" s="36" t="s">
        <v>80</v>
      </c>
    </row>
    <row r="261" spans="2:40" ht="15.5" x14ac:dyDescent="0.35">
      <c r="B261" s="45" t="s">
        <v>144</v>
      </c>
      <c r="C261" s="44" t="e">
        <f>MOD(C260,23)</f>
        <v>#REF!</v>
      </c>
      <c r="F261" s="30" t="s">
        <v>87</v>
      </c>
      <c r="G261" s="19" t="s">
        <v>108</v>
      </c>
      <c r="H261" s="27" t="s">
        <v>72</v>
      </c>
      <c r="I261" s="24" t="s">
        <v>118</v>
      </c>
      <c r="J261" s="24" t="str">
        <f t="shared" si="20"/>
        <v>NúmeroJurídica</v>
      </c>
      <c r="L261" s="36">
        <v>14</v>
      </c>
      <c r="M261" s="36" t="s">
        <v>117</v>
      </c>
    </row>
    <row r="262" spans="2:40" x14ac:dyDescent="0.35">
      <c r="B262" s="45" t="s">
        <v>145</v>
      </c>
      <c r="C262" s="44" t="e">
        <f>VLOOKUP(C261,L247:M269,2)</f>
        <v>#REF!</v>
      </c>
      <c r="F262" s="31" t="s">
        <v>88</v>
      </c>
      <c r="G262" s="21" t="s">
        <v>109</v>
      </c>
      <c r="H262" s="28" t="s">
        <v>72</v>
      </c>
      <c r="I262" s="24" t="s">
        <v>118</v>
      </c>
      <c r="J262" s="24" t="str">
        <f t="shared" si="20"/>
        <v>NúmeroJurídica</v>
      </c>
      <c r="L262" s="36">
        <v>15</v>
      </c>
      <c r="M262" s="36" t="s">
        <v>86</v>
      </c>
    </row>
    <row r="263" spans="2:40" x14ac:dyDescent="0.35">
      <c r="B263" s="39" t="s">
        <v>146</v>
      </c>
      <c r="C263" s="43" t="e">
        <f>IF(C262=C255,TRUE,FALSE)</f>
        <v>#REF!</v>
      </c>
      <c r="F263" s="32" t="s">
        <v>89</v>
      </c>
      <c r="G263" s="23" t="s">
        <v>110</v>
      </c>
      <c r="H263" s="22" t="s">
        <v>82</v>
      </c>
      <c r="I263" s="24" t="s">
        <v>118</v>
      </c>
      <c r="J263" s="24" t="str">
        <f t="shared" si="20"/>
        <v>LetraJurídica</v>
      </c>
      <c r="L263" s="36">
        <v>16</v>
      </c>
      <c r="M263" s="36" t="s">
        <v>84</v>
      </c>
    </row>
    <row r="264" spans="2:40" x14ac:dyDescent="0.35">
      <c r="B264" s="46" t="s">
        <v>152</v>
      </c>
      <c r="C264" s="44" t="e">
        <f>C249+C251+C253</f>
        <v>#REF!</v>
      </c>
      <c r="F264" s="33" t="s">
        <v>111</v>
      </c>
      <c r="G264" s="25" t="s">
        <v>120</v>
      </c>
      <c r="H264" s="18" t="s">
        <v>141</v>
      </c>
      <c r="I264" s="24" t="s">
        <v>119</v>
      </c>
      <c r="J264" s="24" t="str">
        <f t="shared" si="20"/>
        <v>Letra7Física</v>
      </c>
      <c r="L264" s="36">
        <v>17</v>
      </c>
      <c r="M264" s="36" t="s">
        <v>88</v>
      </c>
    </row>
    <row r="265" spans="2:40" ht="43.5" x14ac:dyDescent="0.35">
      <c r="B265" s="46" t="s">
        <v>148</v>
      </c>
      <c r="C265" s="44" t="e">
        <f>C248*2-(TRUNC(C248*2/10)*9)</f>
        <v>#REF!</v>
      </c>
      <c r="F265" s="33" t="s">
        <v>112</v>
      </c>
      <c r="G265" s="25" t="s">
        <v>121</v>
      </c>
      <c r="H265" s="18" t="s">
        <v>141</v>
      </c>
      <c r="I265" s="24" t="s">
        <v>119</v>
      </c>
      <c r="J265" s="24" t="str">
        <f t="shared" si="20"/>
        <v>Letra7Física</v>
      </c>
      <c r="L265" s="36">
        <v>18</v>
      </c>
      <c r="M265" s="36" t="s">
        <v>79</v>
      </c>
    </row>
    <row r="266" spans="2:40" ht="43.5" x14ac:dyDescent="0.35">
      <c r="B266" s="46" t="s">
        <v>149</v>
      </c>
      <c r="C266" s="44" t="e">
        <f>C250*2-(TRUNC(C250*2/10)*9)</f>
        <v>#REF!</v>
      </c>
      <c r="F266" s="33" t="s">
        <v>113</v>
      </c>
      <c r="G266" s="25" t="s">
        <v>122</v>
      </c>
      <c r="H266" s="18" t="s">
        <v>141</v>
      </c>
      <c r="I266" s="24" t="s">
        <v>119</v>
      </c>
      <c r="J266" s="24" t="str">
        <f t="shared" si="20"/>
        <v>Letra7Física</v>
      </c>
      <c r="L266" s="36">
        <v>19</v>
      </c>
      <c r="M266" s="36" t="s">
        <v>112</v>
      </c>
    </row>
    <row r="267" spans="2:40" ht="29" x14ac:dyDescent="0.35">
      <c r="B267" s="46" t="s">
        <v>150</v>
      </c>
      <c r="C267" s="44" t="e">
        <f>C252*2-(TRUNC(C252*2/10)*9)</f>
        <v>#REF!</v>
      </c>
      <c r="F267" s="33" t="s">
        <v>115</v>
      </c>
      <c r="G267" s="25" t="s">
        <v>123</v>
      </c>
      <c r="H267" s="18" t="s">
        <v>141</v>
      </c>
      <c r="I267" s="24" t="s">
        <v>119</v>
      </c>
      <c r="J267" s="24" t="str">
        <f t="shared" si="20"/>
        <v>Letra7Física</v>
      </c>
      <c r="L267" s="36">
        <v>20</v>
      </c>
      <c r="M267" s="36" t="s">
        <v>74</v>
      </c>
    </row>
    <row r="268" spans="2:40" ht="29" x14ac:dyDescent="0.35">
      <c r="B268" s="46" t="s">
        <v>151</v>
      </c>
      <c r="C268" s="44" t="e">
        <f>C254*2-(TRUNC(C254*2/10)*9)</f>
        <v>#REF!</v>
      </c>
      <c r="F268" s="33" t="s">
        <v>116</v>
      </c>
      <c r="G268" s="25" t="s">
        <v>123</v>
      </c>
      <c r="H268" s="18" t="s">
        <v>141</v>
      </c>
      <c r="I268" s="24" t="s">
        <v>119</v>
      </c>
      <c r="J268" s="24" t="str">
        <f t="shared" si="20"/>
        <v>Letra7Física</v>
      </c>
      <c r="L268" s="36">
        <v>21</v>
      </c>
      <c r="M268" s="36" t="s">
        <v>111</v>
      </c>
    </row>
    <row r="269" spans="2:40" ht="29" x14ac:dyDescent="0.35">
      <c r="B269" s="46" t="s">
        <v>153</v>
      </c>
      <c r="C269" s="44" t="e">
        <f>SUM(C265:C268)</f>
        <v>#REF!</v>
      </c>
      <c r="F269" s="33" t="s">
        <v>117</v>
      </c>
      <c r="G269" s="25" t="s">
        <v>123</v>
      </c>
      <c r="H269" s="18" t="s">
        <v>141</v>
      </c>
      <c r="I269" s="24" t="s">
        <v>119</v>
      </c>
      <c r="J269" s="24" t="str">
        <f t="shared" si="20"/>
        <v>Letra7Física</v>
      </c>
      <c r="L269" s="36">
        <v>22</v>
      </c>
      <c r="M269" s="36" t="s">
        <v>76</v>
      </c>
    </row>
    <row r="270" spans="2:40" x14ac:dyDescent="0.35">
      <c r="B270" s="46" t="s">
        <v>154</v>
      </c>
      <c r="C270" s="44" t="e">
        <f>C269+C264</f>
        <v>#REF!</v>
      </c>
      <c r="F270" s="34" t="s">
        <v>94</v>
      </c>
      <c r="G270" s="25" t="s">
        <v>129</v>
      </c>
      <c r="H270" s="29" t="s">
        <v>142</v>
      </c>
      <c r="I270" s="24" t="s">
        <v>119</v>
      </c>
      <c r="J270" s="24" t="str">
        <f t="shared" si="20"/>
        <v>Letra8Física</v>
      </c>
    </row>
    <row r="271" spans="2:40" x14ac:dyDescent="0.35">
      <c r="B271" s="46" t="s">
        <v>155</v>
      </c>
      <c r="C271" s="44" t="e">
        <f>MOD(10-MOD(C270,10),10)</f>
        <v>#REF!</v>
      </c>
      <c r="F271" s="34" t="s">
        <v>130</v>
      </c>
      <c r="G271" s="25" t="s">
        <v>129</v>
      </c>
      <c r="H271" s="29" t="s">
        <v>142</v>
      </c>
      <c r="I271" s="24" t="s">
        <v>119</v>
      </c>
      <c r="J271" s="24" t="str">
        <f t="shared" si="20"/>
        <v>Letra8Física</v>
      </c>
    </row>
    <row r="272" spans="2:40" x14ac:dyDescent="0.35">
      <c r="B272" s="39" t="s">
        <v>156</v>
      </c>
      <c r="C272" s="43" t="e">
        <f>IF(TEXT(C271,"0")=C255,TRUE,FALSE)</f>
        <v>#REF!</v>
      </c>
      <c r="F272" s="34" t="s">
        <v>91</v>
      </c>
      <c r="G272" s="25" t="s">
        <v>129</v>
      </c>
      <c r="H272" s="29" t="s">
        <v>142</v>
      </c>
      <c r="I272" s="24" t="s">
        <v>119</v>
      </c>
      <c r="J272" s="24" t="str">
        <f t="shared" si="20"/>
        <v>Letra8Física</v>
      </c>
    </row>
    <row r="273" spans="2:10" x14ac:dyDescent="0.35">
      <c r="B273" s="46" t="s">
        <v>158</v>
      </c>
      <c r="C273" s="44" t="e">
        <f>VLOOKUP(C271,N247:O257,2,FALSE)</f>
        <v>#REF!</v>
      </c>
      <c r="F273" s="34" t="s">
        <v>95</v>
      </c>
      <c r="G273" s="25" t="s">
        <v>129</v>
      </c>
      <c r="H273" s="29" t="s">
        <v>142</v>
      </c>
      <c r="I273" s="24" t="s">
        <v>119</v>
      </c>
      <c r="J273" s="24" t="str">
        <f t="shared" si="20"/>
        <v>Letra8Física</v>
      </c>
    </row>
    <row r="274" spans="2:10" x14ac:dyDescent="0.35">
      <c r="B274" s="39" t="s">
        <v>157</v>
      </c>
      <c r="C274" s="43" t="e">
        <f>IF(C273=C255,TRUE,FALSE)</f>
        <v>#REF!</v>
      </c>
      <c r="F274" s="34" t="s">
        <v>93</v>
      </c>
      <c r="G274" s="25" t="s">
        <v>129</v>
      </c>
      <c r="H274" s="29" t="s">
        <v>142</v>
      </c>
      <c r="I274" s="24" t="s">
        <v>119</v>
      </c>
      <c r="J274" s="24" t="str">
        <f t="shared" si="20"/>
        <v>Letra8Física</v>
      </c>
    </row>
    <row r="275" spans="2:10" x14ac:dyDescent="0.35">
      <c r="B275" s="40"/>
      <c r="C275" s="17"/>
      <c r="F275" s="34" t="s">
        <v>131</v>
      </c>
      <c r="G275" s="25" t="s">
        <v>129</v>
      </c>
      <c r="H275" s="29" t="s">
        <v>142</v>
      </c>
      <c r="I275" s="24" t="s">
        <v>119</v>
      </c>
      <c r="J275" s="24" t="str">
        <f t="shared" si="20"/>
        <v>Letra8Física</v>
      </c>
    </row>
    <row r="276" spans="2:10" x14ac:dyDescent="0.35">
      <c r="B276" s="39" t="s">
        <v>159</v>
      </c>
      <c r="C276" s="43" t="e">
        <f>OR(C263,AND(C272,C259=J247),AND(C274,C259=J256))</f>
        <v>#REF!</v>
      </c>
      <c r="F276" s="34" t="s">
        <v>90</v>
      </c>
      <c r="G276" s="25" t="s">
        <v>129</v>
      </c>
      <c r="H276" s="29" t="s">
        <v>142</v>
      </c>
      <c r="I276" s="24" t="s">
        <v>119</v>
      </c>
      <c r="J276" s="24" t="str">
        <f t="shared" si="20"/>
        <v>Letra8Física</v>
      </c>
    </row>
    <row r="277" spans="2:10" x14ac:dyDescent="0.35">
      <c r="B277" s="40"/>
      <c r="C277" s="17"/>
      <c r="F277" s="34" t="s">
        <v>132</v>
      </c>
      <c r="G277" s="25" t="s">
        <v>129</v>
      </c>
      <c r="H277" s="29" t="s">
        <v>142</v>
      </c>
      <c r="I277" s="24" t="s">
        <v>119</v>
      </c>
      <c r="J277" s="24" t="str">
        <f t="shared" si="20"/>
        <v>Letra8Física</v>
      </c>
    </row>
    <row r="278" spans="2:10" x14ac:dyDescent="0.35">
      <c r="F278" s="34" t="s">
        <v>92</v>
      </c>
      <c r="G278" s="25" t="s">
        <v>129</v>
      </c>
      <c r="H278" s="29" t="s">
        <v>142</v>
      </c>
      <c r="I278" s="24" t="s">
        <v>119</v>
      </c>
      <c r="J278" s="24" t="str">
        <f t="shared" si="20"/>
        <v>Letra8Física</v>
      </c>
    </row>
    <row r="279" spans="2:10" x14ac:dyDescent="0.35">
      <c r="B279" s="41" t="s">
        <v>161</v>
      </c>
      <c r="C279" s="43" t="e">
        <f>NOT(OR(Q247:Q252))</f>
        <v>#REF!</v>
      </c>
      <c r="F279" s="34" t="s">
        <v>133</v>
      </c>
      <c r="G279" s="25" t="s">
        <v>129</v>
      </c>
      <c r="H279" s="29" t="s">
        <v>142</v>
      </c>
      <c r="I279" s="24" t="s">
        <v>119</v>
      </c>
      <c r="J279" s="24" t="str">
        <f t="shared" si="20"/>
        <v>Letra8Física</v>
      </c>
    </row>
    <row r="280" spans="2:10" x14ac:dyDescent="0.35">
      <c r="B280" s="41" t="s">
        <v>124</v>
      </c>
      <c r="C280" s="42" t="e">
        <f>IF(Q250,R250,T252)</f>
        <v>#REF!</v>
      </c>
    </row>
    <row r="281" spans="2:10" x14ac:dyDescent="0.35">
      <c r="B281" s="40"/>
      <c r="C281" s="17"/>
    </row>
    <row r="282" spans="2:10" s="56" customFormat="1" x14ac:dyDescent="0.35"/>
    <row r="285" spans="2:10" ht="39.75" customHeight="1" x14ac:dyDescent="0.5">
      <c r="B285" s="47" t="s">
        <v>167</v>
      </c>
      <c r="C285" s="53" t="e">
        <f>#REF!</f>
        <v>#REF!</v>
      </c>
      <c r="F285" s="51"/>
      <c r="G285" s="52" t="s">
        <v>170</v>
      </c>
      <c r="H285" s="54" t="b">
        <f>D4</f>
        <v>1</v>
      </c>
    </row>
    <row r="286" spans="2:10" ht="23.5" x14ac:dyDescent="0.55000000000000004">
      <c r="B286" s="49" t="s">
        <v>162</v>
      </c>
      <c r="C286" s="50" t="e">
        <f>C325</f>
        <v>#REF!</v>
      </c>
      <c r="G286" s="40" t="s">
        <v>169</v>
      </c>
      <c r="H286" t="b">
        <f>TRUE</f>
        <v>1</v>
      </c>
      <c r="I286" t="b">
        <f>FALSE</f>
        <v>0</v>
      </c>
    </row>
    <row r="287" spans="2:10" x14ac:dyDescent="0.35">
      <c r="B287" s="26" t="s">
        <v>166</v>
      </c>
      <c r="C287" t="e">
        <f>CONCATENATE("Persona ",C303,", ",C304)</f>
        <v>#REF!</v>
      </c>
    </row>
    <row r="288" spans="2:10" x14ac:dyDescent="0.35">
      <c r="B288" s="26"/>
    </row>
    <row r="290" spans="2:40" x14ac:dyDescent="0.35">
      <c r="B290" s="26" t="s">
        <v>168</v>
      </c>
      <c r="C290" t="e">
        <f>UPPER(C285)</f>
        <v>#REF!</v>
      </c>
    </row>
    <row r="291" spans="2:40" x14ac:dyDescent="0.35">
      <c r="Q291" s="26" t="s">
        <v>124</v>
      </c>
    </row>
    <row r="292" spans="2:40" x14ac:dyDescent="0.35">
      <c r="B292" s="26" t="s">
        <v>68</v>
      </c>
      <c r="C292" s="26" t="s">
        <v>69</v>
      </c>
      <c r="D292" s="26" t="s">
        <v>70</v>
      </c>
      <c r="E292" s="26"/>
      <c r="F292" s="26" t="s">
        <v>44</v>
      </c>
      <c r="G292" s="26"/>
      <c r="H292" s="26" t="s">
        <v>114</v>
      </c>
      <c r="I292" s="26" t="s">
        <v>127</v>
      </c>
      <c r="J292" s="26" t="s">
        <v>140</v>
      </c>
      <c r="K292" s="26"/>
      <c r="L292" s="26" t="s">
        <v>136</v>
      </c>
      <c r="N292" s="26" t="s">
        <v>139</v>
      </c>
      <c r="Q292" s="55" t="s">
        <v>125</v>
      </c>
      <c r="R292" s="55" t="s">
        <v>126</v>
      </c>
      <c r="S292" s="55" t="s">
        <v>160</v>
      </c>
      <c r="T292" s="48" t="s">
        <v>171</v>
      </c>
    </row>
    <row r="293" spans="2:40" ht="15.5" x14ac:dyDescent="0.35">
      <c r="B293" s="17">
        <v>1</v>
      </c>
      <c r="C293" s="17" t="e">
        <f>LEFT(C290,1)</f>
        <v>#REF!</v>
      </c>
      <c r="D293" t="e">
        <f>RIGHT(C290,9-B293)</f>
        <v>#REF!</v>
      </c>
      <c r="F293" s="30" t="s">
        <v>71</v>
      </c>
      <c r="G293" s="19" t="s">
        <v>98</v>
      </c>
      <c r="H293" s="27" t="s">
        <v>72</v>
      </c>
      <c r="I293" s="24" t="s">
        <v>118</v>
      </c>
      <c r="J293" s="24" t="str">
        <f>H293&amp;I293</f>
        <v>NúmeroJurídica</v>
      </c>
      <c r="L293" s="36">
        <v>0</v>
      </c>
      <c r="M293" s="36" t="s">
        <v>137</v>
      </c>
      <c r="N293" s="36">
        <v>0</v>
      </c>
      <c r="O293" s="36" t="s">
        <v>80</v>
      </c>
      <c r="Q293" s="38" t="e">
        <f>IF(LEN(C290)&lt;&gt;9,TRUE,FALSE)</f>
        <v>#REF!</v>
      </c>
      <c r="R293" s="24" t="s">
        <v>163</v>
      </c>
      <c r="S293" s="24" t="e">
        <f>IF(Q293,R293,"")</f>
        <v>#REF!</v>
      </c>
      <c r="T293" s="24" t="e">
        <f>S293</f>
        <v>#REF!</v>
      </c>
    </row>
    <row r="294" spans="2:40" ht="15.5" x14ac:dyDescent="0.35">
      <c r="B294" s="17">
        <v>2</v>
      </c>
      <c r="C294" s="17" t="e">
        <f>LEFT(D293,1)</f>
        <v>#REF!</v>
      </c>
      <c r="D294" t="e">
        <f>RIGHT(C290,9-B294)</f>
        <v>#REF!</v>
      </c>
      <c r="F294" s="30" t="s">
        <v>73</v>
      </c>
      <c r="G294" s="19" t="s">
        <v>99</v>
      </c>
      <c r="H294" s="27" t="s">
        <v>72</v>
      </c>
      <c r="I294" s="24" t="s">
        <v>118</v>
      </c>
      <c r="J294" s="24" t="str">
        <f t="shared" ref="J294:J325" si="24">H294&amp;I294</f>
        <v>NúmeroJurídica</v>
      </c>
      <c r="L294" s="36">
        <v>1</v>
      </c>
      <c r="M294" s="36" t="s">
        <v>85</v>
      </c>
      <c r="N294" s="36">
        <v>1</v>
      </c>
      <c r="O294" s="36" t="s">
        <v>71</v>
      </c>
      <c r="Q294" s="38" t="b">
        <f>IF(ISERROR(C303),TRUE,FALSE)</f>
        <v>1</v>
      </c>
      <c r="R294" s="24" t="s">
        <v>164</v>
      </c>
      <c r="S294" s="24" t="str">
        <f t="shared" ref="S294:S298" si="25">IF(Q294,R294,"")</f>
        <v>Tipus no vàlid (primer caràcter no vàlid).</v>
      </c>
      <c r="T294" s="24" t="e">
        <f>IF(S294="",T293,T293&amp;" "&amp;S294)</f>
        <v>#REF!</v>
      </c>
    </row>
    <row r="295" spans="2:40" ht="15.5" x14ac:dyDescent="0.35">
      <c r="B295" s="17">
        <v>3</v>
      </c>
      <c r="C295" s="17" t="e">
        <f t="shared" ref="C295:C301" si="26">LEFT(D294,1)</f>
        <v>#REF!</v>
      </c>
      <c r="D295" t="e">
        <f>RIGHT(C290,9-B295)</f>
        <v>#REF!</v>
      </c>
      <c r="F295" s="30" t="s">
        <v>74</v>
      </c>
      <c r="G295" s="19" t="s">
        <v>100</v>
      </c>
      <c r="H295" s="27" t="s">
        <v>72</v>
      </c>
      <c r="I295" s="24" t="s">
        <v>118</v>
      </c>
      <c r="J295" s="24" t="str">
        <f t="shared" si="24"/>
        <v>NúmeroJurídica</v>
      </c>
      <c r="L295" s="36">
        <v>2</v>
      </c>
      <c r="M295" s="36" t="s">
        <v>89</v>
      </c>
      <c r="N295" s="36">
        <v>2</v>
      </c>
      <c r="O295" s="36" t="s">
        <v>73</v>
      </c>
      <c r="Q295" s="38" t="b">
        <f>IF(ISERROR(C316),TRUE,FALSE)</f>
        <v>1</v>
      </c>
      <c r="R295" s="24" t="s">
        <v>172</v>
      </c>
      <c r="S295" s="24" t="str">
        <f t="shared" si="25"/>
        <v>Cadena NIF mal formada.</v>
      </c>
      <c r="T295" s="24" t="e">
        <f t="shared" ref="T295:T298" si="27">IF(S295="",T294,T294&amp;" "&amp;S295)</f>
        <v>#REF!</v>
      </c>
    </row>
    <row r="296" spans="2:40" ht="15.5" x14ac:dyDescent="0.35">
      <c r="B296" s="17">
        <v>4</v>
      </c>
      <c r="C296" s="17" t="e">
        <f t="shared" si="26"/>
        <v>#REF!</v>
      </c>
      <c r="D296" t="e">
        <f>RIGHT(C290,9-B296)</f>
        <v>#REF!</v>
      </c>
      <c r="F296" s="30" t="s">
        <v>75</v>
      </c>
      <c r="G296" s="19" t="s">
        <v>101</v>
      </c>
      <c r="H296" s="27" t="s">
        <v>72</v>
      </c>
      <c r="I296" s="24" t="s">
        <v>118</v>
      </c>
      <c r="J296" s="24" t="str">
        <f t="shared" si="24"/>
        <v>NúmeroJurídica</v>
      </c>
      <c r="L296" s="36">
        <v>3</v>
      </c>
      <c r="M296" s="36" t="s">
        <v>71</v>
      </c>
      <c r="N296" s="36">
        <v>3</v>
      </c>
      <c r="O296" s="36" t="s">
        <v>74</v>
      </c>
      <c r="Q296" s="38" t="e">
        <f>OR(ISBLANK(C285),C285="",C285=0)</f>
        <v>#REF!</v>
      </c>
      <c r="R296" s="24" t="s">
        <v>173</v>
      </c>
      <c r="S296" s="24" t="e">
        <f t="shared" si="25"/>
        <v>#REF!</v>
      </c>
      <c r="T296" s="24" t="e">
        <f t="shared" si="27"/>
        <v>#REF!</v>
      </c>
    </row>
    <row r="297" spans="2:40" ht="15.5" x14ac:dyDescent="0.35">
      <c r="B297" s="17">
        <v>5</v>
      </c>
      <c r="C297" s="17" t="e">
        <f t="shared" si="26"/>
        <v>#REF!</v>
      </c>
      <c r="D297" t="e">
        <f>RIGHT(C290,9-B297)</f>
        <v>#REF!</v>
      </c>
      <c r="F297" s="30" t="s">
        <v>76</v>
      </c>
      <c r="G297" s="19" t="s">
        <v>102</v>
      </c>
      <c r="H297" s="27" t="s">
        <v>72</v>
      </c>
      <c r="I297" s="24" t="s">
        <v>118</v>
      </c>
      <c r="J297" s="24" t="str">
        <f t="shared" si="24"/>
        <v>NúmeroJurídica</v>
      </c>
      <c r="L297" s="36">
        <v>4</v>
      </c>
      <c r="M297" s="36" t="s">
        <v>78</v>
      </c>
      <c r="N297" s="36">
        <v>4</v>
      </c>
      <c r="O297" s="36" t="s">
        <v>75</v>
      </c>
      <c r="Q297" s="38" t="b">
        <f>IF(ISERROR(C322),TRUE,NOT(C322))</f>
        <v>1</v>
      </c>
      <c r="R297" s="24" t="s">
        <v>165</v>
      </c>
      <c r="S297" s="24" t="str">
        <f t="shared" si="25"/>
        <v>NIF no vàlid (codi de control no vàlid).</v>
      </c>
      <c r="T297" s="24" t="e">
        <f t="shared" si="27"/>
        <v>#REF!</v>
      </c>
    </row>
    <row r="298" spans="2:40" ht="15.5" x14ac:dyDescent="0.35">
      <c r="B298" s="17">
        <v>6</v>
      </c>
      <c r="C298" s="17" t="e">
        <f t="shared" si="26"/>
        <v>#REF!</v>
      </c>
      <c r="D298" t="e">
        <f>RIGHT(C290,9-B298)</f>
        <v>#REF!</v>
      </c>
      <c r="F298" s="30" t="s">
        <v>77</v>
      </c>
      <c r="G298" s="19" t="s">
        <v>96</v>
      </c>
      <c r="H298" s="27" t="s">
        <v>72</v>
      </c>
      <c r="I298" s="24" t="s">
        <v>118</v>
      </c>
      <c r="J298" s="24" t="str">
        <f t="shared" si="24"/>
        <v>NúmeroJurídica</v>
      </c>
      <c r="L298" s="36">
        <v>5</v>
      </c>
      <c r="M298" s="36" t="s">
        <v>113</v>
      </c>
      <c r="N298" s="36">
        <v>5</v>
      </c>
      <c r="O298" s="36" t="s">
        <v>76</v>
      </c>
      <c r="Q298" s="38" t="b">
        <f>IF(ISERROR(C303),FALSE,IF(OR(AND(NOT(H285),C303=I310),ISERROR(C303)),TRUE,FALSE))</f>
        <v>0</v>
      </c>
      <c r="R298" s="24" t="s">
        <v>174</v>
      </c>
      <c r="S298" s="24" t="str">
        <f t="shared" si="25"/>
        <v/>
      </c>
      <c r="T298" s="24" t="e">
        <f t="shared" si="27"/>
        <v>#REF!</v>
      </c>
    </row>
    <row r="299" spans="2:40" ht="15.5" x14ac:dyDescent="0.35">
      <c r="B299" s="17">
        <v>7</v>
      </c>
      <c r="C299" s="17" t="e">
        <f t="shared" si="26"/>
        <v>#REF!</v>
      </c>
      <c r="D299" t="e">
        <f>RIGHT(C290,9-B299)</f>
        <v>#REF!</v>
      </c>
      <c r="F299" s="30" t="s">
        <v>78</v>
      </c>
      <c r="G299" s="19" t="s">
        <v>50</v>
      </c>
      <c r="H299" s="27" t="s">
        <v>72</v>
      </c>
      <c r="I299" s="24" t="s">
        <v>118</v>
      </c>
      <c r="J299" s="24" t="str">
        <f t="shared" si="24"/>
        <v>NúmeroJurídica</v>
      </c>
      <c r="L299" s="36">
        <v>6</v>
      </c>
      <c r="M299" s="36" t="s">
        <v>116</v>
      </c>
      <c r="N299" s="36">
        <v>6</v>
      </c>
      <c r="O299" s="36" t="s">
        <v>77</v>
      </c>
      <c r="U299" s="35"/>
      <c r="V299" s="35"/>
      <c r="W299" s="35"/>
      <c r="X299" s="35"/>
      <c r="Y299" s="35"/>
      <c r="Z299" s="35"/>
      <c r="AA299" s="35"/>
    </row>
    <row r="300" spans="2:40" ht="29" x14ac:dyDescent="0.35">
      <c r="B300" s="17">
        <v>8</v>
      </c>
      <c r="C300" s="17" t="e">
        <f t="shared" si="26"/>
        <v>#REF!</v>
      </c>
      <c r="D300" t="e">
        <f>RIGHT(C290,9-B300)</f>
        <v>#REF!</v>
      </c>
      <c r="F300" s="30" t="s">
        <v>79</v>
      </c>
      <c r="G300" s="20" t="s">
        <v>103</v>
      </c>
      <c r="H300" s="27" t="s">
        <v>72</v>
      </c>
      <c r="I300" s="24" t="s">
        <v>118</v>
      </c>
      <c r="J300" s="24" t="str">
        <f t="shared" si="24"/>
        <v>NúmeroJurídica</v>
      </c>
      <c r="L300" s="36">
        <v>7</v>
      </c>
      <c r="M300" s="36" t="s">
        <v>77</v>
      </c>
      <c r="N300" s="36">
        <v>7</v>
      </c>
      <c r="O300" s="36" t="s">
        <v>78</v>
      </c>
      <c r="Q300" s="35"/>
      <c r="R300" s="35"/>
      <c r="S300" s="35"/>
      <c r="T300" s="35"/>
      <c r="U300" s="35"/>
      <c r="V300" s="35"/>
      <c r="W300" s="35"/>
      <c r="X300" s="35"/>
      <c r="Y300" s="35"/>
      <c r="Z300" s="35"/>
      <c r="AA300" s="35"/>
    </row>
    <row r="301" spans="2:40" x14ac:dyDescent="0.35">
      <c r="B301" s="17">
        <v>9</v>
      </c>
      <c r="C301" s="17" t="e">
        <f t="shared" si="26"/>
        <v>#REF!</v>
      </c>
      <c r="D301" t="e">
        <f>RIGHT(C290,9-B301)</f>
        <v>#REF!</v>
      </c>
      <c r="F301" s="30" t="s">
        <v>80</v>
      </c>
      <c r="G301" s="20" t="s">
        <v>104</v>
      </c>
      <c r="H301" s="27" t="s">
        <v>72</v>
      </c>
      <c r="I301" s="24" t="s">
        <v>118</v>
      </c>
      <c r="J301" s="24" t="str">
        <f t="shared" si="24"/>
        <v>NúmeroJurídica</v>
      </c>
      <c r="L301" s="36">
        <v>8</v>
      </c>
      <c r="M301" s="36" t="s">
        <v>83</v>
      </c>
      <c r="N301" s="36">
        <v>8</v>
      </c>
      <c r="O301" s="36" t="s">
        <v>79</v>
      </c>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row>
    <row r="302" spans="2:40" x14ac:dyDescent="0.35">
      <c r="F302" s="30" t="s">
        <v>81</v>
      </c>
      <c r="G302" s="20" t="s">
        <v>105</v>
      </c>
      <c r="H302" s="27" t="s">
        <v>82</v>
      </c>
      <c r="I302" s="24" t="s">
        <v>118</v>
      </c>
      <c r="J302" s="24" t="str">
        <f t="shared" si="24"/>
        <v>LetraJurídica</v>
      </c>
      <c r="L302" s="36">
        <v>9</v>
      </c>
      <c r="M302" s="36" t="s">
        <v>75</v>
      </c>
      <c r="N302" s="36">
        <v>9</v>
      </c>
      <c r="O302" s="36" t="s">
        <v>138</v>
      </c>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row>
    <row r="303" spans="2:40" ht="15.5" x14ac:dyDescent="0.35">
      <c r="B303" s="45" t="s">
        <v>134</v>
      </c>
      <c r="C303" s="44" t="e">
        <f>VLOOKUP(C293,F293:J325,4,FALSE)</f>
        <v>#REF!</v>
      </c>
      <c r="F303" s="30" t="s">
        <v>83</v>
      </c>
      <c r="G303" s="19" t="s">
        <v>97</v>
      </c>
      <c r="H303" s="27" t="s">
        <v>82</v>
      </c>
      <c r="I303" s="24" t="s">
        <v>118</v>
      </c>
      <c r="J303" s="24" t="str">
        <f t="shared" si="24"/>
        <v>LetraJurídica</v>
      </c>
      <c r="L303" s="36">
        <v>10</v>
      </c>
      <c r="M303" s="36" t="s">
        <v>115</v>
      </c>
      <c r="N303" s="36">
        <v>0</v>
      </c>
      <c r="O303" s="36" t="s">
        <v>80</v>
      </c>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row>
    <row r="304" spans="2:40" ht="15.5" x14ac:dyDescent="0.35">
      <c r="B304" s="45" t="s">
        <v>166</v>
      </c>
      <c r="C304" s="44" t="e">
        <f>VLOOKUP(C293,F293:J325,2,FALSE)</f>
        <v>#REF!</v>
      </c>
      <c r="F304" s="30" t="s">
        <v>84</v>
      </c>
      <c r="G304" s="19" t="s">
        <v>106</v>
      </c>
      <c r="H304" s="27" t="s">
        <v>82</v>
      </c>
      <c r="I304" s="24" t="s">
        <v>118</v>
      </c>
      <c r="J304" s="24" t="str">
        <f t="shared" si="24"/>
        <v>LetraJurídica</v>
      </c>
      <c r="L304" s="36">
        <v>11</v>
      </c>
      <c r="M304" s="36" t="s">
        <v>73</v>
      </c>
      <c r="Q304" s="35"/>
      <c r="R304" s="35"/>
      <c r="S304" s="35"/>
      <c r="T304" s="35"/>
    </row>
    <row r="305" spans="2:13" x14ac:dyDescent="0.35">
      <c r="B305" s="45" t="s">
        <v>135</v>
      </c>
      <c r="C305" s="44" t="e">
        <f>VLOOKUP(C293,F293:J325,5,FALSE)</f>
        <v>#REF!</v>
      </c>
      <c r="F305" s="30" t="s">
        <v>85</v>
      </c>
      <c r="G305" s="20" t="s">
        <v>107</v>
      </c>
      <c r="H305" s="27" t="s">
        <v>82</v>
      </c>
      <c r="I305" s="24" t="s">
        <v>118</v>
      </c>
      <c r="J305" s="24" t="str">
        <f t="shared" si="24"/>
        <v>LetraJurídica</v>
      </c>
      <c r="L305" s="36">
        <v>12</v>
      </c>
      <c r="M305" s="36" t="s">
        <v>81</v>
      </c>
    </row>
    <row r="306" spans="2:13" ht="29" x14ac:dyDescent="0.35">
      <c r="B306" s="45" t="s">
        <v>143</v>
      </c>
      <c r="C306" s="44" t="e">
        <f>IF(C305="Letra8Física",LEFT(C290,8),RIGHT(LEFT(C290,8),7))</f>
        <v>#REF!</v>
      </c>
      <c r="F306" s="30" t="s">
        <v>86</v>
      </c>
      <c r="G306" s="20" t="s">
        <v>128</v>
      </c>
      <c r="H306" s="27" t="s">
        <v>82</v>
      </c>
      <c r="I306" s="24" t="s">
        <v>118</v>
      </c>
      <c r="J306" s="24" t="str">
        <f t="shared" si="24"/>
        <v>LetraJurídica</v>
      </c>
      <c r="L306" s="36">
        <v>13</v>
      </c>
      <c r="M306" s="36" t="s">
        <v>80</v>
      </c>
    </row>
    <row r="307" spans="2:13" ht="15.5" x14ac:dyDescent="0.35">
      <c r="B307" s="45" t="s">
        <v>144</v>
      </c>
      <c r="C307" s="44" t="e">
        <f>MOD(C306,23)</f>
        <v>#REF!</v>
      </c>
      <c r="F307" s="30" t="s">
        <v>87</v>
      </c>
      <c r="G307" s="19" t="s">
        <v>108</v>
      </c>
      <c r="H307" s="27" t="s">
        <v>72</v>
      </c>
      <c r="I307" s="24" t="s">
        <v>118</v>
      </c>
      <c r="J307" s="24" t="str">
        <f t="shared" si="24"/>
        <v>NúmeroJurídica</v>
      </c>
      <c r="L307" s="36">
        <v>14</v>
      </c>
      <c r="M307" s="36" t="s">
        <v>117</v>
      </c>
    </row>
    <row r="308" spans="2:13" x14ac:dyDescent="0.35">
      <c r="B308" s="45" t="s">
        <v>145</v>
      </c>
      <c r="C308" s="44" t="e">
        <f>VLOOKUP(C307,L293:M315,2)</f>
        <v>#REF!</v>
      </c>
      <c r="F308" s="31" t="s">
        <v>88</v>
      </c>
      <c r="G308" s="21" t="s">
        <v>109</v>
      </c>
      <c r="H308" s="28" t="s">
        <v>72</v>
      </c>
      <c r="I308" s="24" t="s">
        <v>118</v>
      </c>
      <c r="J308" s="24" t="str">
        <f t="shared" si="24"/>
        <v>NúmeroJurídica</v>
      </c>
      <c r="L308" s="36">
        <v>15</v>
      </c>
      <c r="M308" s="36" t="s">
        <v>86</v>
      </c>
    </row>
    <row r="309" spans="2:13" x14ac:dyDescent="0.35">
      <c r="B309" s="39" t="s">
        <v>146</v>
      </c>
      <c r="C309" s="43" t="e">
        <f>IF(C308=C301,TRUE,FALSE)</f>
        <v>#REF!</v>
      </c>
      <c r="F309" s="32" t="s">
        <v>89</v>
      </c>
      <c r="G309" s="23" t="s">
        <v>110</v>
      </c>
      <c r="H309" s="22" t="s">
        <v>82</v>
      </c>
      <c r="I309" s="24" t="s">
        <v>118</v>
      </c>
      <c r="J309" s="24" t="str">
        <f t="shared" si="24"/>
        <v>LetraJurídica</v>
      </c>
      <c r="L309" s="36">
        <v>16</v>
      </c>
      <c r="M309" s="36" t="s">
        <v>84</v>
      </c>
    </row>
    <row r="310" spans="2:13" x14ac:dyDescent="0.35">
      <c r="B310" s="46" t="s">
        <v>152</v>
      </c>
      <c r="C310" s="44" t="e">
        <f>C295+C297+C299</f>
        <v>#REF!</v>
      </c>
      <c r="F310" s="33" t="s">
        <v>111</v>
      </c>
      <c r="G310" s="25" t="s">
        <v>120</v>
      </c>
      <c r="H310" s="18" t="s">
        <v>141</v>
      </c>
      <c r="I310" s="24" t="s">
        <v>119</v>
      </c>
      <c r="J310" s="24" t="str">
        <f t="shared" si="24"/>
        <v>Letra7Física</v>
      </c>
      <c r="L310" s="36">
        <v>17</v>
      </c>
      <c r="M310" s="36" t="s">
        <v>88</v>
      </c>
    </row>
    <row r="311" spans="2:13" ht="43.5" x14ac:dyDescent="0.35">
      <c r="B311" s="46" t="s">
        <v>148</v>
      </c>
      <c r="C311" s="44" t="e">
        <f>C294*2-(TRUNC(C294*2/10)*9)</f>
        <v>#REF!</v>
      </c>
      <c r="F311" s="33" t="s">
        <v>112</v>
      </c>
      <c r="G311" s="25" t="s">
        <v>121</v>
      </c>
      <c r="H311" s="18" t="s">
        <v>141</v>
      </c>
      <c r="I311" s="24" t="s">
        <v>119</v>
      </c>
      <c r="J311" s="24" t="str">
        <f t="shared" si="24"/>
        <v>Letra7Física</v>
      </c>
      <c r="L311" s="36">
        <v>18</v>
      </c>
      <c r="M311" s="36" t="s">
        <v>79</v>
      </c>
    </row>
    <row r="312" spans="2:13" ht="43.5" x14ac:dyDescent="0.35">
      <c r="B312" s="46" t="s">
        <v>149</v>
      </c>
      <c r="C312" s="44" t="e">
        <f>C296*2-(TRUNC(C296*2/10)*9)</f>
        <v>#REF!</v>
      </c>
      <c r="F312" s="33" t="s">
        <v>113</v>
      </c>
      <c r="G312" s="25" t="s">
        <v>122</v>
      </c>
      <c r="H312" s="18" t="s">
        <v>141</v>
      </c>
      <c r="I312" s="24" t="s">
        <v>119</v>
      </c>
      <c r="J312" s="24" t="str">
        <f t="shared" si="24"/>
        <v>Letra7Física</v>
      </c>
      <c r="L312" s="36">
        <v>19</v>
      </c>
      <c r="M312" s="36" t="s">
        <v>112</v>
      </c>
    </row>
    <row r="313" spans="2:13" ht="29" x14ac:dyDescent="0.35">
      <c r="B313" s="46" t="s">
        <v>150</v>
      </c>
      <c r="C313" s="44" t="e">
        <f>C298*2-(TRUNC(C298*2/10)*9)</f>
        <v>#REF!</v>
      </c>
      <c r="F313" s="33" t="s">
        <v>115</v>
      </c>
      <c r="G313" s="25" t="s">
        <v>123</v>
      </c>
      <c r="H313" s="18" t="s">
        <v>141</v>
      </c>
      <c r="I313" s="24" t="s">
        <v>119</v>
      </c>
      <c r="J313" s="24" t="str">
        <f t="shared" si="24"/>
        <v>Letra7Física</v>
      </c>
      <c r="L313" s="36">
        <v>20</v>
      </c>
      <c r="M313" s="36" t="s">
        <v>74</v>
      </c>
    </row>
    <row r="314" spans="2:13" ht="29" x14ac:dyDescent="0.35">
      <c r="B314" s="46" t="s">
        <v>151</v>
      </c>
      <c r="C314" s="44" t="e">
        <f>C300*2-(TRUNC(C300*2/10)*9)</f>
        <v>#REF!</v>
      </c>
      <c r="F314" s="33" t="s">
        <v>116</v>
      </c>
      <c r="G314" s="25" t="s">
        <v>123</v>
      </c>
      <c r="H314" s="18" t="s">
        <v>141</v>
      </c>
      <c r="I314" s="24" t="s">
        <v>119</v>
      </c>
      <c r="J314" s="24" t="str">
        <f t="shared" si="24"/>
        <v>Letra7Física</v>
      </c>
      <c r="L314" s="36">
        <v>21</v>
      </c>
      <c r="M314" s="36" t="s">
        <v>111</v>
      </c>
    </row>
    <row r="315" spans="2:13" ht="29" x14ac:dyDescent="0.35">
      <c r="B315" s="46" t="s">
        <v>153</v>
      </c>
      <c r="C315" s="44" t="e">
        <f>SUM(C311:C314)</f>
        <v>#REF!</v>
      </c>
      <c r="F315" s="33" t="s">
        <v>117</v>
      </c>
      <c r="G315" s="25" t="s">
        <v>123</v>
      </c>
      <c r="H315" s="18" t="s">
        <v>141</v>
      </c>
      <c r="I315" s="24" t="s">
        <v>119</v>
      </c>
      <c r="J315" s="24" t="str">
        <f t="shared" si="24"/>
        <v>Letra7Física</v>
      </c>
      <c r="L315" s="36">
        <v>22</v>
      </c>
      <c r="M315" s="36" t="s">
        <v>76</v>
      </c>
    </row>
    <row r="316" spans="2:13" x14ac:dyDescent="0.35">
      <c r="B316" s="46" t="s">
        <v>154</v>
      </c>
      <c r="C316" s="44" t="e">
        <f>C315+C310</f>
        <v>#REF!</v>
      </c>
      <c r="F316" s="34" t="s">
        <v>94</v>
      </c>
      <c r="G316" s="25" t="s">
        <v>129</v>
      </c>
      <c r="H316" s="29" t="s">
        <v>142</v>
      </c>
      <c r="I316" s="24" t="s">
        <v>119</v>
      </c>
      <c r="J316" s="24" t="str">
        <f t="shared" si="24"/>
        <v>Letra8Física</v>
      </c>
    </row>
    <row r="317" spans="2:13" x14ac:dyDescent="0.35">
      <c r="B317" s="46" t="s">
        <v>155</v>
      </c>
      <c r="C317" s="44" t="e">
        <f>MOD(10-MOD(C316,10),10)</f>
        <v>#REF!</v>
      </c>
      <c r="F317" s="34" t="s">
        <v>130</v>
      </c>
      <c r="G317" s="25" t="s">
        <v>129</v>
      </c>
      <c r="H317" s="29" t="s">
        <v>142</v>
      </c>
      <c r="I317" s="24" t="s">
        <v>119</v>
      </c>
      <c r="J317" s="24" t="str">
        <f t="shared" si="24"/>
        <v>Letra8Física</v>
      </c>
    </row>
    <row r="318" spans="2:13" x14ac:dyDescent="0.35">
      <c r="B318" s="39" t="s">
        <v>156</v>
      </c>
      <c r="C318" s="43" t="e">
        <f>IF(TEXT(C317,"0")=C301,TRUE,FALSE)</f>
        <v>#REF!</v>
      </c>
      <c r="F318" s="34" t="s">
        <v>91</v>
      </c>
      <c r="G318" s="25" t="s">
        <v>129</v>
      </c>
      <c r="H318" s="29" t="s">
        <v>142</v>
      </c>
      <c r="I318" s="24" t="s">
        <v>119</v>
      </c>
      <c r="J318" s="24" t="str">
        <f t="shared" si="24"/>
        <v>Letra8Física</v>
      </c>
    </row>
    <row r="319" spans="2:13" x14ac:dyDescent="0.35">
      <c r="B319" s="46" t="s">
        <v>158</v>
      </c>
      <c r="C319" s="44" t="e">
        <f>VLOOKUP(C317,N293:O303,2,FALSE)</f>
        <v>#REF!</v>
      </c>
      <c r="F319" s="34" t="s">
        <v>95</v>
      </c>
      <c r="G319" s="25" t="s">
        <v>129</v>
      </c>
      <c r="H319" s="29" t="s">
        <v>142</v>
      </c>
      <c r="I319" s="24" t="s">
        <v>119</v>
      </c>
      <c r="J319" s="24" t="str">
        <f t="shared" si="24"/>
        <v>Letra8Física</v>
      </c>
    </row>
    <row r="320" spans="2:13" x14ac:dyDescent="0.35">
      <c r="B320" s="39" t="s">
        <v>157</v>
      </c>
      <c r="C320" s="43" t="e">
        <f>IF(C319=C301,TRUE,FALSE)</f>
        <v>#REF!</v>
      </c>
      <c r="F320" s="34" t="s">
        <v>93</v>
      </c>
      <c r="G320" s="25" t="s">
        <v>129</v>
      </c>
      <c r="H320" s="29" t="s">
        <v>142</v>
      </c>
      <c r="I320" s="24" t="s">
        <v>119</v>
      </c>
      <c r="J320" s="24" t="str">
        <f t="shared" si="24"/>
        <v>Letra8Física</v>
      </c>
    </row>
    <row r="321" spans="2:10" x14ac:dyDescent="0.35">
      <c r="B321" s="40"/>
      <c r="C321" s="17"/>
      <c r="F321" s="34" t="s">
        <v>131</v>
      </c>
      <c r="G321" s="25" t="s">
        <v>129</v>
      </c>
      <c r="H321" s="29" t="s">
        <v>142</v>
      </c>
      <c r="I321" s="24" t="s">
        <v>119</v>
      </c>
      <c r="J321" s="24" t="str">
        <f t="shared" si="24"/>
        <v>Letra8Física</v>
      </c>
    </row>
    <row r="322" spans="2:10" x14ac:dyDescent="0.35">
      <c r="B322" s="39" t="s">
        <v>159</v>
      </c>
      <c r="C322" s="43" t="e">
        <f>OR(C309,AND(C318,C305=J293),AND(C320,C305=J302))</f>
        <v>#REF!</v>
      </c>
      <c r="F322" s="34" t="s">
        <v>90</v>
      </c>
      <c r="G322" s="25" t="s">
        <v>129</v>
      </c>
      <c r="H322" s="29" t="s">
        <v>142</v>
      </c>
      <c r="I322" s="24" t="s">
        <v>119</v>
      </c>
      <c r="J322" s="24" t="str">
        <f t="shared" si="24"/>
        <v>Letra8Física</v>
      </c>
    </row>
    <row r="323" spans="2:10" x14ac:dyDescent="0.35">
      <c r="B323" s="40"/>
      <c r="C323" s="17"/>
      <c r="F323" s="34" t="s">
        <v>132</v>
      </c>
      <c r="G323" s="25" t="s">
        <v>129</v>
      </c>
      <c r="H323" s="29" t="s">
        <v>142</v>
      </c>
      <c r="I323" s="24" t="s">
        <v>119</v>
      </c>
      <c r="J323" s="24" t="str">
        <f t="shared" si="24"/>
        <v>Letra8Física</v>
      </c>
    </row>
    <row r="324" spans="2:10" x14ac:dyDescent="0.35">
      <c r="F324" s="34" t="s">
        <v>92</v>
      </c>
      <c r="G324" s="25" t="s">
        <v>129</v>
      </c>
      <c r="H324" s="29" t="s">
        <v>142</v>
      </c>
      <c r="I324" s="24" t="s">
        <v>119</v>
      </c>
      <c r="J324" s="24" t="str">
        <f t="shared" si="24"/>
        <v>Letra8Física</v>
      </c>
    </row>
    <row r="325" spans="2:10" x14ac:dyDescent="0.35">
      <c r="B325" s="41" t="s">
        <v>161</v>
      </c>
      <c r="C325" s="43" t="e">
        <f>NOT(OR(Q293:Q298))</f>
        <v>#REF!</v>
      </c>
      <c r="F325" s="34" t="s">
        <v>133</v>
      </c>
      <c r="G325" s="25" t="s">
        <v>129</v>
      </c>
      <c r="H325" s="29" t="s">
        <v>142</v>
      </c>
      <c r="I325" s="24" t="s">
        <v>119</v>
      </c>
      <c r="J325" s="24" t="str">
        <f t="shared" si="24"/>
        <v>Letra8Física</v>
      </c>
    </row>
    <row r="326" spans="2:10" x14ac:dyDescent="0.35">
      <c r="B326" s="41" t="s">
        <v>124</v>
      </c>
      <c r="C326" s="42" t="e">
        <f>IF(Q296,R296,T298)</f>
        <v>#REF!</v>
      </c>
    </row>
    <row r="327" spans="2:10" x14ac:dyDescent="0.35">
      <c r="B327" s="40"/>
      <c r="C327" s="17"/>
    </row>
    <row r="328" spans="2:10" s="56" customFormat="1" x14ac:dyDescent="0.35"/>
    <row r="331" spans="2:10" ht="39.75" customHeight="1" x14ac:dyDescent="0.5">
      <c r="B331" s="47" t="s">
        <v>167</v>
      </c>
      <c r="C331" s="53" t="e">
        <f>#REF!</f>
        <v>#REF!</v>
      </c>
      <c r="F331" s="51"/>
      <c r="G331" s="52" t="s">
        <v>170</v>
      </c>
      <c r="H331" s="54" t="b">
        <f>D4</f>
        <v>1</v>
      </c>
    </row>
    <row r="332" spans="2:10" ht="23.5" x14ac:dyDescent="0.55000000000000004">
      <c r="B332" s="49" t="s">
        <v>162</v>
      </c>
      <c r="C332" s="50" t="e">
        <f>C371</f>
        <v>#REF!</v>
      </c>
      <c r="G332" s="40" t="s">
        <v>169</v>
      </c>
      <c r="H332" t="b">
        <f>TRUE</f>
        <v>1</v>
      </c>
      <c r="I332" t="b">
        <f>FALSE</f>
        <v>0</v>
      </c>
    </row>
    <row r="333" spans="2:10" x14ac:dyDescent="0.35">
      <c r="B333" s="26" t="s">
        <v>166</v>
      </c>
      <c r="C333" t="e">
        <f>CONCATENATE("Persona ",C349,", ",C350)</f>
        <v>#REF!</v>
      </c>
    </row>
    <row r="334" spans="2:10" x14ac:dyDescent="0.35">
      <c r="B334" s="26"/>
    </row>
    <row r="336" spans="2:10" x14ac:dyDescent="0.35">
      <c r="B336" s="26" t="s">
        <v>168</v>
      </c>
      <c r="C336" t="e">
        <f>UPPER(C331)</f>
        <v>#REF!</v>
      </c>
    </row>
    <row r="337" spans="2:40" x14ac:dyDescent="0.35">
      <c r="Q337" s="26" t="s">
        <v>124</v>
      </c>
    </row>
    <row r="338" spans="2:40" x14ac:dyDescent="0.35">
      <c r="B338" s="26" t="s">
        <v>68</v>
      </c>
      <c r="C338" s="26" t="s">
        <v>69</v>
      </c>
      <c r="D338" s="26" t="s">
        <v>70</v>
      </c>
      <c r="E338" s="26"/>
      <c r="F338" s="26" t="s">
        <v>44</v>
      </c>
      <c r="G338" s="26"/>
      <c r="H338" s="26" t="s">
        <v>114</v>
      </c>
      <c r="I338" s="26" t="s">
        <v>127</v>
      </c>
      <c r="J338" s="26" t="s">
        <v>140</v>
      </c>
      <c r="K338" s="26"/>
      <c r="L338" s="26" t="s">
        <v>136</v>
      </c>
      <c r="N338" s="26" t="s">
        <v>139</v>
      </c>
      <c r="Q338" s="55" t="s">
        <v>125</v>
      </c>
      <c r="R338" s="55" t="s">
        <v>126</v>
      </c>
      <c r="S338" s="55" t="s">
        <v>160</v>
      </c>
      <c r="T338" s="48" t="s">
        <v>171</v>
      </c>
    </row>
    <row r="339" spans="2:40" ht="15.5" x14ac:dyDescent="0.35">
      <c r="B339" s="17">
        <v>1</v>
      </c>
      <c r="C339" s="17" t="e">
        <f>LEFT(C336,1)</f>
        <v>#REF!</v>
      </c>
      <c r="D339" t="e">
        <f>RIGHT(C336,9-B339)</f>
        <v>#REF!</v>
      </c>
      <c r="F339" s="30" t="s">
        <v>71</v>
      </c>
      <c r="G339" s="19" t="s">
        <v>98</v>
      </c>
      <c r="H339" s="27" t="s">
        <v>72</v>
      </c>
      <c r="I339" s="24" t="s">
        <v>118</v>
      </c>
      <c r="J339" s="24" t="str">
        <f>H339&amp;I339</f>
        <v>NúmeroJurídica</v>
      </c>
      <c r="L339" s="36">
        <v>0</v>
      </c>
      <c r="M339" s="36" t="s">
        <v>137</v>
      </c>
      <c r="N339" s="36">
        <v>0</v>
      </c>
      <c r="O339" s="36" t="s">
        <v>80</v>
      </c>
      <c r="Q339" s="38" t="e">
        <f>IF(LEN(C336)&lt;&gt;9,TRUE,FALSE)</f>
        <v>#REF!</v>
      </c>
      <c r="R339" s="24" t="s">
        <v>163</v>
      </c>
      <c r="S339" s="24" t="e">
        <f>IF(Q339,R339,"")</f>
        <v>#REF!</v>
      </c>
      <c r="T339" s="24" t="e">
        <f>S339</f>
        <v>#REF!</v>
      </c>
    </row>
    <row r="340" spans="2:40" ht="15.5" x14ac:dyDescent="0.35">
      <c r="B340" s="17">
        <v>2</v>
      </c>
      <c r="C340" s="17" t="e">
        <f>LEFT(D339,1)</f>
        <v>#REF!</v>
      </c>
      <c r="D340" t="e">
        <f>RIGHT(C336,9-B340)</f>
        <v>#REF!</v>
      </c>
      <c r="F340" s="30" t="s">
        <v>73</v>
      </c>
      <c r="G340" s="19" t="s">
        <v>99</v>
      </c>
      <c r="H340" s="27" t="s">
        <v>72</v>
      </c>
      <c r="I340" s="24" t="s">
        <v>118</v>
      </c>
      <c r="J340" s="24" t="str">
        <f t="shared" ref="J340:J371" si="28">H340&amp;I340</f>
        <v>NúmeroJurídica</v>
      </c>
      <c r="L340" s="36">
        <v>1</v>
      </c>
      <c r="M340" s="36" t="s">
        <v>85</v>
      </c>
      <c r="N340" s="36">
        <v>1</v>
      </c>
      <c r="O340" s="36" t="s">
        <v>71</v>
      </c>
      <c r="Q340" s="38" t="b">
        <f>IF(ISERROR(C349),TRUE,FALSE)</f>
        <v>1</v>
      </c>
      <c r="R340" s="24" t="s">
        <v>164</v>
      </c>
      <c r="S340" s="24" t="str">
        <f t="shared" ref="S340:S344" si="29">IF(Q340,R340,"")</f>
        <v>Tipus no vàlid (primer caràcter no vàlid).</v>
      </c>
      <c r="T340" s="24" t="e">
        <f>IF(S340="",T339,T339&amp;" "&amp;S340)</f>
        <v>#REF!</v>
      </c>
    </row>
    <row r="341" spans="2:40" ht="15.5" x14ac:dyDescent="0.35">
      <c r="B341" s="17">
        <v>3</v>
      </c>
      <c r="C341" s="17" t="e">
        <f t="shared" ref="C341:C347" si="30">LEFT(D340,1)</f>
        <v>#REF!</v>
      </c>
      <c r="D341" t="e">
        <f>RIGHT(C336,9-B341)</f>
        <v>#REF!</v>
      </c>
      <c r="F341" s="30" t="s">
        <v>74</v>
      </c>
      <c r="G341" s="19" t="s">
        <v>100</v>
      </c>
      <c r="H341" s="27" t="s">
        <v>72</v>
      </c>
      <c r="I341" s="24" t="s">
        <v>118</v>
      </c>
      <c r="J341" s="24" t="str">
        <f t="shared" si="28"/>
        <v>NúmeroJurídica</v>
      </c>
      <c r="L341" s="36">
        <v>2</v>
      </c>
      <c r="M341" s="36" t="s">
        <v>89</v>
      </c>
      <c r="N341" s="36">
        <v>2</v>
      </c>
      <c r="O341" s="36" t="s">
        <v>73</v>
      </c>
      <c r="Q341" s="38" t="b">
        <f>IF(ISERROR(C362),TRUE,FALSE)</f>
        <v>1</v>
      </c>
      <c r="R341" s="24" t="s">
        <v>172</v>
      </c>
      <c r="S341" s="24" t="str">
        <f t="shared" si="29"/>
        <v>Cadena NIF mal formada.</v>
      </c>
      <c r="T341" s="24" t="e">
        <f t="shared" ref="T341:T344" si="31">IF(S341="",T340,T340&amp;" "&amp;S341)</f>
        <v>#REF!</v>
      </c>
    </row>
    <row r="342" spans="2:40" ht="15.5" x14ac:dyDescent="0.35">
      <c r="B342" s="17">
        <v>4</v>
      </c>
      <c r="C342" s="17" t="e">
        <f t="shared" si="30"/>
        <v>#REF!</v>
      </c>
      <c r="D342" t="e">
        <f>RIGHT(C336,9-B342)</f>
        <v>#REF!</v>
      </c>
      <c r="F342" s="30" t="s">
        <v>75</v>
      </c>
      <c r="G342" s="19" t="s">
        <v>101</v>
      </c>
      <c r="H342" s="27" t="s">
        <v>72</v>
      </c>
      <c r="I342" s="24" t="s">
        <v>118</v>
      </c>
      <c r="J342" s="24" t="str">
        <f t="shared" si="28"/>
        <v>NúmeroJurídica</v>
      </c>
      <c r="L342" s="36">
        <v>3</v>
      </c>
      <c r="M342" s="36" t="s">
        <v>71</v>
      </c>
      <c r="N342" s="36">
        <v>3</v>
      </c>
      <c r="O342" s="36" t="s">
        <v>74</v>
      </c>
      <c r="Q342" s="38" t="e">
        <f>OR(ISBLANK(C331),C331="",C331=0)</f>
        <v>#REF!</v>
      </c>
      <c r="R342" s="24" t="s">
        <v>173</v>
      </c>
      <c r="S342" s="24" t="e">
        <f t="shared" si="29"/>
        <v>#REF!</v>
      </c>
      <c r="T342" s="24" t="e">
        <f t="shared" si="31"/>
        <v>#REF!</v>
      </c>
    </row>
    <row r="343" spans="2:40" ht="15.5" x14ac:dyDescent="0.35">
      <c r="B343" s="17">
        <v>5</v>
      </c>
      <c r="C343" s="17" t="e">
        <f t="shared" si="30"/>
        <v>#REF!</v>
      </c>
      <c r="D343" t="e">
        <f>RIGHT(C336,9-B343)</f>
        <v>#REF!</v>
      </c>
      <c r="F343" s="30" t="s">
        <v>76</v>
      </c>
      <c r="G343" s="19" t="s">
        <v>102</v>
      </c>
      <c r="H343" s="27" t="s">
        <v>72</v>
      </c>
      <c r="I343" s="24" t="s">
        <v>118</v>
      </c>
      <c r="J343" s="24" t="str">
        <f t="shared" si="28"/>
        <v>NúmeroJurídica</v>
      </c>
      <c r="L343" s="36">
        <v>4</v>
      </c>
      <c r="M343" s="36" t="s">
        <v>78</v>
      </c>
      <c r="N343" s="36">
        <v>4</v>
      </c>
      <c r="O343" s="36" t="s">
        <v>75</v>
      </c>
      <c r="Q343" s="38" t="b">
        <f>IF(ISERROR(C368),TRUE,NOT(C368))</f>
        <v>1</v>
      </c>
      <c r="R343" s="24" t="s">
        <v>165</v>
      </c>
      <c r="S343" s="24" t="str">
        <f t="shared" si="29"/>
        <v>NIF no vàlid (codi de control no vàlid).</v>
      </c>
      <c r="T343" s="24" t="e">
        <f t="shared" si="31"/>
        <v>#REF!</v>
      </c>
    </row>
    <row r="344" spans="2:40" ht="15.5" x14ac:dyDescent="0.35">
      <c r="B344" s="17">
        <v>6</v>
      </c>
      <c r="C344" s="17" t="e">
        <f t="shared" si="30"/>
        <v>#REF!</v>
      </c>
      <c r="D344" t="e">
        <f>RIGHT(C336,9-B344)</f>
        <v>#REF!</v>
      </c>
      <c r="F344" s="30" t="s">
        <v>77</v>
      </c>
      <c r="G344" s="19" t="s">
        <v>96</v>
      </c>
      <c r="H344" s="27" t="s">
        <v>72</v>
      </c>
      <c r="I344" s="24" t="s">
        <v>118</v>
      </c>
      <c r="J344" s="24" t="str">
        <f t="shared" si="28"/>
        <v>NúmeroJurídica</v>
      </c>
      <c r="L344" s="36">
        <v>5</v>
      </c>
      <c r="M344" s="36" t="s">
        <v>113</v>
      </c>
      <c r="N344" s="36">
        <v>5</v>
      </c>
      <c r="O344" s="36" t="s">
        <v>76</v>
      </c>
      <c r="Q344" s="38" t="b">
        <f>IF(ISERROR(C349),FALSE,IF(OR(AND(NOT(H331),C349=I356),ISERROR(C349)),TRUE,FALSE))</f>
        <v>0</v>
      </c>
      <c r="R344" s="24" t="s">
        <v>174</v>
      </c>
      <c r="S344" s="24" t="str">
        <f t="shared" si="29"/>
        <v/>
      </c>
      <c r="T344" s="24" t="e">
        <f t="shared" si="31"/>
        <v>#REF!</v>
      </c>
    </row>
    <row r="345" spans="2:40" ht="15.5" x14ac:dyDescent="0.35">
      <c r="B345" s="17">
        <v>7</v>
      </c>
      <c r="C345" s="17" t="e">
        <f t="shared" si="30"/>
        <v>#REF!</v>
      </c>
      <c r="D345" t="e">
        <f>RIGHT(C336,9-B345)</f>
        <v>#REF!</v>
      </c>
      <c r="F345" s="30" t="s">
        <v>78</v>
      </c>
      <c r="G345" s="19" t="s">
        <v>50</v>
      </c>
      <c r="H345" s="27" t="s">
        <v>72</v>
      </c>
      <c r="I345" s="24" t="s">
        <v>118</v>
      </c>
      <c r="J345" s="24" t="str">
        <f t="shared" si="28"/>
        <v>NúmeroJurídica</v>
      </c>
      <c r="L345" s="36">
        <v>6</v>
      </c>
      <c r="M345" s="36" t="s">
        <v>116</v>
      </c>
      <c r="N345" s="36">
        <v>6</v>
      </c>
      <c r="O345" s="36" t="s">
        <v>77</v>
      </c>
      <c r="U345" s="35"/>
      <c r="V345" s="35"/>
      <c r="W345" s="35"/>
      <c r="X345" s="35"/>
      <c r="Y345" s="35"/>
      <c r="Z345" s="35"/>
      <c r="AA345" s="35"/>
    </row>
    <row r="346" spans="2:40" ht="29" x14ac:dyDescent="0.35">
      <c r="B346" s="17">
        <v>8</v>
      </c>
      <c r="C346" s="17" t="e">
        <f t="shared" si="30"/>
        <v>#REF!</v>
      </c>
      <c r="D346" t="e">
        <f>RIGHT(C336,9-B346)</f>
        <v>#REF!</v>
      </c>
      <c r="F346" s="30" t="s">
        <v>79</v>
      </c>
      <c r="G346" s="20" t="s">
        <v>103</v>
      </c>
      <c r="H346" s="27" t="s">
        <v>72</v>
      </c>
      <c r="I346" s="24" t="s">
        <v>118</v>
      </c>
      <c r="J346" s="24" t="str">
        <f t="shared" si="28"/>
        <v>NúmeroJurídica</v>
      </c>
      <c r="L346" s="36">
        <v>7</v>
      </c>
      <c r="M346" s="36" t="s">
        <v>77</v>
      </c>
      <c r="N346" s="36">
        <v>7</v>
      </c>
      <c r="O346" s="36" t="s">
        <v>78</v>
      </c>
      <c r="Q346" s="35"/>
      <c r="R346" s="35"/>
      <c r="S346" s="35"/>
      <c r="T346" s="35"/>
      <c r="U346" s="35"/>
      <c r="V346" s="35"/>
      <c r="W346" s="35"/>
      <c r="X346" s="35"/>
      <c r="Y346" s="35"/>
      <c r="Z346" s="35"/>
      <c r="AA346" s="35"/>
    </row>
    <row r="347" spans="2:40" x14ac:dyDescent="0.35">
      <c r="B347" s="17">
        <v>9</v>
      </c>
      <c r="C347" s="17" t="e">
        <f t="shared" si="30"/>
        <v>#REF!</v>
      </c>
      <c r="D347" t="e">
        <f>RIGHT(C336,9-B347)</f>
        <v>#REF!</v>
      </c>
      <c r="F347" s="30" t="s">
        <v>80</v>
      </c>
      <c r="G347" s="20" t="s">
        <v>104</v>
      </c>
      <c r="H347" s="27" t="s">
        <v>72</v>
      </c>
      <c r="I347" s="24" t="s">
        <v>118</v>
      </c>
      <c r="J347" s="24" t="str">
        <f t="shared" si="28"/>
        <v>NúmeroJurídica</v>
      </c>
      <c r="L347" s="36">
        <v>8</v>
      </c>
      <c r="M347" s="36" t="s">
        <v>83</v>
      </c>
      <c r="N347" s="36">
        <v>8</v>
      </c>
      <c r="O347" s="36" t="s">
        <v>79</v>
      </c>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row>
    <row r="348" spans="2:40" x14ac:dyDescent="0.35">
      <c r="F348" s="30" t="s">
        <v>81</v>
      </c>
      <c r="G348" s="20" t="s">
        <v>105</v>
      </c>
      <c r="H348" s="27" t="s">
        <v>82</v>
      </c>
      <c r="I348" s="24" t="s">
        <v>118</v>
      </c>
      <c r="J348" s="24" t="str">
        <f t="shared" si="28"/>
        <v>LetraJurídica</v>
      </c>
      <c r="L348" s="36">
        <v>9</v>
      </c>
      <c r="M348" s="36" t="s">
        <v>75</v>
      </c>
      <c r="N348" s="36">
        <v>9</v>
      </c>
      <c r="O348" s="36" t="s">
        <v>138</v>
      </c>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row>
    <row r="349" spans="2:40" ht="15.5" x14ac:dyDescent="0.35">
      <c r="B349" s="45" t="s">
        <v>134</v>
      </c>
      <c r="C349" s="44" t="e">
        <f>VLOOKUP(C339,F339:J371,4,FALSE)</f>
        <v>#REF!</v>
      </c>
      <c r="F349" s="30" t="s">
        <v>83</v>
      </c>
      <c r="G349" s="19" t="s">
        <v>97</v>
      </c>
      <c r="H349" s="27" t="s">
        <v>82</v>
      </c>
      <c r="I349" s="24" t="s">
        <v>118</v>
      </c>
      <c r="J349" s="24" t="str">
        <f t="shared" si="28"/>
        <v>LetraJurídica</v>
      </c>
      <c r="L349" s="36">
        <v>10</v>
      </c>
      <c r="M349" s="36" t="s">
        <v>115</v>
      </c>
      <c r="N349" s="36">
        <v>0</v>
      </c>
      <c r="O349" s="36" t="s">
        <v>80</v>
      </c>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row>
    <row r="350" spans="2:40" ht="15.5" x14ac:dyDescent="0.35">
      <c r="B350" s="45" t="s">
        <v>166</v>
      </c>
      <c r="C350" s="44" t="e">
        <f>VLOOKUP(C339,F339:J371,2,FALSE)</f>
        <v>#REF!</v>
      </c>
      <c r="F350" s="30" t="s">
        <v>84</v>
      </c>
      <c r="G350" s="19" t="s">
        <v>106</v>
      </c>
      <c r="H350" s="27" t="s">
        <v>82</v>
      </c>
      <c r="I350" s="24" t="s">
        <v>118</v>
      </c>
      <c r="J350" s="24" t="str">
        <f t="shared" si="28"/>
        <v>LetraJurídica</v>
      </c>
      <c r="L350" s="36">
        <v>11</v>
      </c>
      <c r="M350" s="36" t="s">
        <v>73</v>
      </c>
      <c r="Q350" s="35"/>
      <c r="R350" s="35"/>
      <c r="S350" s="35"/>
      <c r="T350" s="35"/>
    </row>
    <row r="351" spans="2:40" x14ac:dyDescent="0.35">
      <c r="B351" s="45" t="s">
        <v>135</v>
      </c>
      <c r="C351" s="44" t="e">
        <f>VLOOKUP(C339,F339:J371,5,FALSE)</f>
        <v>#REF!</v>
      </c>
      <c r="F351" s="30" t="s">
        <v>85</v>
      </c>
      <c r="G351" s="20" t="s">
        <v>107</v>
      </c>
      <c r="H351" s="27" t="s">
        <v>82</v>
      </c>
      <c r="I351" s="24" t="s">
        <v>118</v>
      </c>
      <c r="J351" s="24" t="str">
        <f t="shared" si="28"/>
        <v>LetraJurídica</v>
      </c>
      <c r="L351" s="36">
        <v>12</v>
      </c>
      <c r="M351" s="36" t="s">
        <v>81</v>
      </c>
    </row>
    <row r="352" spans="2:40" ht="29" x14ac:dyDescent="0.35">
      <c r="B352" s="45" t="s">
        <v>143</v>
      </c>
      <c r="C352" s="44" t="e">
        <f>IF(C351="Letra8Física",LEFT(C336,8),RIGHT(LEFT(C336,8),7))</f>
        <v>#REF!</v>
      </c>
      <c r="F352" s="30" t="s">
        <v>86</v>
      </c>
      <c r="G352" s="20" t="s">
        <v>128</v>
      </c>
      <c r="H352" s="27" t="s">
        <v>82</v>
      </c>
      <c r="I352" s="24" t="s">
        <v>118</v>
      </c>
      <c r="J352" s="24" t="str">
        <f t="shared" si="28"/>
        <v>LetraJurídica</v>
      </c>
      <c r="L352" s="36">
        <v>13</v>
      </c>
      <c r="M352" s="36" t="s">
        <v>80</v>
      </c>
    </row>
    <row r="353" spans="2:13" ht="15.5" x14ac:dyDescent="0.35">
      <c r="B353" s="45" t="s">
        <v>144</v>
      </c>
      <c r="C353" s="44" t="e">
        <f>MOD(C352,23)</f>
        <v>#REF!</v>
      </c>
      <c r="F353" s="30" t="s">
        <v>87</v>
      </c>
      <c r="G353" s="19" t="s">
        <v>108</v>
      </c>
      <c r="H353" s="27" t="s">
        <v>72</v>
      </c>
      <c r="I353" s="24" t="s">
        <v>118</v>
      </c>
      <c r="J353" s="24" t="str">
        <f t="shared" si="28"/>
        <v>NúmeroJurídica</v>
      </c>
      <c r="L353" s="36">
        <v>14</v>
      </c>
      <c r="M353" s="36" t="s">
        <v>117</v>
      </c>
    </row>
    <row r="354" spans="2:13" x14ac:dyDescent="0.35">
      <c r="B354" s="45" t="s">
        <v>145</v>
      </c>
      <c r="C354" s="44" t="e">
        <f>VLOOKUP(C353,L339:M361,2)</f>
        <v>#REF!</v>
      </c>
      <c r="F354" s="31" t="s">
        <v>88</v>
      </c>
      <c r="G354" s="21" t="s">
        <v>109</v>
      </c>
      <c r="H354" s="28" t="s">
        <v>72</v>
      </c>
      <c r="I354" s="24" t="s">
        <v>118</v>
      </c>
      <c r="J354" s="24" t="str">
        <f t="shared" si="28"/>
        <v>NúmeroJurídica</v>
      </c>
      <c r="L354" s="36">
        <v>15</v>
      </c>
      <c r="M354" s="36" t="s">
        <v>86</v>
      </c>
    </row>
    <row r="355" spans="2:13" x14ac:dyDescent="0.35">
      <c r="B355" s="39" t="s">
        <v>146</v>
      </c>
      <c r="C355" s="43" t="e">
        <f>IF(C354=C347,TRUE,FALSE)</f>
        <v>#REF!</v>
      </c>
      <c r="F355" s="32" t="s">
        <v>89</v>
      </c>
      <c r="G355" s="23" t="s">
        <v>110</v>
      </c>
      <c r="H355" s="22" t="s">
        <v>82</v>
      </c>
      <c r="I355" s="24" t="s">
        <v>118</v>
      </c>
      <c r="J355" s="24" t="str">
        <f t="shared" si="28"/>
        <v>LetraJurídica</v>
      </c>
      <c r="L355" s="36">
        <v>16</v>
      </c>
      <c r="M355" s="36" t="s">
        <v>84</v>
      </c>
    </row>
    <row r="356" spans="2:13" x14ac:dyDescent="0.35">
      <c r="B356" s="46" t="s">
        <v>152</v>
      </c>
      <c r="C356" s="44" t="e">
        <f>C341+C343+C345</f>
        <v>#REF!</v>
      </c>
      <c r="F356" s="33" t="s">
        <v>111</v>
      </c>
      <c r="G356" s="25" t="s">
        <v>120</v>
      </c>
      <c r="H356" s="18" t="s">
        <v>141</v>
      </c>
      <c r="I356" s="24" t="s">
        <v>119</v>
      </c>
      <c r="J356" s="24" t="str">
        <f t="shared" si="28"/>
        <v>Letra7Física</v>
      </c>
      <c r="L356" s="36">
        <v>17</v>
      </c>
      <c r="M356" s="36" t="s">
        <v>88</v>
      </c>
    </row>
    <row r="357" spans="2:13" ht="43.5" x14ac:dyDescent="0.35">
      <c r="B357" s="46" t="s">
        <v>148</v>
      </c>
      <c r="C357" s="44" t="e">
        <f>C340*2-(TRUNC(C340*2/10)*9)</f>
        <v>#REF!</v>
      </c>
      <c r="F357" s="33" t="s">
        <v>112</v>
      </c>
      <c r="G357" s="25" t="s">
        <v>121</v>
      </c>
      <c r="H357" s="18" t="s">
        <v>141</v>
      </c>
      <c r="I357" s="24" t="s">
        <v>119</v>
      </c>
      <c r="J357" s="24" t="str">
        <f t="shared" si="28"/>
        <v>Letra7Física</v>
      </c>
      <c r="L357" s="36">
        <v>18</v>
      </c>
      <c r="M357" s="36" t="s">
        <v>79</v>
      </c>
    </row>
    <row r="358" spans="2:13" ht="43.5" x14ac:dyDescent="0.35">
      <c r="B358" s="46" t="s">
        <v>149</v>
      </c>
      <c r="C358" s="44" t="e">
        <f>C342*2-(TRUNC(C342*2/10)*9)</f>
        <v>#REF!</v>
      </c>
      <c r="F358" s="33" t="s">
        <v>113</v>
      </c>
      <c r="G358" s="25" t="s">
        <v>122</v>
      </c>
      <c r="H358" s="18" t="s">
        <v>141</v>
      </c>
      <c r="I358" s="24" t="s">
        <v>119</v>
      </c>
      <c r="J358" s="24" t="str">
        <f t="shared" si="28"/>
        <v>Letra7Física</v>
      </c>
      <c r="L358" s="36">
        <v>19</v>
      </c>
      <c r="M358" s="36" t="s">
        <v>112</v>
      </c>
    </row>
    <row r="359" spans="2:13" ht="29" x14ac:dyDescent="0.35">
      <c r="B359" s="46" t="s">
        <v>150</v>
      </c>
      <c r="C359" s="44" t="e">
        <f>C344*2-(TRUNC(C344*2/10)*9)</f>
        <v>#REF!</v>
      </c>
      <c r="F359" s="33" t="s">
        <v>115</v>
      </c>
      <c r="G359" s="25" t="s">
        <v>123</v>
      </c>
      <c r="H359" s="18" t="s">
        <v>141</v>
      </c>
      <c r="I359" s="24" t="s">
        <v>119</v>
      </c>
      <c r="J359" s="24" t="str">
        <f t="shared" si="28"/>
        <v>Letra7Física</v>
      </c>
      <c r="L359" s="36">
        <v>20</v>
      </c>
      <c r="M359" s="36" t="s">
        <v>74</v>
      </c>
    </row>
    <row r="360" spans="2:13" ht="29" x14ac:dyDescent="0.35">
      <c r="B360" s="46" t="s">
        <v>151</v>
      </c>
      <c r="C360" s="44" t="e">
        <f>C346*2-(TRUNC(C346*2/10)*9)</f>
        <v>#REF!</v>
      </c>
      <c r="F360" s="33" t="s">
        <v>116</v>
      </c>
      <c r="G360" s="25" t="s">
        <v>123</v>
      </c>
      <c r="H360" s="18" t="s">
        <v>141</v>
      </c>
      <c r="I360" s="24" t="s">
        <v>119</v>
      </c>
      <c r="J360" s="24" t="str">
        <f t="shared" si="28"/>
        <v>Letra7Física</v>
      </c>
      <c r="L360" s="36">
        <v>21</v>
      </c>
      <c r="M360" s="36" t="s">
        <v>111</v>
      </c>
    </row>
    <row r="361" spans="2:13" ht="29" x14ac:dyDescent="0.35">
      <c r="B361" s="46" t="s">
        <v>153</v>
      </c>
      <c r="C361" s="44" t="e">
        <f>SUM(C357:C360)</f>
        <v>#REF!</v>
      </c>
      <c r="F361" s="33" t="s">
        <v>117</v>
      </c>
      <c r="G361" s="25" t="s">
        <v>123</v>
      </c>
      <c r="H361" s="18" t="s">
        <v>141</v>
      </c>
      <c r="I361" s="24" t="s">
        <v>119</v>
      </c>
      <c r="J361" s="24" t="str">
        <f t="shared" si="28"/>
        <v>Letra7Física</v>
      </c>
      <c r="L361" s="36">
        <v>22</v>
      </c>
      <c r="M361" s="36" t="s">
        <v>76</v>
      </c>
    </row>
    <row r="362" spans="2:13" x14ac:dyDescent="0.35">
      <c r="B362" s="46" t="s">
        <v>154</v>
      </c>
      <c r="C362" s="44" t="e">
        <f>C361+C356</f>
        <v>#REF!</v>
      </c>
      <c r="F362" s="34" t="s">
        <v>94</v>
      </c>
      <c r="G362" s="25" t="s">
        <v>129</v>
      </c>
      <c r="H362" s="29" t="s">
        <v>142</v>
      </c>
      <c r="I362" s="24" t="s">
        <v>119</v>
      </c>
      <c r="J362" s="24" t="str">
        <f t="shared" si="28"/>
        <v>Letra8Física</v>
      </c>
    </row>
    <row r="363" spans="2:13" x14ac:dyDescent="0.35">
      <c r="B363" s="46" t="s">
        <v>155</v>
      </c>
      <c r="C363" s="44" t="e">
        <f>MOD(10-MOD(C362,10),10)</f>
        <v>#REF!</v>
      </c>
      <c r="F363" s="34" t="s">
        <v>130</v>
      </c>
      <c r="G363" s="25" t="s">
        <v>129</v>
      </c>
      <c r="H363" s="29" t="s">
        <v>142</v>
      </c>
      <c r="I363" s="24" t="s">
        <v>119</v>
      </c>
      <c r="J363" s="24" t="str">
        <f t="shared" si="28"/>
        <v>Letra8Física</v>
      </c>
    </row>
    <row r="364" spans="2:13" x14ac:dyDescent="0.35">
      <c r="B364" s="39" t="s">
        <v>156</v>
      </c>
      <c r="C364" s="43" t="e">
        <f>IF(TEXT(C363,"0")=C347,TRUE,FALSE)</f>
        <v>#REF!</v>
      </c>
      <c r="F364" s="34" t="s">
        <v>91</v>
      </c>
      <c r="G364" s="25" t="s">
        <v>129</v>
      </c>
      <c r="H364" s="29" t="s">
        <v>142</v>
      </c>
      <c r="I364" s="24" t="s">
        <v>119</v>
      </c>
      <c r="J364" s="24" t="str">
        <f t="shared" si="28"/>
        <v>Letra8Física</v>
      </c>
    </row>
    <row r="365" spans="2:13" x14ac:dyDescent="0.35">
      <c r="B365" s="46" t="s">
        <v>158</v>
      </c>
      <c r="C365" s="44" t="e">
        <f>VLOOKUP(C363,N339:O349,2,FALSE)</f>
        <v>#REF!</v>
      </c>
      <c r="F365" s="34" t="s">
        <v>95</v>
      </c>
      <c r="G365" s="25" t="s">
        <v>129</v>
      </c>
      <c r="H365" s="29" t="s">
        <v>142</v>
      </c>
      <c r="I365" s="24" t="s">
        <v>119</v>
      </c>
      <c r="J365" s="24" t="str">
        <f t="shared" si="28"/>
        <v>Letra8Física</v>
      </c>
    </row>
    <row r="366" spans="2:13" x14ac:dyDescent="0.35">
      <c r="B366" s="39" t="s">
        <v>157</v>
      </c>
      <c r="C366" s="43" t="e">
        <f>IF(C365=C347,TRUE,FALSE)</f>
        <v>#REF!</v>
      </c>
      <c r="F366" s="34" t="s">
        <v>93</v>
      </c>
      <c r="G366" s="25" t="s">
        <v>129</v>
      </c>
      <c r="H366" s="29" t="s">
        <v>142</v>
      </c>
      <c r="I366" s="24" t="s">
        <v>119</v>
      </c>
      <c r="J366" s="24" t="str">
        <f t="shared" si="28"/>
        <v>Letra8Física</v>
      </c>
    </row>
    <row r="367" spans="2:13" x14ac:dyDescent="0.35">
      <c r="B367" s="40"/>
      <c r="C367" s="17"/>
      <c r="F367" s="34" t="s">
        <v>131</v>
      </c>
      <c r="G367" s="25" t="s">
        <v>129</v>
      </c>
      <c r="H367" s="29" t="s">
        <v>142</v>
      </c>
      <c r="I367" s="24" t="s">
        <v>119</v>
      </c>
      <c r="J367" s="24" t="str">
        <f t="shared" si="28"/>
        <v>Letra8Física</v>
      </c>
    </row>
    <row r="368" spans="2:13" x14ac:dyDescent="0.35">
      <c r="B368" s="39" t="s">
        <v>159</v>
      </c>
      <c r="C368" s="43" t="e">
        <f>OR(C355,AND(C364,C351=J339),AND(C366,C351=J348))</f>
        <v>#REF!</v>
      </c>
      <c r="F368" s="34" t="s">
        <v>90</v>
      </c>
      <c r="G368" s="25" t="s">
        <v>129</v>
      </c>
      <c r="H368" s="29" t="s">
        <v>142</v>
      </c>
      <c r="I368" s="24" t="s">
        <v>119</v>
      </c>
      <c r="J368" s="24" t="str">
        <f t="shared" si="28"/>
        <v>Letra8Física</v>
      </c>
    </row>
    <row r="369" spans="2:20" x14ac:dyDescent="0.35">
      <c r="B369" s="40"/>
      <c r="C369" s="17"/>
      <c r="F369" s="34" t="s">
        <v>132</v>
      </c>
      <c r="G369" s="25" t="s">
        <v>129</v>
      </c>
      <c r="H369" s="29" t="s">
        <v>142</v>
      </c>
      <c r="I369" s="24" t="s">
        <v>119</v>
      </c>
      <c r="J369" s="24" t="str">
        <f t="shared" si="28"/>
        <v>Letra8Física</v>
      </c>
    </row>
    <row r="370" spans="2:20" x14ac:dyDescent="0.35">
      <c r="F370" s="34" t="s">
        <v>92</v>
      </c>
      <c r="G370" s="25" t="s">
        <v>129</v>
      </c>
      <c r="H370" s="29" t="s">
        <v>142</v>
      </c>
      <c r="I370" s="24" t="s">
        <v>119</v>
      </c>
      <c r="J370" s="24" t="str">
        <f t="shared" si="28"/>
        <v>Letra8Física</v>
      </c>
    </row>
    <row r="371" spans="2:20" x14ac:dyDescent="0.35">
      <c r="B371" s="41" t="s">
        <v>161</v>
      </c>
      <c r="C371" s="43" t="e">
        <f>NOT(OR(Q339:Q344))</f>
        <v>#REF!</v>
      </c>
      <c r="F371" s="34" t="s">
        <v>133</v>
      </c>
      <c r="G371" s="25" t="s">
        <v>129</v>
      </c>
      <c r="H371" s="29" t="s">
        <v>142</v>
      </c>
      <c r="I371" s="24" t="s">
        <v>119</v>
      </c>
      <c r="J371" s="24" t="str">
        <f t="shared" si="28"/>
        <v>Letra8Física</v>
      </c>
    </row>
    <row r="372" spans="2:20" x14ac:dyDescent="0.35">
      <c r="B372" s="41" t="s">
        <v>124</v>
      </c>
      <c r="C372" s="42" t="e">
        <f>IF(Q342,R342,T344)</f>
        <v>#REF!</v>
      </c>
    </row>
    <row r="373" spans="2:20" x14ac:dyDescent="0.35">
      <c r="B373" s="40"/>
      <c r="C373" s="17"/>
    </row>
    <row r="374" spans="2:20" s="56" customFormat="1" x14ac:dyDescent="0.35"/>
    <row r="377" spans="2:20" ht="39.75" customHeight="1" x14ac:dyDescent="0.5">
      <c r="B377" s="47" t="s">
        <v>167</v>
      </c>
      <c r="C377" s="53" t="e">
        <f>#REF!</f>
        <v>#REF!</v>
      </c>
      <c r="F377" s="51"/>
      <c r="G377" s="52" t="s">
        <v>170</v>
      </c>
      <c r="H377" s="54" t="b">
        <f>D4</f>
        <v>1</v>
      </c>
    </row>
    <row r="378" spans="2:20" ht="23.5" x14ac:dyDescent="0.55000000000000004">
      <c r="B378" s="49" t="s">
        <v>162</v>
      </c>
      <c r="C378" s="50" t="e">
        <f>C417</f>
        <v>#REF!</v>
      </c>
      <c r="G378" s="40" t="s">
        <v>169</v>
      </c>
      <c r="H378" t="b">
        <f>TRUE</f>
        <v>1</v>
      </c>
      <c r="I378" t="b">
        <f>FALSE</f>
        <v>0</v>
      </c>
    </row>
    <row r="379" spans="2:20" x14ac:dyDescent="0.35">
      <c r="B379" s="26" t="s">
        <v>166</v>
      </c>
      <c r="C379" t="e">
        <f>CONCATENATE("Persona ",C395,", ",C396)</f>
        <v>#REF!</v>
      </c>
    </row>
    <row r="380" spans="2:20" x14ac:dyDescent="0.35">
      <c r="B380" s="26"/>
    </row>
    <row r="382" spans="2:20" x14ac:dyDescent="0.35">
      <c r="B382" s="26" t="s">
        <v>168</v>
      </c>
      <c r="C382" t="e">
        <f>UPPER(C377)</f>
        <v>#REF!</v>
      </c>
    </row>
    <row r="383" spans="2:20" x14ac:dyDescent="0.35">
      <c r="Q383" s="26" t="s">
        <v>124</v>
      </c>
    </row>
    <row r="384" spans="2:20" x14ac:dyDescent="0.35">
      <c r="B384" s="26" t="s">
        <v>68</v>
      </c>
      <c r="C384" s="26" t="s">
        <v>69</v>
      </c>
      <c r="D384" s="26" t="s">
        <v>70</v>
      </c>
      <c r="E384" s="26"/>
      <c r="F384" s="26" t="s">
        <v>44</v>
      </c>
      <c r="G384" s="26"/>
      <c r="H384" s="26" t="s">
        <v>114</v>
      </c>
      <c r="I384" s="26" t="s">
        <v>127</v>
      </c>
      <c r="J384" s="26" t="s">
        <v>140</v>
      </c>
      <c r="K384" s="26"/>
      <c r="L384" s="26" t="s">
        <v>136</v>
      </c>
      <c r="N384" s="26" t="s">
        <v>139</v>
      </c>
      <c r="Q384" s="55" t="s">
        <v>125</v>
      </c>
      <c r="R384" s="55" t="s">
        <v>126</v>
      </c>
      <c r="S384" s="55" t="s">
        <v>160</v>
      </c>
      <c r="T384" s="48" t="s">
        <v>171</v>
      </c>
    </row>
    <row r="385" spans="2:40" ht="15.5" x14ac:dyDescent="0.35">
      <c r="B385" s="17">
        <v>1</v>
      </c>
      <c r="C385" s="17" t="e">
        <f>LEFT(C382,1)</f>
        <v>#REF!</v>
      </c>
      <c r="D385" t="e">
        <f>RIGHT(C382,9-B385)</f>
        <v>#REF!</v>
      </c>
      <c r="F385" s="30" t="s">
        <v>71</v>
      </c>
      <c r="G385" s="19" t="s">
        <v>98</v>
      </c>
      <c r="H385" s="27" t="s">
        <v>72</v>
      </c>
      <c r="I385" s="24" t="s">
        <v>118</v>
      </c>
      <c r="J385" s="24" t="str">
        <f>H385&amp;I385</f>
        <v>NúmeroJurídica</v>
      </c>
      <c r="L385" s="36">
        <v>0</v>
      </c>
      <c r="M385" s="36" t="s">
        <v>137</v>
      </c>
      <c r="N385" s="36">
        <v>0</v>
      </c>
      <c r="O385" s="36" t="s">
        <v>80</v>
      </c>
      <c r="Q385" s="38" t="e">
        <f>IF(LEN(C382)&lt;&gt;9,TRUE,FALSE)</f>
        <v>#REF!</v>
      </c>
      <c r="R385" s="24" t="s">
        <v>163</v>
      </c>
      <c r="S385" s="24" t="e">
        <f>IF(Q385,R385,"")</f>
        <v>#REF!</v>
      </c>
      <c r="T385" s="24" t="e">
        <f>S385</f>
        <v>#REF!</v>
      </c>
    </row>
    <row r="386" spans="2:40" ht="15.5" x14ac:dyDescent="0.35">
      <c r="B386" s="17">
        <v>2</v>
      </c>
      <c r="C386" s="17" t="e">
        <f>LEFT(D385,1)</f>
        <v>#REF!</v>
      </c>
      <c r="D386" t="e">
        <f>RIGHT(C382,9-B386)</f>
        <v>#REF!</v>
      </c>
      <c r="F386" s="30" t="s">
        <v>73</v>
      </c>
      <c r="G386" s="19" t="s">
        <v>99</v>
      </c>
      <c r="H386" s="27" t="s">
        <v>72</v>
      </c>
      <c r="I386" s="24" t="s">
        <v>118</v>
      </c>
      <c r="J386" s="24" t="str">
        <f t="shared" ref="J386:J417" si="32">H386&amp;I386</f>
        <v>NúmeroJurídica</v>
      </c>
      <c r="L386" s="36">
        <v>1</v>
      </c>
      <c r="M386" s="36" t="s">
        <v>85</v>
      </c>
      <c r="N386" s="36">
        <v>1</v>
      </c>
      <c r="O386" s="36" t="s">
        <v>71</v>
      </c>
      <c r="Q386" s="38" t="b">
        <f>IF(ISERROR(C395),TRUE,FALSE)</f>
        <v>1</v>
      </c>
      <c r="R386" s="24" t="s">
        <v>164</v>
      </c>
      <c r="S386" s="24" t="str">
        <f t="shared" ref="S386:S390" si="33">IF(Q386,R386,"")</f>
        <v>Tipus no vàlid (primer caràcter no vàlid).</v>
      </c>
      <c r="T386" s="24" t="e">
        <f>IF(S386="",T385,T385&amp;" "&amp;S386)</f>
        <v>#REF!</v>
      </c>
    </row>
    <row r="387" spans="2:40" ht="15.5" x14ac:dyDescent="0.35">
      <c r="B387" s="17">
        <v>3</v>
      </c>
      <c r="C387" s="17" t="e">
        <f t="shared" ref="C387:C393" si="34">LEFT(D386,1)</f>
        <v>#REF!</v>
      </c>
      <c r="D387" t="e">
        <f>RIGHT(C382,9-B387)</f>
        <v>#REF!</v>
      </c>
      <c r="F387" s="30" t="s">
        <v>74</v>
      </c>
      <c r="G387" s="19" t="s">
        <v>100</v>
      </c>
      <c r="H387" s="27" t="s">
        <v>72</v>
      </c>
      <c r="I387" s="24" t="s">
        <v>118</v>
      </c>
      <c r="J387" s="24" t="str">
        <f t="shared" si="32"/>
        <v>NúmeroJurídica</v>
      </c>
      <c r="L387" s="36">
        <v>2</v>
      </c>
      <c r="M387" s="36" t="s">
        <v>89</v>
      </c>
      <c r="N387" s="36">
        <v>2</v>
      </c>
      <c r="O387" s="36" t="s">
        <v>73</v>
      </c>
      <c r="Q387" s="38" t="b">
        <f>IF(ISERROR(C408),TRUE,FALSE)</f>
        <v>1</v>
      </c>
      <c r="R387" s="24" t="s">
        <v>172</v>
      </c>
      <c r="S387" s="24" t="str">
        <f t="shared" si="33"/>
        <v>Cadena NIF mal formada.</v>
      </c>
      <c r="T387" s="24" t="e">
        <f t="shared" ref="T387:T390" si="35">IF(S387="",T386,T386&amp;" "&amp;S387)</f>
        <v>#REF!</v>
      </c>
    </row>
    <row r="388" spans="2:40" ht="15.5" x14ac:dyDescent="0.35">
      <c r="B388" s="17">
        <v>4</v>
      </c>
      <c r="C388" s="17" t="e">
        <f t="shared" si="34"/>
        <v>#REF!</v>
      </c>
      <c r="D388" t="e">
        <f>RIGHT(C382,9-B388)</f>
        <v>#REF!</v>
      </c>
      <c r="F388" s="30" t="s">
        <v>75</v>
      </c>
      <c r="G388" s="19" t="s">
        <v>101</v>
      </c>
      <c r="H388" s="27" t="s">
        <v>72</v>
      </c>
      <c r="I388" s="24" t="s">
        <v>118</v>
      </c>
      <c r="J388" s="24" t="str">
        <f t="shared" si="32"/>
        <v>NúmeroJurídica</v>
      </c>
      <c r="L388" s="36">
        <v>3</v>
      </c>
      <c r="M388" s="36" t="s">
        <v>71</v>
      </c>
      <c r="N388" s="36">
        <v>3</v>
      </c>
      <c r="O388" s="36" t="s">
        <v>74</v>
      </c>
      <c r="Q388" s="38" t="e">
        <f>OR(ISBLANK(C377),C377="",C377=0)</f>
        <v>#REF!</v>
      </c>
      <c r="R388" s="24" t="s">
        <v>173</v>
      </c>
      <c r="S388" s="24" t="e">
        <f t="shared" si="33"/>
        <v>#REF!</v>
      </c>
      <c r="T388" s="24" t="e">
        <f t="shared" si="35"/>
        <v>#REF!</v>
      </c>
    </row>
    <row r="389" spans="2:40" ht="15.5" x14ac:dyDescent="0.35">
      <c r="B389" s="17">
        <v>5</v>
      </c>
      <c r="C389" s="17" t="e">
        <f t="shared" si="34"/>
        <v>#REF!</v>
      </c>
      <c r="D389" t="e">
        <f>RIGHT(C382,9-B389)</f>
        <v>#REF!</v>
      </c>
      <c r="F389" s="30" t="s">
        <v>76</v>
      </c>
      <c r="G389" s="19" t="s">
        <v>102</v>
      </c>
      <c r="H389" s="27" t="s">
        <v>72</v>
      </c>
      <c r="I389" s="24" t="s">
        <v>118</v>
      </c>
      <c r="J389" s="24" t="str">
        <f t="shared" si="32"/>
        <v>NúmeroJurídica</v>
      </c>
      <c r="L389" s="36">
        <v>4</v>
      </c>
      <c r="M389" s="36" t="s">
        <v>78</v>
      </c>
      <c r="N389" s="36">
        <v>4</v>
      </c>
      <c r="O389" s="36" t="s">
        <v>75</v>
      </c>
      <c r="Q389" s="38" t="b">
        <f>IF(ISERROR(C414),TRUE,NOT(C414))</f>
        <v>1</v>
      </c>
      <c r="R389" s="24" t="s">
        <v>165</v>
      </c>
      <c r="S389" s="24" t="str">
        <f t="shared" si="33"/>
        <v>NIF no vàlid (codi de control no vàlid).</v>
      </c>
      <c r="T389" s="24" t="e">
        <f t="shared" si="35"/>
        <v>#REF!</v>
      </c>
    </row>
    <row r="390" spans="2:40" ht="15.5" x14ac:dyDescent="0.35">
      <c r="B390" s="17">
        <v>6</v>
      </c>
      <c r="C390" s="17" t="e">
        <f t="shared" si="34"/>
        <v>#REF!</v>
      </c>
      <c r="D390" t="e">
        <f>RIGHT(C382,9-B390)</f>
        <v>#REF!</v>
      </c>
      <c r="F390" s="30" t="s">
        <v>77</v>
      </c>
      <c r="G390" s="19" t="s">
        <v>96</v>
      </c>
      <c r="H390" s="27" t="s">
        <v>72</v>
      </c>
      <c r="I390" s="24" t="s">
        <v>118</v>
      </c>
      <c r="J390" s="24" t="str">
        <f t="shared" si="32"/>
        <v>NúmeroJurídica</v>
      </c>
      <c r="L390" s="36">
        <v>5</v>
      </c>
      <c r="M390" s="36" t="s">
        <v>113</v>
      </c>
      <c r="N390" s="36">
        <v>5</v>
      </c>
      <c r="O390" s="36" t="s">
        <v>76</v>
      </c>
      <c r="Q390" s="38" t="b">
        <f>IF(ISERROR(C395),FALSE,IF(OR(AND(NOT(H377),C395=I402),ISERROR(C395)),TRUE,FALSE))</f>
        <v>0</v>
      </c>
      <c r="R390" s="24" t="s">
        <v>174</v>
      </c>
      <c r="S390" s="24" t="str">
        <f t="shared" si="33"/>
        <v/>
      </c>
      <c r="T390" s="24" t="e">
        <f t="shared" si="35"/>
        <v>#REF!</v>
      </c>
    </row>
    <row r="391" spans="2:40" ht="15.5" x14ac:dyDescent="0.35">
      <c r="B391" s="17">
        <v>7</v>
      </c>
      <c r="C391" s="17" t="e">
        <f t="shared" si="34"/>
        <v>#REF!</v>
      </c>
      <c r="D391" t="e">
        <f>RIGHT(C382,9-B391)</f>
        <v>#REF!</v>
      </c>
      <c r="F391" s="30" t="s">
        <v>78</v>
      </c>
      <c r="G391" s="19" t="s">
        <v>50</v>
      </c>
      <c r="H391" s="27" t="s">
        <v>72</v>
      </c>
      <c r="I391" s="24" t="s">
        <v>118</v>
      </c>
      <c r="J391" s="24" t="str">
        <f t="shared" si="32"/>
        <v>NúmeroJurídica</v>
      </c>
      <c r="L391" s="36">
        <v>6</v>
      </c>
      <c r="M391" s="36" t="s">
        <v>116</v>
      </c>
      <c r="N391" s="36">
        <v>6</v>
      </c>
      <c r="O391" s="36" t="s">
        <v>77</v>
      </c>
      <c r="U391" s="35"/>
      <c r="V391" s="35"/>
      <c r="W391" s="35"/>
      <c r="X391" s="35"/>
      <c r="Y391" s="35"/>
      <c r="Z391" s="35"/>
      <c r="AA391" s="35"/>
    </row>
    <row r="392" spans="2:40" ht="29" x14ac:dyDescent="0.35">
      <c r="B392" s="17">
        <v>8</v>
      </c>
      <c r="C392" s="17" t="e">
        <f t="shared" si="34"/>
        <v>#REF!</v>
      </c>
      <c r="D392" t="e">
        <f>RIGHT(C382,9-B392)</f>
        <v>#REF!</v>
      </c>
      <c r="F392" s="30" t="s">
        <v>79</v>
      </c>
      <c r="G392" s="20" t="s">
        <v>103</v>
      </c>
      <c r="H392" s="27" t="s">
        <v>72</v>
      </c>
      <c r="I392" s="24" t="s">
        <v>118</v>
      </c>
      <c r="J392" s="24" t="str">
        <f t="shared" si="32"/>
        <v>NúmeroJurídica</v>
      </c>
      <c r="L392" s="36">
        <v>7</v>
      </c>
      <c r="M392" s="36" t="s">
        <v>77</v>
      </c>
      <c r="N392" s="36">
        <v>7</v>
      </c>
      <c r="O392" s="36" t="s">
        <v>78</v>
      </c>
      <c r="Q392" s="35"/>
      <c r="R392" s="35"/>
      <c r="S392" s="35"/>
      <c r="T392" s="35"/>
      <c r="U392" s="35"/>
      <c r="V392" s="35"/>
      <c r="W392" s="35"/>
      <c r="X392" s="35"/>
      <c r="Y392" s="35"/>
      <c r="Z392" s="35"/>
      <c r="AA392" s="35"/>
    </row>
    <row r="393" spans="2:40" x14ac:dyDescent="0.35">
      <c r="B393" s="17">
        <v>9</v>
      </c>
      <c r="C393" s="17" t="e">
        <f t="shared" si="34"/>
        <v>#REF!</v>
      </c>
      <c r="D393" t="e">
        <f>RIGHT(C382,9-B393)</f>
        <v>#REF!</v>
      </c>
      <c r="F393" s="30" t="s">
        <v>80</v>
      </c>
      <c r="G393" s="20" t="s">
        <v>104</v>
      </c>
      <c r="H393" s="27" t="s">
        <v>72</v>
      </c>
      <c r="I393" s="24" t="s">
        <v>118</v>
      </c>
      <c r="J393" s="24" t="str">
        <f t="shared" si="32"/>
        <v>NúmeroJurídica</v>
      </c>
      <c r="L393" s="36">
        <v>8</v>
      </c>
      <c r="M393" s="36" t="s">
        <v>83</v>
      </c>
      <c r="N393" s="36">
        <v>8</v>
      </c>
      <c r="O393" s="36" t="s">
        <v>79</v>
      </c>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row>
    <row r="394" spans="2:40" x14ac:dyDescent="0.35">
      <c r="F394" s="30" t="s">
        <v>81</v>
      </c>
      <c r="G394" s="20" t="s">
        <v>105</v>
      </c>
      <c r="H394" s="27" t="s">
        <v>82</v>
      </c>
      <c r="I394" s="24" t="s">
        <v>118</v>
      </c>
      <c r="J394" s="24" t="str">
        <f t="shared" si="32"/>
        <v>LetraJurídica</v>
      </c>
      <c r="L394" s="36">
        <v>9</v>
      </c>
      <c r="M394" s="36" t="s">
        <v>75</v>
      </c>
      <c r="N394" s="36">
        <v>9</v>
      </c>
      <c r="O394" s="36" t="s">
        <v>138</v>
      </c>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row>
    <row r="395" spans="2:40" ht="15.5" x14ac:dyDescent="0.35">
      <c r="B395" s="45" t="s">
        <v>134</v>
      </c>
      <c r="C395" s="44" t="e">
        <f>VLOOKUP(C385,F385:J417,4,FALSE)</f>
        <v>#REF!</v>
      </c>
      <c r="F395" s="30" t="s">
        <v>83</v>
      </c>
      <c r="G395" s="19" t="s">
        <v>97</v>
      </c>
      <c r="H395" s="27" t="s">
        <v>82</v>
      </c>
      <c r="I395" s="24" t="s">
        <v>118</v>
      </c>
      <c r="J395" s="24" t="str">
        <f t="shared" si="32"/>
        <v>LetraJurídica</v>
      </c>
      <c r="L395" s="36">
        <v>10</v>
      </c>
      <c r="M395" s="36" t="s">
        <v>115</v>
      </c>
      <c r="N395" s="36">
        <v>0</v>
      </c>
      <c r="O395" s="36" t="s">
        <v>80</v>
      </c>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row>
    <row r="396" spans="2:40" ht="15.5" x14ac:dyDescent="0.35">
      <c r="B396" s="45" t="s">
        <v>166</v>
      </c>
      <c r="C396" s="44" t="e">
        <f>VLOOKUP(C385,F385:J417,2,FALSE)</f>
        <v>#REF!</v>
      </c>
      <c r="F396" s="30" t="s">
        <v>84</v>
      </c>
      <c r="G396" s="19" t="s">
        <v>106</v>
      </c>
      <c r="H396" s="27" t="s">
        <v>82</v>
      </c>
      <c r="I396" s="24" t="s">
        <v>118</v>
      </c>
      <c r="J396" s="24" t="str">
        <f t="shared" si="32"/>
        <v>LetraJurídica</v>
      </c>
      <c r="L396" s="36">
        <v>11</v>
      </c>
      <c r="M396" s="36" t="s">
        <v>73</v>
      </c>
      <c r="Q396" s="35"/>
      <c r="R396" s="35"/>
      <c r="S396" s="35"/>
      <c r="T396" s="35"/>
    </row>
    <row r="397" spans="2:40" x14ac:dyDescent="0.35">
      <c r="B397" s="45" t="s">
        <v>135</v>
      </c>
      <c r="C397" s="44" t="e">
        <f>VLOOKUP(C385,F385:J417,5,FALSE)</f>
        <v>#REF!</v>
      </c>
      <c r="F397" s="30" t="s">
        <v>85</v>
      </c>
      <c r="G397" s="20" t="s">
        <v>107</v>
      </c>
      <c r="H397" s="27" t="s">
        <v>82</v>
      </c>
      <c r="I397" s="24" t="s">
        <v>118</v>
      </c>
      <c r="J397" s="24" t="str">
        <f t="shared" si="32"/>
        <v>LetraJurídica</v>
      </c>
      <c r="L397" s="36">
        <v>12</v>
      </c>
      <c r="M397" s="36" t="s">
        <v>81</v>
      </c>
    </row>
    <row r="398" spans="2:40" ht="29" x14ac:dyDescent="0.35">
      <c r="B398" s="45" t="s">
        <v>143</v>
      </c>
      <c r="C398" s="44" t="e">
        <f>IF(C397="Letra8Física",LEFT(C382,8),RIGHT(LEFT(C382,8),7))</f>
        <v>#REF!</v>
      </c>
      <c r="F398" s="30" t="s">
        <v>86</v>
      </c>
      <c r="G398" s="20" t="s">
        <v>128</v>
      </c>
      <c r="H398" s="27" t="s">
        <v>82</v>
      </c>
      <c r="I398" s="24" t="s">
        <v>118</v>
      </c>
      <c r="J398" s="24" t="str">
        <f t="shared" si="32"/>
        <v>LetraJurídica</v>
      </c>
      <c r="L398" s="36">
        <v>13</v>
      </c>
      <c r="M398" s="36" t="s">
        <v>80</v>
      </c>
    </row>
    <row r="399" spans="2:40" ht="15.5" x14ac:dyDescent="0.35">
      <c r="B399" s="45" t="s">
        <v>144</v>
      </c>
      <c r="C399" s="44" t="e">
        <f>MOD(C398,23)</f>
        <v>#REF!</v>
      </c>
      <c r="F399" s="30" t="s">
        <v>87</v>
      </c>
      <c r="G399" s="19" t="s">
        <v>108</v>
      </c>
      <c r="H399" s="27" t="s">
        <v>72</v>
      </c>
      <c r="I399" s="24" t="s">
        <v>118</v>
      </c>
      <c r="J399" s="24" t="str">
        <f t="shared" si="32"/>
        <v>NúmeroJurídica</v>
      </c>
      <c r="L399" s="36">
        <v>14</v>
      </c>
      <c r="M399" s="36" t="s">
        <v>117</v>
      </c>
    </row>
    <row r="400" spans="2:40" x14ac:dyDescent="0.35">
      <c r="B400" s="45" t="s">
        <v>145</v>
      </c>
      <c r="C400" s="44" t="e">
        <f>VLOOKUP(C399,L385:M407,2)</f>
        <v>#REF!</v>
      </c>
      <c r="F400" s="31" t="s">
        <v>88</v>
      </c>
      <c r="G400" s="21" t="s">
        <v>109</v>
      </c>
      <c r="H400" s="28" t="s">
        <v>72</v>
      </c>
      <c r="I400" s="24" t="s">
        <v>118</v>
      </c>
      <c r="J400" s="24" t="str">
        <f t="shared" si="32"/>
        <v>NúmeroJurídica</v>
      </c>
      <c r="L400" s="36">
        <v>15</v>
      </c>
      <c r="M400" s="36" t="s">
        <v>86</v>
      </c>
    </row>
    <row r="401" spans="2:13" x14ac:dyDescent="0.35">
      <c r="B401" s="39" t="s">
        <v>146</v>
      </c>
      <c r="C401" s="43" t="e">
        <f>IF(C400=C393,TRUE,FALSE)</f>
        <v>#REF!</v>
      </c>
      <c r="F401" s="32" t="s">
        <v>89</v>
      </c>
      <c r="G401" s="23" t="s">
        <v>110</v>
      </c>
      <c r="H401" s="22" t="s">
        <v>82</v>
      </c>
      <c r="I401" s="24" t="s">
        <v>118</v>
      </c>
      <c r="J401" s="24" t="str">
        <f t="shared" si="32"/>
        <v>LetraJurídica</v>
      </c>
      <c r="L401" s="36">
        <v>16</v>
      </c>
      <c r="M401" s="36" t="s">
        <v>84</v>
      </c>
    </row>
    <row r="402" spans="2:13" x14ac:dyDescent="0.35">
      <c r="B402" s="46" t="s">
        <v>152</v>
      </c>
      <c r="C402" s="44" t="e">
        <f>C387+C389+C391</f>
        <v>#REF!</v>
      </c>
      <c r="F402" s="33" t="s">
        <v>111</v>
      </c>
      <c r="G402" s="25" t="s">
        <v>120</v>
      </c>
      <c r="H402" s="18" t="s">
        <v>141</v>
      </c>
      <c r="I402" s="24" t="s">
        <v>119</v>
      </c>
      <c r="J402" s="24" t="str">
        <f t="shared" si="32"/>
        <v>Letra7Física</v>
      </c>
      <c r="L402" s="36">
        <v>17</v>
      </c>
      <c r="M402" s="36" t="s">
        <v>88</v>
      </c>
    </row>
    <row r="403" spans="2:13" ht="43.5" x14ac:dyDescent="0.35">
      <c r="B403" s="46" t="s">
        <v>148</v>
      </c>
      <c r="C403" s="44" t="e">
        <f>C386*2-(TRUNC(C386*2/10)*9)</f>
        <v>#REF!</v>
      </c>
      <c r="F403" s="33" t="s">
        <v>112</v>
      </c>
      <c r="G403" s="25" t="s">
        <v>121</v>
      </c>
      <c r="H403" s="18" t="s">
        <v>141</v>
      </c>
      <c r="I403" s="24" t="s">
        <v>119</v>
      </c>
      <c r="J403" s="24" t="str">
        <f t="shared" si="32"/>
        <v>Letra7Física</v>
      </c>
      <c r="L403" s="36">
        <v>18</v>
      </c>
      <c r="M403" s="36" t="s">
        <v>79</v>
      </c>
    </row>
    <row r="404" spans="2:13" ht="43.5" x14ac:dyDescent="0.35">
      <c r="B404" s="46" t="s">
        <v>149</v>
      </c>
      <c r="C404" s="44" t="e">
        <f>C388*2-(TRUNC(C388*2/10)*9)</f>
        <v>#REF!</v>
      </c>
      <c r="F404" s="33" t="s">
        <v>113</v>
      </c>
      <c r="G404" s="25" t="s">
        <v>122</v>
      </c>
      <c r="H404" s="18" t="s">
        <v>141</v>
      </c>
      <c r="I404" s="24" t="s">
        <v>119</v>
      </c>
      <c r="J404" s="24" t="str">
        <f t="shared" si="32"/>
        <v>Letra7Física</v>
      </c>
      <c r="L404" s="36">
        <v>19</v>
      </c>
      <c r="M404" s="36" t="s">
        <v>112</v>
      </c>
    </row>
    <row r="405" spans="2:13" ht="29" x14ac:dyDescent="0.35">
      <c r="B405" s="46" t="s">
        <v>150</v>
      </c>
      <c r="C405" s="44" t="e">
        <f>C390*2-(TRUNC(C390*2/10)*9)</f>
        <v>#REF!</v>
      </c>
      <c r="F405" s="33" t="s">
        <v>115</v>
      </c>
      <c r="G405" s="25" t="s">
        <v>123</v>
      </c>
      <c r="H405" s="18" t="s">
        <v>141</v>
      </c>
      <c r="I405" s="24" t="s">
        <v>119</v>
      </c>
      <c r="J405" s="24" t="str">
        <f t="shared" si="32"/>
        <v>Letra7Física</v>
      </c>
      <c r="L405" s="36">
        <v>20</v>
      </c>
      <c r="M405" s="36" t="s">
        <v>74</v>
      </c>
    </row>
    <row r="406" spans="2:13" ht="29" x14ac:dyDescent="0.35">
      <c r="B406" s="46" t="s">
        <v>151</v>
      </c>
      <c r="C406" s="44" t="e">
        <f>C392*2-(TRUNC(C392*2/10)*9)</f>
        <v>#REF!</v>
      </c>
      <c r="F406" s="33" t="s">
        <v>116</v>
      </c>
      <c r="G406" s="25" t="s">
        <v>123</v>
      </c>
      <c r="H406" s="18" t="s">
        <v>141</v>
      </c>
      <c r="I406" s="24" t="s">
        <v>119</v>
      </c>
      <c r="J406" s="24" t="str">
        <f t="shared" si="32"/>
        <v>Letra7Física</v>
      </c>
      <c r="L406" s="36">
        <v>21</v>
      </c>
      <c r="M406" s="36" t="s">
        <v>111</v>
      </c>
    </row>
    <row r="407" spans="2:13" ht="29" x14ac:dyDescent="0.35">
      <c r="B407" s="46" t="s">
        <v>153</v>
      </c>
      <c r="C407" s="44" t="e">
        <f>SUM(C403:C406)</f>
        <v>#REF!</v>
      </c>
      <c r="F407" s="33" t="s">
        <v>117</v>
      </c>
      <c r="G407" s="25" t="s">
        <v>123</v>
      </c>
      <c r="H407" s="18" t="s">
        <v>141</v>
      </c>
      <c r="I407" s="24" t="s">
        <v>119</v>
      </c>
      <c r="J407" s="24" t="str">
        <f t="shared" si="32"/>
        <v>Letra7Física</v>
      </c>
      <c r="L407" s="36">
        <v>22</v>
      </c>
      <c r="M407" s="36" t="s">
        <v>76</v>
      </c>
    </row>
    <row r="408" spans="2:13" x14ac:dyDescent="0.35">
      <c r="B408" s="46" t="s">
        <v>154</v>
      </c>
      <c r="C408" s="44" t="e">
        <f>C407+C402</f>
        <v>#REF!</v>
      </c>
      <c r="F408" s="34" t="s">
        <v>94</v>
      </c>
      <c r="G408" s="25" t="s">
        <v>129</v>
      </c>
      <c r="H408" s="29" t="s">
        <v>142</v>
      </c>
      <c r="I408" s="24" t="s">
        <v>119</v>
      </c>
      <c r="J408" s="24" t="str">
        <f t="shared" si="32"/>
        <v>Letra8Física</v>
      </c>
    </row>
    <row r="409" spans="2:13" x14ac:dyDescent="0.35">
      <c r="B409" s="46" t="s">
        <v>155</v>
      </c>
      <c r="C409" s="44" t="e">
        <f>MOD(10-MOD(C408,10),10)</f>
        <v>#REF!</v>
      </c>
      <c r="F409" s="34" t="s">
        <v>130</v>
      </c>
      <c r="G409" s="25" t="s">
        <v>129</v>
      </c>
      <c r="H409" s="29" t="s">
        <v>142</v>
      </c>
      <c r="I409" s="24" t="s">
        <v>119</v>
      </c>
      <c r="J409" s="24" t="str">
        <f t="shared" si="32"/>
        <v>Letra8Física</v>
      </c>
    </row>
    <row r="410" spans="2:13" x14ac:dyDescent="0.35">
      <c r="B410" s="39" t="s">
        <v>156</v>
      </c>
      <c r="C410" s="43" t="e">
        <f>IF(TEXT(C409,"0")=C393,TRUE,FALSE)</f>
        <v>#REF!</v>
      </c>
      <c r="F410" s="34" t="s">
        <v>91</v>
      </c>
      <c r="G410" s="25" t="s">
        <v>129</v>
      </c>
      <c r="H410" s="29" t="s">
        <v>142</v>
      </c>
      <c r="I410" s="24" t="s">
        <v>119</v>
      </c>
      <c r="J410" s="24" t="str">
        <f t="shared" si="32"/>
        <v>Letra8Física</v>
      </c>
    </row>
    <row r="411" spans="2:13" x14ac:dyDescent="0.35">
      <c r="B411" s="46" t="s">
        <v>158</v>
      </c>
      <c r="C411" s="44" t="e">
        <f>VLOOKUP(C409,N385:O395,2,FALSE)</f>
        <v>#REF!</v>
      </c>
      <c r="F411" s="34" t="s">
        <v>95</v>
      </c>
      <c r="G411" s="25" t="s">
        <v>129</v>
      </c>
      <c r="H411" s="29" t="s">
        <v>142</v>
      </c>
      <c r="I411" s="24" t="s">
        <v>119</v>
      </c>
      <c r="J411" s="24" t="str">
        <f t="shared" si="32"/>
        <v>Letra8Física</v>
      </c>
    </row>
    <row r="412" spans="2:13" x14ac:dyDescent="0.35">
      <c r="B412" s="39" t="s">
        <v>157</v>
      </c>
      <c r="C412" s="43" t="e">
        <f>IF(C411=C393,TRUE,FALSE)</f>
        <v>#REF!</v>
      </c>
      <c r="F412" s="34" t="s">
        <v>93</v>
      </c>
      <c r="G412" s="25" t="s">
        <v>129</v>
      </c>
      <c r="H412" s="29" t="s">
        <v>142</v>
      </c>
      <c r="I412" s="24" t="s">
        <v>119</v>
      </c>
      <c r="J412" s="24" t="str">
        <f t="shared" si="32"/>
        <v>Letra8Física</v>
      </c>
    </row>
    <row r="413" spans="2:13" x14ac:dyDescent="0.35">
      <c r="B413" s="40"/>
      <c r="C413" s="17"/>
      <c r="F413" s="34" t="s">
        <v>131</v>
      </c>
      <c r="G413" s="25" t="s">
        <v>129</v>
      </c>
      <c r="H413" s="29" t="s">
        <v>142</v>
      </c>
      <c r="I413" s="24" t="s">
        <v>119</v>
      </c>
      <c r="J413" s="24" t="str">
        <f t="shared" si="32"/>
        <v>Letra8Física</v>
      </c>
    </row>
    <row r="414" spans="2:13" x14ac:dyDescent="0.35">
      <c r="B414" s="39" t="s">
        <v>159</v>
      </c>
      <c r="C414" s="43" t="e">
        <f>OR(C401,AND(C410,C397=J385),AND(C412,C397=J394))</f>
        <v>#REF!</v>
      </c>
      <c r="F414" s="34" t="s">
        <v>90</v>
      </c>
      <c r="G414" s="25" t="s">
        <v>129</v>
      </c>
      <c r="H414" s="29" t="s">
        <v>142</v>
      </c>
      <c r="I414" s="24" t="s">
        <v>119</v>
      </c>
      <c r="J414" s="24" t="str">
        <f t="shared" si="32"/>
        <v>Letra8Física</v>
      </c>
    </row>
    <row r="415" spans="2:13" x14ac:dyDescent="0.35">
      <c r="B415" s="40"/>
      <c r="C415" s="17"/>
      <c r="F415" s="34" t="s">
        <v>132</v>
      </c>
      <c r="G415" s="25" t="s">
        <v>129</v>
      </c>
      <c r="H415" s="29" t="s">
        <v>142</v>
      </c>
      <c r="I415" s="24" t="s">
        <v>119</v>
      </c>
      <c r="J415" s="24" t="str">
        <f t="shared" si="32"/>
        <v>Letra8Física</v>
      </c>
    </row>
    <row r="416" spans="2:13" x14ac:dyDescent="0.35">
      <c r="F416" s="34" t="s">
        <v>92</v>
      </c>
      <c r="G416" s="25" t="s">
        <v>129</v>
      </c>
      <c r="H416" s="29" t="s">
        <v>142</v>
      </c>
      <c r="I416" s="24" t="s">
        <v>119</v>
      </c>
      <c r="J416" s="24" t="str">
        <f t="shared" si="32"/>
        <v>Letra8Física</v>
      </c>
    </row>
    <row r="417" spans="2:20" x14ac:dyDescent="0.35">
      <c r="B417" s="41" t="s">
        <v>161</v>
      </c>
      <c r="C417" s="43" t="e">
        <f>NOT(OR(Q385:Q390))</f>
        <v>#REF!</v>
      </c>
      <c r="F417" s="34" t="s">
        <v>133</v>
      </c>
      <c r="G417" s="25" t="s">
        <v>129</v>
      </c>
      <c r="H417" s="29" t="s">
        <v>142</v>
      </c>
      <c r="I417" s="24" t="s">
        <v>119</v>
      </c>
      <c r="J417" s="24" t="str">
        <f t="shared" si="32"/>
        <v>Letra8Física</v>
      </c>
    </row>
    <row r="418" spans="2:20" x14ac:dyDescent="0.35">
      <c r="B418" s="41" t="s">
        <v>124</v>
      </c>
      <c r="C418" s="42" t="e">
        <f>IF(Q388,R388,T390)</f>
        <v>#REF!</v>
      </c>
    </row>
    <row r="419" spans="2:20" x14ac:dyDescent="0.35">
      <c r="B419" s="40"/>
      <c r="C419" s="17"/>
    </row>
    <row r="420" spans="2:20" s="56" customFormat="1" x14ac:dyDescent="0.35"/>
    <row r="423" spans="2:20" ht="39.75" customHeight="1" x14ac:dyDescent="0.5">
      <c r="B423" s="47" t="s">
        <v>167</v>
      </c>
      <c r="C423" s="53" t="e">
        <f>#REF!</f>
        <v>#REF!</v>
      </c>
      <c r="F423" s="51"/>
      <c r="G423" s="52" t="s">
        <v>170</v>
      </c>
      <c r="H423" s="54" t="b">
        <f>D4</f>
        <v>1</v>
      </c>
    </row>
    <row r="424" spans="2:20" ht="23.5" x14ac:dyDescent="0.55000000000000004">
      <c r="B424" s="49" t="s">
        <v>162</v>
      </c>
      <c r="C424" s="50" t="e">
        <f>C463</f>
        <v>#REF!</v>
      </c>
      <c r="G424" s="40" t="s">
        <v>169</v>
      </c>
      <c r="H424" t="b">
        <f>TRUE</f>
        <v>1</v>
      </c>
      <c r="I424" t="b">
        <f>FALSE</f>
        <v>0</v>
      </c>
    </row>
    <row r="425" spans="2:20" x14ac:dyDescent="0.35">
      <c r="B425" s="26" t="s">
        <v>166</v>
      </c>
      <c r="C425" t="e">
        <f>CONCATENATE("Persona ",C441,", ",C442)</f>
        <v>#REF!</v>
      </c>
    </row>
    <row r="426" spans="2:20" x14ac:dyDescent="0.35">
      <c r="B426" s="26"/>
    </row>
    <row r="428" spans="2:20" x14ac:dyDescent="0.35">
      <c r="B428" s="26" t="s">
        <v>168</v>
      </c>
      <c r="C428" t="e">
        <f>UPPER(C423)</f>
        <v>#REF!</v>
      </c>
    </row>
    <row r="429" spans="2:20" x14ac:dyDescent="0.35">
      <c r="Q429" s="26" t="s">
        <v>124</v>
      </c>
    </row>
    <row r="430" spans="2:20" x14ac:dyDescent="0.35">
      <c r="B430" s="26" t="s">
        <v>68</v>
      </c>
      <c r="C430" s="26" t="s">
        <v>69</v>
      </c>
      <c r="D430" s="26" t="s">
        <v>70</v>
      </c>
      <c r="E430" s="26"/>
      <c r="F430" s="26" t="s">
        <v>44</v>
      </c>
      <c r="G430" s="26"/>
      <c r="H430" s="26" t="s">
        <v>114</v>
      </c>
      <c r="I430" s="26" t="s">
        <v>127</v>
      </c>
      <c r="J430" s="26" t="s">
        <v>140</v>
      </c>
      <c r="K430" s="26"/>
      <c r="L430" s="26" t="s">
        <v>136</v>
      </c>
      <c r="N430" s="26" t="s">
        <v>139</v>
      </c>
      <c r="Q430" s="55" t="s">
        <v>125</v>
      </c>
      <c r="R430" s="55" t="s">
        <v>126</v>
      </c>
      <c r="S430" s="55" t="s">
        <v>160</v>
      </c>
      <c r="T430" s="48" t="s">
        <v>171</v>
      </c>
    </row>
    <row r="431" spans="2:20" ht="15.5" x14ac:dyDescent="0.35">
      <c r="B431" s="17">
        <v>1</v>
      </c>
      <c r="C431" s="17" t="e">
        <f>LEFT(C428,1)</f>
        <v>#REF!</v>
      </c>
      <c r="D431" t="e">
        <f>RIGHT(C428,9-B431)</f>
        <v>#REF!</v>
      </c>
      <c r="F431" s="30" t="s">
        <v>71</v>
      </c>
      <c r="G431" s="19" t="s">
        <v>98</v>
      </c>
      <c r="H431" s="27" t="s">
        <v>72</v>
      </c>
      <c r="I431" s="24" t="s">
        <v>118</v>
      </c>
      <c r="J431" s="24" t="str">
        <f>H431&amp;I431</f>
        <v>NúmeroJurídica</v>
      </c>
      <c r="L431" s="36">
        <v>0</v>
      </c>
      <c r="M431" s="36" t="s">
        <v>137</v>
      </c>
      <c r="N431" s="36">
        <v>0</v>
      </c>
      <c r="O431" s="36" t="s">
        <v>80</v>
      </c>
      <c r="Q431" s="38" t="e">
        <f>IF(LEN(C428)&lt;&gt;9,TRUE,FALSE)</f>
        <v>#REF!</v>
      </c>
      <c r="R431" s="24" t="s">
        <v>163</v>
      </c>
      <c r="S431" s="24" t="e">
        <f>IF(Q431,R431,"")</f>
        <v>#REF!</v>
      </c>
      <c r="T431" s="24" t="e">
        <f>S431</f>
        <v>#REF!</v>
      </c>
    </row>
    <row r="432" spans="2:20" ht="15.5" x14ac:dyDescent="0.35">
      <c r="B432" s="17">
        <v>2</v>
      </c>
      <c r="C432" s="17" t="e">
        <f>LEFT(D431,1)</f>
        <v>#REF!</v>
      </c>
      <c r="D432" t="e">
        <f>RIGHT(C428,9-B432)</f>
        <v>#REF!</v>
      </c>
      <c r="F432" s="30" t="s">
        <v>73</v>
      </c>
      <c r="G432" s="19" t="s">
        <v>99</v>
      </c>
      <c r="H432" s="27" t="s">
        <v>72</v>
      </c>
      <c r="I432" s="24" t="s">
        <v>118</v>
      </c>
      <c r="J432" s="24" t="str">
        <f t="shared" ref="J432:J463" si="36">H432&amp;I432</f>
        <v>NúmeroJurídica</v>
      </c>
      <c r="L432" s="36">
        <v>1</v>
      </c>
      <c r="M432" s="36" t="s">
        <v>85</v>
      </c>
      <c r="N432" s="36">
        <v>1</v>
      </c>
      <c r="O432" s="36" t="s">
        <v>71</v>
      </c>
      <c r="Q432" s="38" t="b">
        <f>IF(ISERROR(C441),TRUE,FALSE)</f>
        <v>1</v>
      </c>
      <c r="R432" s="24" t="s">
        <v>164</v>
      </c>
      <c r="S432" s="24" t="str">
        <f t="shared" ref="S432:S436" si="37">IF(Q432,R432,"")</f>
        <v>Tipus no vàlid (primer caràcter no vàlid).</v>
      </c>
      <c r="T432" s="24" t="e">
        <f>IF(S432="",T431,T431&amp;" "&amp;S432)</f>
        <v>#REF!</v>
      </c>
    </row>
    <row r="433" spans="2:40" ht="15.5" x14ac:dyDescent="0.35">
      <c r="B433" s="17">
        <v>3</v>
      </c>
      <c r="C433" s="17" t="e">
        <f t="shared" ref="C433:C439" si="38">LEFT(D432,1)</f>
        <v>#REF!</v>
      </c>
      <c r="D433" t="e">
        <f>RIGHT(C428,9-B433)</f>
        <v>#REF!</v>
      </c>
      <c r="F433" s="30" t="s">
        <v>74</v>
      </c>
      <c r="G433" s="19" t="s">
        <v>100</v>
      </c>
      <c r="H433" s="27" t="s">
        <v>72</v>
      </c>
      <c r="I433" s="24" t="s">
        <v>118</v>
      </c>
      <c r="J433" s="24" t="str">
        <f t="shared" si="36"/>
        <v>NúmeroJurídica</v>
      </c>
      <c r="L433" s="36">
        <v>2</v>
      </c>
      <c r="M433" s="36" t="s">
        <v>89</v>
      </c>
      <c r="N433" s="36">
        <v>2</v>
      </c>
      <c r="O433" s="36" t="s">
        <v>73</v>
      </c>
      <c r="Q433" s="38" t="b">
        <f>IF(ISERROR(C454),TRUE,FALSE)</f>
        <v>1</v>
      </c>
      <c r="R433" s="24" t="s">
        <v>172</v>
      </c>
      <c r="S433" s="24" t="str">
        <f t="shared" si="37"/>
        <v>Cadena NIF mal formada.</v>
      </c>
      <c r="T433" s="24" t="e">
        <f t="shared" ref="T433:T436" si="39">IF(S433="",T432,T432&amp;" "&amp;S433)</f>
        <v>#REF!</v>
      </c>
    </row>
    <row r="434" spans="2:40" ht="15.5" x14ac:dyDescent="0.35">
      <c r="B434" s="17">
        <v>4</v>
      </c>
      <c r="C434" s="17" t="e">
        <f t="shared" si="38"/>
        <v>#REF!</v>
      </c>
      <c r="D434" t="e">
        <f>RIGHT(C428,9-B434)</f>
        <v>#REF!</v>
      </c>
      <c r="F434" s="30" t="s">
        <v>75</v>
      </c>
      <c r="G434" s="19" t="s">
        <v>101</v>
      </c>
      <c r="H434" s="27" t="s">
        <v>72</v>
      </c>
      <c r="I434" s="24" t="s">
        <v>118</v>
      </c>
      <c r="J434" s="24" t="str">
        <f t="shared" si="36"/>
        <v>NúmeroJurídica</v>
      </c>
      <c r="L434" s="36">
        <v>3</v>
      </c>
      <c r="M434" s="36" t="s">
        <v>71</v>
      </c>
      <c r="N434" s="36">
        <v>3</v>
      </c>
      <c r="O434" s="36" t="s">
        <v>74</v>
      </c>
      <c r="Q434" s="38" t="e">
        <f>OR(ISBLANK(C423),C423="",C423=0)</f>
        <v>#REF!</v>
      </c>
      <c r="R434" s="24" t="s">
        <v>173</v>
      </c>
      <c r="S434" s="24" t="e">
        <f t="shared" si="37"/>
        <v>#REF!</v>
      </c>
      <c r="T434" s="24" t="e">
        <f t="shared" si="39"/>
        <v>#REF!</v>
      </c>
    </row>
    <row r="435" spans="2:40" ht="15.5" x14ac:dyDescent="0.35">
      <c r="B435" s="17">
        <v>5</v>
      </c>
      <c r="C435" s="17" t="e">
        <f t="shared" si="38"/>
        <v>#REF!</v>
      </c>
      <c r="D435" t="e">
        <f>RIGHT(C428,9-B435)</f>
        <v>#REF!</v>
      </c>
      <c r="F435" s="30" t="s">
        <v>76</v>
      </c>
      <c r="G435" s="19" t="s">
        <v>102</v>
      </c>
      <c r="H435" s="27" t="s">
        <v>72</v>
      </c>
      <c r="I435" s="24" t="s">
        <v>118</v>
      </c>
      <c r="J435" s="24" t="str">
        <f t="shared" si="36"/>
        <v>NúmeroJurídica</v>
      </c>
      <c r="L435" s="36">
        <v>4</v>
      </c>
      <c r="M435" s="36" t="s">
        <v>78</v>
      </c>
      <c r="N435" s="36">
        <v>4</v>
      </c>
      <c r="O435" s="36" t="s">
        <v>75</v>
      </c>
      <c r="Q435" s="38" t="b">
        <f>IF(ISERROR(C460),TRUE,NOT(C460))</f>
        <v>1</v>
      </c>
      <c r="R435" s="24" t="s">
        <v>165</v>
      </c>
      <c r="S435" s="24" t="str">
        <f t="shared" si="37"/>
        <v>NIF no vàlid (codi de control no vàlid).</v>
      </c>
      <c r="T435" s="24" t="e">
        <f t="shared" si="39"/>
        <v>#REF!</v>
      </c>
    </row>
    <row r="436" spans="2:40" ht="15.5" x14ac:dyDescent="0.35">
      <c r="B436" s="17">
        <v>6</v>
      </c>
      <c r="C436" s="17" t="e">
        <f t="shared" si="38"/>
        <v>#REF!</v>
      </c>
      <c r="D436" t="e">
        <f>RIGHT(C428,9-B436)</f>
        <v>#REF!</v>
      </c>
      <c r="F436" s="30" t="s">
        <v>77</v>
      </c>
      <c r="G436" s="19" t="s">
        <v>96</v>
      </c>
      <c r="H436" s="27" t="s">
        <v>72</v>
      </c>
      <c r="I436" s="24" t="s">
        <v>118</v>
      </c>
      <c r="J436" s="24" t="str">
        <f t="shared" si="36"/>
        <v>NúmeroJurídica</v>
      </c>
      <c r="L436" s="36">
        <v>5</v>
      </c>
      <c r="M436" s="36" t="s">
        <v>113</v>
      </c>
      <c r="N436" s="36">
        <v>5</v>
      </c>
      <c r="O436" s="36" t="s">
        <v>76</v>
      </c>
      <c r="Q436" s="38" t="b">
        <f>IF(ISERROR(C441),FALSE,IF(OR(AND(NOT(H423),C441=I448),ISERROR(C441)),TRUE,FALSE))</f>
        <v>0</v>
      </c>
      <c r="R436" s="24" t="s">
        <v>174</v>
      </c>
      <c r="S436" s="24" t="str">
        <f t="shared" si="37"/>
        <v/>
      </c>
      <c r="T436" s="24" t="e">
        <f t="shared" si="39"/>
        <v>#REF!</v>
      </c>
    </row>
    <row r="437" spans="2:40" ht="15.5" x14ac:dyDescent="0.35">
      <c r="B437" s="17">
        <v>7</v>
      </c>
      <c r="C437" s="17" t="e">
        <f t="shared" si="38"/>
        <v>#REF!</v>
      </c>
      <c r="D437" t="e">
        <f>RIGHT(C428,9-B437)</f>
        <v>#REF!</v>
      </c>
      <c r="F437" s="30" t="s">
        <v>78</v>
      </c>
      <c r="G437" s="19" t="s">
        <v>50</v>
      </c>
      <c r="H437" s="27" t="s">
        <v>72</v>
      </c>
      <c r="I437" s="24" t="s">
        <v>118</v>
      </c>
      <c r="J437" s="24" t="str">
        <f t="shared" si="36"/>
        <v>NúmeroJurídica</v>
      </c>
      <c r="L437" s="36">
        <v>6</v>
      </c>
      <c r="M437" s="36" t="s">
        <v>116</v>
      </c>
      <c r="N437" s="36">
        <v>6</v>
      </c>
      <c r="O437" s="36" t="s">
        <v>77</v>
      </c>
      <c r="U437" s="35"/>
      <c r="V437" s="35"/>
      <c r="W437" s="35"/>
      <c r="X437" s="35"/>
      <c r="Y437" s="35"/>
      <c r="Z437" s="35"/>
      <c r="AA437" s="35"/>
    </row>
    <row r="438" spans="2:40" ht="29" x14ac:dyDescent="0.35">
      <c r="B438" s="17">
        <v>8</v>
      </c>
      <c r="C438" s="17" t="e">
        <f t="shared" si="38"/>
        <v>#REF!</v>
      </c>
      <c r="D438" t="e">
        <f>RIGHT(C428,9-B438)</f>
        <v>#REF!</v>
      </c>
      <c r="F438" s="30" t="s">
        <v>79</v>
      </c>
      <c r="G438" s="20" t="s">
        <v>103</v>
      </c>
      <c r="H438" s="27" t="s">
        <v>72</v>
      </c>
      <c r="I438" s="24" t="s">
        <v>118</v>
      </c>
      <c r="J438" s="24" t="str">
        <f t="shared" si="36"/>
        <v>NúmeroJurídica</v>
      </c>
      <c r="L438" s="36">
        <v>7</v>
      </c>
      <c r="M438" s="36" t="s">
        <v>77</v>
      </c>
      <c r="N438" s="36">
        <v>7</v>
      </c>
      <c r="O438" s="36" t="s">
        <v>78</v>
      </c>
      <c r="Q438" s="35"/>
      <c r="R438" s="35"/>
      <c r="S438" s="35"/>
      <c r="T438" s="35"/>
      <c r="U438" s="35"/>
      <c r="V438" s="35"/>
      <c r="W438" s="35"/>
      <c r="X438" s="35"/>
      <c r="Y438" s="35"/>
      <c r="Z438" s="35"/>
      <c r="AA438" s="35"/>
    </row>
    <row r="439" spans="2:40" x14ac:dyDescent="0.35">
      <c r="B439" s="17">
        <v>9</v>
      </c>
      <c r="C439" s="17" t="e">
        <f t="shared" si="38"/>
        <v>#REF!</v>
      </c>
      <c r="D439" t="e">
        <f>RIGHT(C428,9-B439)</f>
        <v>#REF!</v>
      </c>
      <c r="F439" s="30" t="s">
        <v>80</v>
      </c>
      <c r="G439" s="20" t="s">
        <v>104</v>
      </c>
      <c r="H439" s="27" t="s">
        <v>72</v>
      </c>
      <c r="I439" s="24" t="s">
        <v>118</v>
      </c>
      <c r="J439" s="24" t="str">
        <f t="shared" si="36"/>
        <v>NúmeroJurídica</v>
      </c>
      <c r="L439" s="36">
        <v>8</v>
      </c>
      <c r="M439" s="36" t="s">
        <v>83</v>
      </c>
      <c r="N439" s="36">
        <v>8</v>
      </c>
      <c r="O439" s="36" t="s">
        <v>79</v>
      </c>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row>
    <row r="440" spans="2:40" x14ac:dyDescent="0.35">
      <c r="F440" s="30" t="s">
        <v>81</v>
      </c>
      <c r="G440" s="20" t="s">
        <v>105</v>
      </c>
      <c r="H440" s="27" t="s">
        <v>82</v>
      </c>
      <c r="I440" s="24" t="s">
        <v>118</v>
      </c>
      <c r="J440" s="24" t="str">
        <f t="shared" si="36"/>
        <v>LetraJurídica</v>
      </c>
      <c r="L440" s="36">
        <v>9</v>
      </c>
      <c r="M440" s="36" t="s">
        <v>75</v>
      </c>
      <c r="N440" s="36">
        <v>9</v>
      </c>
      <c r="O440" s="36" t="s">
        <v>138</v>
      </c>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row>
    <row r="441" spans="2:40" ht="15.5" x14ac:dyDescent="0.35">
      <c r="B441" s="45" t="s">
        <v>134</v>
      </c>
      <c r="C441" s="44" t="e">
        <f>VLOOKUP(C431,F431:J463,4,FALSE)</f>
        <v>#REF!</v>
      </c>
      <c r="F441" s="30" t="s">
        <v>83</v>
      </c>
      <c r="G441" s="19" t="s">
        <v>97</v>
      </c>
      <c r="H441" s="27" t="s">
        <v>82</v>
      </c>
      <c r="I441" s="24" t="s">
        <v>118</v>
      </c>
      <c r="J441" s="24" t="str">
        <f t="shared" si="36"/>
        <v>LetraJurídica</v>
      </c>
      <c r="L441" s="36">
        <v>10</v>
      </c>
      <c r="M441" s="36" t="s">
        <v>115</v>
      </c>
      <c r="N441" s="36">
        <v>0</v>
      </c>
      <c r="O441" s="36" t="s">
        <v>80</v>
      </c>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row>
    <row r="442" spans="2:40" ht="15.5" x14ac:dyDescent="0.35">
      <c r="B442" s="45" t="s">
        <v>166</v>
      </c>
      <c r="C442" s="44" t="e">
        <f>VLOOKUP(C431,F431:J463,2,FALSE)</f>
        <v>#REF!</v>
      </c>
      <c r="F442" s="30" t="s">
        <v>84</v>
      </c>
      <c r="G442" s="19" t="s">
        <v>106</v>
      </c>
      <c r="H442" s="27" t="s">
        <v>82</v>
      </c>
      <c r="I442" s="24" t="s">
        <v>118</v>
      </c>
      <c r="J442" s="24" t="str">
        <f t="shared" si="36"/>
        <v>LetraJurídica</v>
      </c>
      <c r="L442" s="36">
        <v>11</v>
      </c>
      <c r="M442" s="36" t="s">
        <v>73</v>
      </c>
      <c r="Q442" s="35"/>
      <c r="R442" s="35"/>
      <c r="S442" s="35"/>
      <c r="T442" s="35"/>
    </row>
    <row r="443" spans="2:40" x14ac:dyDescent="0.35">
      <c r="B443" s="45" t="s">
        <v>135</v>
      </c>
      <c r="C443" s="44" t="e">
        <f>VLOOKUP(C431,F431:J463,5,FALSE)</f>
        <v>#REF!</v>
      </c>
      <c r="F443" s="30" t="s">
        <v>85</v>
      </c>
      <c r="G443" s="20" t="s">
        <v>107</v>
      </c>
      <c r="H443" s="27" t="s">
        <v>82</v>
      </c>
      <c r="I443" s="24" t="s">
        <v>118</v>
      </c>
      <c r="J443" s="24" t="str">
        <f t="shared" si="36"/>
        <v>LetraJurídica</v>
      </c>
      <c r="L443" s="36">
        <v>12</v>
      </c>
      <c r="M443" s="36" t="s">
        <v>81</v>
      </c>
    </row>
    <row r="444" spans="2:40" ht="29" x14ac:dyDescent="0.35">
      <c r="B444" s="45" t="s">
        <v>143</v>
      </c>
      <c r="C444" s="44" t="e">
        <f>IF(C443="Letra8Física",LEFT(C428,8),RIGHT(LEFT(C428,8),7))</f>
        <v>#REF!</v>
      </c>
      <c r="F444" s="30" t="s">
        <v>86</v>
      </c>
      <c r="G444" s="20" t="s">
        <v>128</v>
      </c>
      <c r="H444" s="27" t="s">
        <v>82</v>
      </c>
      <c r="I444" s="24" t="s">
        <v>118</v>
      </c>
      <c r="J444" s="24" t="str">
        <f t="shared" si="36"/>
        <v>LetraJurídica</v>
      </c>
      <c r="L444" s="36">
        <v>13</v>
      </c>
      <c r="M444" s="36" t="s">
        <v>80</v>
      </c>
    </row>
    <row r="445" spans="2:40" ht="15.5" x14ac:dyDescent="0.35">
      <c r="B445" s="45" t="s">
        <v>144</v>
      </c>
      <c r="C445" s="44" t="e">
        <f>MOD(C444,23)</f>
        <v>#REF!</v>
      </c>
      <c r="F445" s="30" t="s">
        <v>87</v>
      </c>
      <c r="G445" s="19" t="s">
        <v>108</v>
      </c>
      <c r="H445" s="27" t="s">
        <v>72</v>
      </c>
      <c r="I445" s="24" t="s">
        <v>118</v>
      </c>
      <c r="J445" s="24" t="str">
        <f t="shared" si="36"/>
        <v>NúmeroJurídica</v>
      </c>
      <c r="L445" s="36">
        <v>14</v>
      </c>
      <c r="M445" s="36" t="s">
        <v>117</v>
      </c>
    </row>
    <row r="446" spans="2:40" x14ac:dyDescent="0.35">
      <c r="B446" s="45" t="s">
        <v>145</v>
      </c>
      <c r="C446" s="44" t="e">
        <f>VLOOKUP(C445,L431:M453,2)</f>
        <v>#REF!</v>
      </c>
      <c r="F446" s="31" t="s">
        <v>88</v>
      </c>
      <c r="G446" s="21" t="s">
        <v>109</v>
      </c>
      <c r="H446" s="28" t="s">
        <v>72</v>
      </c>
      <c r="I446" s="24" t="s">
        <v>118</v>
      </c>
      <c r="J446" s="24" t="str">
        <f t="shared" si="36"/>
        <v>NúmeroJurídica</v>
      </c>
      <c r="L446" s="36">
        <v>15</v>
      </c>
      <c r="M446" s="36" t="s">
        <v>86</v>
      </c>
    </row>
    <row r="447" spans="2:40" x14ac:dyDescent="0.35">
      <c r="B447" s="39" t="s">
        <v>146</v>
      </c>
      <c r="C447" s="43" t="e">
        <f>IF(C446=C439,TRUE,FALSE)</f>
        <v>#REF!</v>
      </c>
      <c r="F447" s="32" t="s">
        <v>89</v>
      </c>
      <c r="G447" s="23" t="s">
        <v>110</v>
      </c>
      <c r="H447" s="22" t="s">
        <v>82</v>
      </c>
      <c r="I447" s="24" t="s">
        <v>118</v>
      </c>
      <c r="J447" s="24" t="str">
        <f t="shared" si="36"/>
        <v>LetraJurídica</v>
      </c>
      <c r="L447" s="36">
        <v>16</v>
      </c>
      <c r="M447" s="36" t="s">
        <v>84</v>
      </c>
    </row>
    <row r="448" spans="2:40" x14ac:dyDescent="0.35">
      <c r="B448" s="46" t="s">
        <v>152</v>
      </c>
      <c r="C448" s="44" t="e">
        <f>C433+C435+C437</f>
        <v>#REF!</v>
      </c>
      <c r="F448" s="33" t="s">
        <v>111</v>
      </c>
      <c r="G448" s="25" t="s">
        <v>120</v>
      </c>
      <c r="H448" s="18" t="s">
        <v>141</v>
      </c>
      <c r="I448" s="24" t="s">
        <v>119</v>
      </c>
      <c r="J448" s="24" t="str">
        <f t="shared" si="36"/>
        <v>Letra7Física</v>
      </c>
      <c r="L448" s="36">
        <v>17</v>
      </c>
      <c r="M448" s="36" t="s">
        <v>88</v>
      </c>
    </row>
    <row r="449" spans="2:13" ht="43.5" x14ac:dyDescent="0.35">
      <c r="B449" s="46" t="s">
        <v>148</v>
      </c>
      <c r="C449" s="44" t="e">
        <f>C432*2-(TRUNC(C432*2/10)*9)</f>
        <v>#REF!</v>
      </c>
      <c r="F449" s="33" t="s">
        <v>112</v>
      </c>
      <c r="G449" s="25" t="s">
        <v>121</v>
      </c>
      <c r="H449" s="18" t="s">
        <v>141</v>
      </c>
      <c r="I449" s="24" t="s">
        <v>119</v>
      </c>
      <c r="J449" s="24" t="str">
        <f t="shared" si="36"/>
        <v>Letra7Física</v>
      </c>
      <c r="L449" s="36">
        <v>18</v>
      </c>
      <c r="M449" s="36" t="s">
        <v>79</v>
      </c>
    </row>
    <row r="450" spans="2:13" ht="43.5" x14ac:dyDescent="0.35">
      <c r="B450" s="46" t="s">
        <v>149</v>
      </c>
      <c r="C450" s="44" t="e">
        <f>C434*2-(TRUNC(C434*2/10)*9)</f>
        <v>#REF!</v>
      </c>
      <c r="F450" s="33" t="s">
        <v>113</v>
      </c>
      <c r="G450" s="25" t="s">
        <v>122</v>
      </c>
      <c r="H450" s="18" t="s">
        <v>141</v>
      </c>
      <c r="I450" s="24" t="s">
        <v>119</v>
      </c>
      <c r="J450" s="24" t="str">
        <f t="shared" si="36"/>
        <v>Letra7Física</v>
      </c>
      <c r="L450" s="36">
        <v>19</v>
      </c>
      <c r="M450" s="36" t="s">
        <v>112</v>
      </c>
    </row>
    <row r="451" spans="2:13" ht="29" x14ac:dyDescent="0.35">
      <c r="B451" s="46" t="s">
        <v>150</v>
      </c>
      <c r="C451" s="44" t="e">
        <f>C436*2-(TRUNC(C436*2/10)*9)</f>
        <v>#REF!</v>
      </c>
      <c r="F451" s="33" t="s">
        <v>115</v>
      </c>
      <c r="G451" s="25" t="s">
        <v>123</v>
      </c>
      <c r="H451" s="18" t="s">
        <v>141</v>
      </c>
      <c r="I451" s="24" t="s">
        <v>119</v>
      </c>
      <c r="J451" s="24" t="str">
        <f t="shared" si="36"/>
        <v>Letra7Física</v>
      </c>
      <c r="L451" s="36">
        <v>20</v>
      </c>
      <c r="M451" s="36" t="s">
        <v>74</v>
      </c>
    </row>
    <row r="452" spans="2:13" ht="29" x14ac:dyDescent="0.35">
      <c r="B452" s="46" t="s">
        <v>151</v>
      </c>
      <c r="C452" s="44" t="e">
        <f>C438*2-(TRUNC(C438*2/10)*9)</f>
        <v>#REF!</v>
      </c>
      <c r="F452" s="33" t="s">
        <v>116</v>
      </c>
      <c r="G452" s="25" t="s">
        <v>123</v>
      </c>
      <c r="H452" s="18" t="s">
        <v>141</v>
      </c>
      <c r="I452" s="24" t="s">
        <v>119</v>
      </c>
      <c r="J452" s="24" t="str">
        <f t="shared" si="36"/>
        <v>Letra7Física</v>
      </c>
      <c r="L452" s="36">
        <v>21</v>
      </c>
      <c r="M452" s="36" t="s">
        <v>111</v>
      </c>
    </row>
    <row r="453" spans="2:13" ht="29" x14ac:dyDescent="0.35">
      <c r="B453" s="46" t="s">
        <v>153</v>
      </c>
      <c r="C453" s="44" t="e">
        <f>SUM(C449:C452)</f>
        <v>#REF!</v>
      </c>
      <c r="F453" s="33" t="s">
        <v>117</v>
      </c>
      <c r="G453" s="25" t="s">
        <v>123</v>
      </c>
      <c r="H453" s="18" t="s">
        <v>141</v>
      </c>
      <c r="I453" s="24" t="s">
        <v>119</v>
      </c>
      <c r="J453" s="24" t="str">
        <f t="shared" si="36"/>
        <v>Letra7Física</v>
      </c>
      <c r="L453" s="36">
        <v>22</v>
      </c>
      <c r="M453" s="36" t="s">
        <v>76</v>
      </c>
    </row>
    <row r="454" spans="2:13" x14ac:dyDescent="0.35">
      <c r="B454" s="46" t="s">
        <v>154</v>
      </c>
      <c r="C454" s="44" t="e">
        <f>C453+C448</f>
        <v>#REF!</v>
      </c>
      <c r="F454" s="34" t="s">
        <v>94</v>
      </c>
      <c r="G454" s="25" t="s">
        <v>129</v>
      </c>
      <c r="H454" s="29" t="s">
        <v>142</v>
      </c>
      <c r="I454" s="24" t="s">
        <v>119</v>
      </c>
      <c r="J454" s="24" t="str">
        <f t="shared" si="36"/>
        <v>Letra8Física</v>
      </c>
    </row>
    <row r="455" spans="2:13" x14ac:dyDescent="0.35">
      <c r="B455" s="46" t="s">
        <v>155</v>
      </c>
      <c r="C455" s="44" t="e">
        <f>MOD(10-MOD(C454,10),10)</f>
        <v>#REF!</v>
      </c>
      <c r="F455" s="34" t="s">
        <v>130</v>
      </c>
      <c r="G455" s="25" t="s">
        <v>129</v>
      </c>
      <c r="H455" s="29" t="s">
        <v>142</v>
      </c>
      <c r="I455" s="24" t="s">
        <v>119</v>
      </c>
      <c r="J455" s="24" t="str">
        <f t="shared" si="36"/>
        <v>Letra8Física</v>
      </c>
    </row>
    <row r="456" spans="2:13" x14ac:dyDescent="0.35">
      <c r="B456" s="39" t="s">
        <v>156</v>
      </c>
      <c r="C456" s="43" t="e">
        <f>IF(TEXT(C455,"0")=C439,TRUE,FALSE)</f>
        <v>#REF!</v>
      </c>
      <c r="F456" s="34" t="s">
        <v>91</v>
      </c>
      <c r="G456" s="25" t="s">
        <v>129</v>
      </c>
      <c r="H456" s="29" t="s">
        <v>142</v>
      </c>
      <c r="I456" s="24" t="s">
        <v>119</v>
      </c>
      <c r="J456" s="24" t="str">
        <f t="shared" si="36"/>
        <v>Letra8Física</v>
      </c>
    </row>
    <row r="457" spans="2:13" x14ac:dyDescent="0.35">
      <c r="B457" s="46" t="s">
        <v>158</v>
      </c>
      <c r="C457" s="44" t="e">
        <f>VLOOKUP(C455,N431:O441,2,FALSE)</f>
        <v>#REF!</v>
      </c>
      <c r="F457" s="34" t="s">
        <v>95</v>
      </c>
      <c r="G457" s="25" t="s">
        <v>129</v>
      </c>
      <c r="H457" s="29" t="s">
        <v>142</v>
      </c>
      <c r="I457" s="24" t="s">
        <v>119</v>
      </c>
      <c r="J457" s="24" t="str">
        <f t="shared" si="36"/>
        <v>Letra8Física</v>
      </c>
    </row>
    <row r="458" spans="2:13" x14ac:dyDescent="0.35">
      <c r="B458" s="39" t="s">
        <v>157</v>
      </c>
      <c r="C458" s="43" t="e">
        <f>IF(C457=C439,TRUE,FALSE)</f>
        <v>#REF!</v>
      </c>
      <c r="F458" s="34" t="s">
        <v>93</v>
      </c>
      <c r="G458" s="25" t="s">
        <v>129</v>
      </c>
      <c r="H458" s="29" t="s">
        <v>142</v>
      </c>
      <c r="I458" s="24" t="s">
        <v>119</v>
      </c>
      <c r="J458" s="24" t="str">
        <f t="shared" si="36"/>
        <v>Letra8Física</v>
      </c>
    </row>
    <row r="459" spans="2:13" x14ac:dyDescent="0.35">
      <c r="B459" s="40"/>
      <c r="C459" s="17"/>
      <c r="F459" s="34" t="s">
        <v>131</v>
      </c>
      <c r="G459" s="25" t="s">
        <v>129</v>
      </c>
      <c r="H459" s="29" t="s">
        <v>142</v>
      </c>
      <c r="I459" s="24" t="s">
        <v>119</v>
      </c>
      <c r="J459" s="24" t="str">
        <f t="shared" si="36"/>
        <v>Letra8Física</v>
      </c>
    </row>
    <row r="460" spans="2:13" x14ac:dyDescent="0.35">
      <c r="B460" s="39" t="s">
        <v>159</v>
      </c>
      <c r="C460" s="43" t="e">
        <f>OR(C447,AND(C456,C443=J431),AND(C458,C443=J440))</f>
        <v>#REF!</v>
      </c>
      <c r="F460" s="34" t="s">
        <v>90</v>
      </c>
      <c r="G460" s="25" t="s">
        <v>129</v>
      </c>
      <c r="H460" s="29" t="s">
        <v>142</v>
      </c>
      <c r="I460" s="24" t="s">
        <v>119</v>
      </c>
      <c r="J460" s="24" t="str">
        <f t="shared" si="36"/>
        <v>Letra8Física</v>
      </c>
    </row>
    <row r="461" spans="2:13" x14ac:dyDescent="0.35">
      <c r="B461" s="40"/>
      <c r="C461" s="17"/>
      <c r="F461" s="34" t="s">
        <v>132</v>
      </c>
      <c r="G461" s="25" t="s">
        <v>129</v>
      </c>
      <c r="H461" s="29" t="s">
        <v>142</v>
      </c>
      <c r="I461" s="24" t="s">
        <v>119</v>
      </c>
      <c r="J461" s="24" t="str">
        <f t="shared" si="36"/>
        <v>Letra8Física</v>
      </c>
    </row>
    <row r="462" spans="2:13" x14ac:dyDescent="0.35">
      <c r="F462" s="34" t="s">
        <v>92</v>
      </c>
      <c r="G462" s="25" t="s">
        <v>129</v>
      </c>
      <c r="H462" s="29" t="s">
        <v>142</v>
      </c>
      <c r="I462" s="24" t="s">
        <v>119</v>
      </c>
      <c r="J462" s="24" t="str">
        <f t="shared" si="36"/>
        <v>Letra8Física</v>
      </c>
    </row>
    <row r="463" spans="2:13" x14ac:dyDescent="0.35">
      <c r="B463" s="41" t="s">
        <v>161</v>
      </c>
      <c r="C463" s="43" t="e">
        <f>NOT(OR(Q431:Q436))</f>
        <v>#REF!</v>
      </c>
      <c r="F463" s="34" t="s">
        <v>133</v>
      </c>
      <c r="G463" s="25" t="s">
        <v>129</v>
      </c>
      <c r="H463" s="29" t="s">
        <v>142</v>
      </c>
      <c r="I463" s="24" t="s">
        <v>119</v>
      </c>
      <c r="J463" s="24" t="str">
        <f t="shared" si="36"/>
        <v>Letra8Física</v>
      </c>
    </row>
    <row r="464" spans="2:13" x14ac:dyDescent="0.35">
      <c r="B464" s="41" t="s">
        <v>124</v>
      </c>
      <c r="C464" s="42" t="e">
        <f>IF(Q434,R434,T436)</f>
        <v>#REF!</v>
      </c>
    </row>
    <row r="465" spans="2:20" x14ac:dyDescent="0.35">
      <c r="B465" s="40"/>
      <c r="C465" s="17"/>
    </row>
    <row r="466" spans="2:20" s="56" customFormat="1" x14ac:dyDescent="0.35"/>
    <row r="469" spans="2:20" ht="39.75" customHeight="1" x14ac:dyDescent="0.5">
      <c r="B469" s="47" t="s">
        <v>167</v>
      </c>
      <c r="C469" s="53" t="e">
        <f>#REF!</f>
        <v>#REF!</v>
      </c>
      <c r="F469" s="51"/>
      <c r="G469" s="52" t="s">
        <v>170</v>
      </c>
      <c r="H469" s="54" t="b">
        <f>D4</f>
        <v>1</v>
      </c>
    </row>
    <row r="470" spans="2:20" ht="23.5" x14ac:dyDescent="0.55000000000000004">
      <c r="B470" s="49" t="s">
        <v>162</v>
      </c>
      <c r="C470" s="50" t="e">
        <f>C509</f>
        <v>#REF!</v>
      </c>
      <c r="G470" s="40" t="s">
        <v>169</v>
      </c>
      <c r="H470" t="b">
        <f>TRUE</f>
        <v>1</v>
      </c>
      <c r="I470" t="b">
        <f>FALSE</f>
        <v>0</v>
      </c>
    </row>
    <row r="471" spans="2:20" x14ac:dyDescent="0.35">
      <c r="B471" s="26" t="s">
        <v>166</v>
      </c>
      <c r="C471" t="e">
        <f>CONCATENATE("Persona ",C487,", ",C488)</f>
        <v>#REF!</v>
      </c>
    </row>
    <row r="472" spans="2:20" x14ac:dyDescent="0.35">
      <c r="B472" s="26"/>
    </row>
    <row r="474" spans="2:20" x14ac:dyDescent="0.35">
      <c r="B474" s="26" t="s">
        <v>168</v>
      </c>
      <c r="C474" t="e">
        <f>UPPER(C469)</f>
        <v>#REF!</v>
      </c>
    </row>
    <row r="475" spans="2:20" x14ac:dyDescent="0.35">
      <c r="Q475" s="26" t="s">
        <v>124</v>
      </c>
    </row>
    <row r="476" spans="2:20" x14ac:dyDescent="0.35">
      <c r="B476" s="26" t="s">
        <v>68</v>
      </c>
      <c r="C476" s="26" t="s">
        <v>69</v>
      </c>
      <c r="D476" s="26" t="s">
        <v>70</v>
      </c>
      <c r="E476" s="26"/>
      <c r="F476" s="26" t="s">
        <v>44</v>
      </c>
      <c r="G476" s="26"/>
      <c r="H476" s="26" t="s">
        <v>114</v>
      </c>
      <c r="I476" s="26" t="s">
        <v>127</v>
      </c>
      <c r="J476" s="26" t="s">
        <v>140</v>
      </c>
      <c r="K476" s="26"/>
      <c r="L476" s="26" t="s">
        <v>136</v>
      </c>
      <c r="N476" s="26" t="s">
        <v>139</v>
      </c>
      <c r="Q476" s="55" t="s">
        <v>125</v>
      </c>
      <c r="R476" s="55" t="s">
        <v>126</v>
      </c>
      <c r="S476" s="55" t="s">
        <v>160</v>
      </c>
      <c r="T476" s="48" t="s">
        <v>171</v>
      </c>
    </row>
    <row r="477" spans="2:20" ht="15.5" x14ac:dyDescent="0.35">
      <c r="B477" s="17">
        <v>1</v>
      </c>
      <c r="C477" s="17" t="e">
        <f>LEFT(C474,1)</f>
        <v>#REF!</v>
      </c>
      <c r="D477" t="e">
        <f>RIGHT(C474,9-B477)</f>
        <v>#REF!</v>
      </c>
      <c r="F477" s="30" t="s">
        <v>71</v>
      </c>
      <c r="G477" s="19" t="s">
        <v>98</v>
      </c>
      <c r="H477" s="27" t="s">
        <v>72</v>
      </c>
      <c r="I477" s="24" t="s">
        <v>118</v>
      </c>
      <c r="J477" s="24" t="str">
        <f>H477&amp;I477</f>
        <v>NúmeroJurídica</v>
      </c>
      <c r="L477" s="36">
        <v>0</v>
      </c>
      <c r="M477" s="36" t="s">
        <v>137</v>
      </c>
      <c r="N477" s="36">
        <v>0</v>
      </c>
      <c r="O477" s="36" t="s">
        <v>80</v>
      </c>
      <c r="Q477" s="38" t="e">
        <f>IF(LEN(C474)&lt;&gt;9,TRUE,FALSE)</f>
        <v>#REF!</v>
      </c>
      <c r="R477" s="24" t="s">
        <v>163</v>
      </c>
      <c r="S477" s="24" t="e">
        <f>IF(Q477,R477,"")</f>
        <v>#REF!</v>
      </c>
      <c r="T477" s="24" t="e">
        <f>S477</f>
        <v>#REF!</v>
      </c>
    </row>
    <row r="478" spans="2:20" ht="15.5" x14ac:dyDescent="0.35">
      <c r="B478" s="17">
        <v>2</v>
      </c>
      <c r="C478" s="17" t="e">
        <f>LEFT(D477,1)</f>
        <v>#REF!</v>
      </c>
      <c r="D478" t="e">
        <f>RIGHT(C474,9-B478)</f>
        <v>#REF!</v>
      </c>
      <c r="F478" s="30" t="s">
        <v>73</v>
      </c>
      <c r="G478" s="19" t="s">
        <v>99</v>
      </c>
      <c r="H478" s="27" t="s">
        <v>72</v>
      </c>
      <c r="I478" s="24" t="s">
        <v>118</v>
      </c>
      <c r="J478" s="24" t="str">
        <f t="shared" ref="J478:J509" si="40">H478&amp;I478</f>
        <v>NúmeroJurídica</v>
      </c>
      <c r="L478" s="36">
        <v>1</v>
      </c>
      <c r="M478" s="36" t="s">
        <v>85</v>
      </c>
      <c r="N478" s="36">
        <v>1</v>
      </c>
      <c r="O478" s="36" t="s">
        <v>71</v>
      </c>
      <c r="Q478" s="38" t="b">
        <f>IF(ISERROR(C487),TRUE,FALSE)</f>
        <v>1</v>
      </c>
      <c r="R478" s="24" t="s">
        <v>164</v>
      </c>
      <c r="S478" s="24" t="str">
        <f t="shared" ref="S478:S482" si="41">IF(Q478,R478,"")</f>
        <v>Tipus no vàlid (primer caràcter no vàlid).</v>
      </c>
      <c r="T478" s="24" t="e">
        <f>IF(S478="",T477,T477&amp;" "&amp;S478)</f>
        <v>#REF!</v>
      </c>
    </row>
    <row r="479" spans="2:20" ht="15.5" x14ac:dyDescent="0.35">
      <c r="B479" s="17">
        <v>3</v>
      </c>
      <c r="C479" s="17" t="e">
        <f t="shared" ref="C479:C485" si="42">LEFT(D478,1)</f>
        <v>#REF!</v>
      </c>
      <c r="D479" t="e">
        <f>RIGHT(C474,9-B479)</f>
        <v>#REF!</v>
      </c>
      <c r="F479" s="30" t="s">
        <v>74</v>
      </c>
      <c r="G479" s="19" t="s">
        <v>100</v>
      </c>
      <c r="H479" s="27" t="s">
        <v>72</v>
      </c>
      <c r="I479" s="24" t="s">
        <v>118</v>
      </c>
      <c r="J479" s="24" t="str">
        <f t="shared" si="40"/>
        <v>NúmeroJurídica</v>
      </c>
      <c r="L479" s="36">
        <v>2</v>
      </c>
      <c r="M479" s="36" t="s">
        <v>89</v>
      </c>
      <c r="N479" s="36">
        <v>2</v>
      </c>
      <c r="O479" s="36" t="s">
        <v>73</v>
      </c>
      <c r="Q479" s="38" t="b">
        <f>IF(ISERROR(C500),TRUE,FALSE)</f>
        <v>1</v>
      </c>
      <c r="R479" s="24" t="s">
        <v>172</v>
      </c>
      <c r="S479" s="24" t="str">
        <f t="shared" si="41"/>
        <v>Cadena NIF mal formada.</v>
      </c>
      <c r="T479" s="24" t="e">
        <f t="shared" ref="T479:T482" si="43">IF(S479="",T478,T478&amp;" "&amp;S479)</f>
        <v>#REF!</v>
      </c>
    </row>
    <row r="480" spans="2:20" ht="15.5" x14ac:dyDescent="0.35">
      <c r="B480" s="17">
        <v>4</v>
      </c>
      <c r="C480" s="17" t="e">
        <f t="shared" si="42"/>
        <v>#REF!</v>
      </c>
      <c r="D480" t="e">
        <f>RIGHT(C474,9-B480)</f>
        <v>#REF!</v>
      </c>
      <c r="F480" s="30" t="s">
        <v>75</v>
      </c>
      <c r="G480" s="19" t="s">
        <v>101</v>
      </c>
      <c r="H480" s="27" t="s">
        <v>72</v>
      </c>
      <c r="I480" s="24" t="s">
        <v>118</v>
      </c>
      <c r="J480" s="24" t="str">
        <f t="shared" si="40"/>
        <v>NúmeroJurídica</v>
      </c>
      <c r="L480" s="36">
        <v>3</v>
      </c>
      <c r="M480" s="36" t="s">
        <v>71</v>
      </c>
      <c r="N480" s="36">
        <v>3</v>
      </c>
      <c r="O480" s="36" t="s">
        <v>74</v>
      </c>
      <c r="Q480" s="38" t="e">
        <f>OR(ISBLANK(C469),C469="",C469=0)</f>
        <v>#REF!</v>
      </c>
      <c r="R480" s="24" t="s">
        <v>173</v>
      </c>
      <c r="S480" s="24" t="e">
        <f t="shared" si="41"/>
        <v>#REF!</v>
      </c>
      <c r="T480" s="24" t="e">
        <f t="shared" si="43"/>
        <v>#REF!</v>
      </c>
    </row>
    <row r="481" spans="2:40" ht="15.5" x14ac:dyDescent="0.35">
      <c r="B481" s="17">
        <v>5</v>
      </c>
      <c r="C481" s="17" t="e">
        <f t="shared" si="42"/>
        <v>#REF!</v>
      </c>
      <c r="D481" t="e">
        <f>RIGHT(C474,9-B481)</f>
        <v>#REF!</v>
      </c>
      <c r="F481" s="30" t="s">
        <v>76</v>
      </c>
      <c r="G481" s="19" t="s">
        <v>102</v>
      </c>
      <c r="H481" s="27" t="s">
        <v>72</v>
      </c>
      <c r="I481" s="24" t="s">
        <v>118</v>
      </c>
      <c r="J481" s="24" t="str">
        <f t="shared" si="40"/>
        <v>NúmeroJurídica</v>
      </c>
      <c r="L481" s="36">
        <v>4</v>
      </c>
      <c r="M481" s="36" t="s">
        <v>78</v>
      </c>
      <c r="N481" s="36">
        <v>4</v>
      </c>
      <c r="O481" s="36" t="s">
        <v>75</v>
      </c>
      <c r="Q481" s="38" t="b">
        <f>IF(ISERROR(C506),TRUE,NOT(C506))</f>
        <v>1</v>
      </c>
      <c r="R481" s="24" t="s">
        <v>165</v>
      </c>
      <c r="S481" s="24" t="str">
        <f t="shared" si="41"/>
        <v>NIF no vàlid (codi de control no vàlid).</v>
      </c>
      <c r="T481" s="24" t="e">
        <f t="shared" si="43"/>
        <v>#REF!</v>
      </c>
    </row>
    <row r="482" spans="2:40" ht="15.5" x14ac:dyDescent="0.35">
      <c r="B482" s="17">
        <v>6</v>
      </c>
      <c r="C482" s="17" t="e">
        <f t="shared" si="42"/>
        <v>#REF!</v>
      </c>
      <c r="D482" t="e">
        <f>RIGHT(C474,9-B482)</f>
        <v>#REF!</v>
      </c>
      <c r="F482" s="30" t="s">
        <v>77</v>
      </c>
      <c r="G482" s="19" t="s">
        <v>96</v>
      </c>
      <c r="H482" s="27" t="s">
        <v>72</v>
      </c>
      <c r="I482" s="24" t="s">
        <v>118</v>
      </c>
      <c r="J482" s="24" t="str">
        <f t="shared" si="40"/>
        <v>NúmeroJurídica</v>
      </c>
      <c r="L482" s="36">
        <v>5</v>
      </c>
      <c r="M482" s="36" t="s">
        <v>113</v>
      </c>
      <c r="N482" s="36">
        <v>5</v>
      </c>
      <c r="O482" s="36" t="s">
        <v>76</v>
      </c>
      <c r="Q482" s="38" t="b">
        <f>IF(ISERROR(C487),FALSE,IF(OR(AND(NOT(H469),C487=I494),ISERROR(C487)),TRUE,FALSE))</f>
        <v>0</v>
      </c>
      <c r="R482" s="24" t="s">
        <v>174</v>
      </c>
      <c r="S482" s="24" t="str">
        <f t="shared" si="41"/>
        <v/>
      </c>
      <c r="T482" s="24" t="e">
        <f t="shared" si="43"/>
        <v>#REF!</v>
      </c>
    </row>
    <row r="483" spans="2:40" ht="15.5" x14ac:dyDescent="0.35">
      <c r="B483" s="17">
        <v>7</v>
      </c>
      <c r="C483" s="17" t="e">
        <f t="shared" si="42"/>
        <v>#REF!</v>
      </c>
      <c r="D483" t="e">
        <f>RIGHT(C474,9-B483)</f>
        <v>#REF!</v>
      </c>
      <c r="F483" s="30" t="s">
        <v>78</v>
      </c>
      <c r="G483" s="19" t="s">
        <v>50</v>
      </c>
      <c r="H483" s="27" t="s">
        <v>72</v>
      </c>
      <c r="I483" s="24" t="s">
        <v>118</v>
      </c>
      <c r="J483" s="24" t="str">
        <f t="shared" si="40"/>
        <v>NúmeroJurídica</v>
      </c>
      <c r="L483" s="36">
        <v>6</v>
      </c>
      <c r="M483" s="36" t="s">
        <v>116</v>
      </c>
      <c r="N483" s="36">
        <v>6</v>
      </c>
      <c r="O483" s="36" t="s">
        <v>77</v>
      </c>
      <c r="U483" s="35"/>
      <c r="V483" s="35"/>
      <c r="W483" s="35"/>
      <c r="X483" s="35"/>
      <c r="Y483" s="35"/>
      <c r="Z483" s="35"/>
      <c r="AA483" s="35"/>
    </row>
    <row r="484" spans="2:40" ht="29" x14ac:dyDescent="0.35">
      <c r="B484" s="17">
        <v>8</v>
      </c>
      <c r="C484" s="17" t="e">
        <f t="shared" si="42"/>
        <v>#REF!</v>
      </c>
      <c r="D484" t="e">
        <f>RIGHT(C474,9-B484)</f>
        <v>#REF!</v>
      </c>
      <c r="F484" s="30" t="s">
        <v>79</v>
      </c>
      <c r="G484" s="20" t="s">
        <v>103</v>
      </c>
      <c r="H484" s="27" t="s">
        <v>72</v>
      </c>
      <c r="I484" s="24" t="s">
        <v>118</v>
      </c>
      <c r="J484" s="24" t="str">
        <f t="shared" si="40"/>
        <v>NúmeroJurídica</v>
      </c>
      <c r="L484" s="36">
        <v>7</v>
      </c>
      <c r="M484" s="36" t="s">
        <v>77</v>
      </c>
      <c r="N484" s="36">
        <v>7</v>
      </c>
      <c r="O484" s="36" t="s">
        <v>78</v>
      </c>
      <c r="Q484" s="35"/>
      <c r="R484" s="35"/>
      <c r="S484" s="35"/>
      <c r="T484" s="35"/>
      <c r="U484" s="35"/>
      <c r="V484" s="35"/>
      <c r="W484" s="35"/>
      <c r="X484" s="35"/>
      <c r="Y484" s="35"/>
      <c r="Z484" s="35"/>
      <c r="AA484" s="35"/>
    </row>
    <row r="485" spans="2:40" x14ac:dyDescent="0.35">
      <c r="B485" s="17">
        <v>9</v>
      </c>
      <c r="C485" s="17" t="e">
        <f t="shared" si="42"/>
        <v>#REF!</v>
      </c>
      <c r="D485" t="e">
        <f>RIGHT(C474,9-B485)</f>
        <v>#REF!</v>
      </c>
      <c r="F485" s="30" t="s">
        <v>80</v>
      </c>
      <c r="G485" s="20" t="s">
        <v>104</v>
      </c>
      <c r="H485" s="27" t="s">
        <v>72</v>
      </c>
      <c r="I485" s="24" t="s">
        <v>118</v>
      </c>
      <c r="J485" s="24" t="str">
        <f t="shared" si="40"/>
        <v>NúmeroJurídica</v>
      </c>
      <c r="L485" s="36">
        <v>8</v>
      </c>
      <c r="M485" s="36" t="s">
        <v>83</v>
      </c>
      <c r="N485" s="36">
        <v>8</v>
      </c>
      <c r="O485" s="36" t="s">
        <v>79</v>
      </c>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row>
    <row r="486" spans="2:40" x14ac:dyDescent="0.35">
      <c r="F486" s="30" t="s">
        <v>81</v>
      </c>
      <c r="G486" s="20" t="s">
        <v>105</v>
      </c>
      <c r="H486" s="27" t="s">
        <v>82</v>
      </c>
      <c r="I486" s="24" t="s">
        <v>118</v>
      </c>
      <c r="J486" s="24" t="str">
        <f t="shared" si="40"/>
        <v>LetraJurídica</v>
      </c>
      <c r="L486" s="36">
        <v>9</v>
      </c>
      <c r="M486" s="36" t="s">
        <v>75</v>
      </c>
      <c r="N486" s="36">
        <v>9</v>
      </c>
      <c r="O486" s="36" t="s">
        <v>138</v>
      </c>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row>
    <row r="487" spans="2:40" ht="15.5" x14ac:dyDescent="0.35">
      <c r="B487" s="45" t="s">
        <v>134</v>
      </c>
      <c r="C487" s="44" t="e">
        <f>VLOOKUP(C477,F477:J509,4,FALSE)</f>
        <v>#REF!</v>
      </c>
      <c r="F487" s="30" t="s">
        <v>83</v>
      </c>
      <c r="G487" s="19" t="s">
        <v>97</v>
      </c>
      <c r="H487" s="27" t="s">
        <v>82</v>
      </c>
      <c r="I487" s="24" t="s">
        <v>118</v>
      </c>
      <c r="J487" s="24" t="str">
        <f t="shared" si="40"/>
        <v>LetraJurídica</v>
      </c>
      <c r="L487" s="36">
        <v>10</v>
      </c>
      <c r="M487" s="36" t="s">
        <v>115</v>
      </c>
      <c r="N487" s="36">
        <v>0</v>
      </c>
      <c r="O487" s="36" t="s">
        <v>80</v>
      </c>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row>
    <row r="488" spans="2:40" ht="15.5" x14ac:dyDescent="0.35">
      <c r="B488" s="45" t="s">
        <v>166</v>
      </c>
      <c r="C488" s="44" t="e">
        <f>VLOOKUP(C477,F477:J509,2,FALSE)</f>
        <v>#REF!</v>
      </c>
      <c r="F488" s="30" t="s">
        <v>84</v>
      </c>
      <c r="G488" s="19" t="s">
        <v>106</v>
      </c>
      <c r="H488" s="27" t="s">
        <v>82</v>
      </c>
      <c r="I488" s="24" t="s">
        <v>118</v>
      </c>
      <c r="J488" s="24" t="str">
        <f t="shared" si="40"/>
        <v>LetraJurídica</v>
      </c>
      <c r="L488" s="36">
        <v>11</v>
      </c>
      <c r="M488" s="36" t="s">
        <v>73</v>
      </c>
      <c r="Q488" s="35"/>
      <c r="R488" s="35"/>
      <c r="S488" s="35"/>
      <c r="T488" s="35"/>
    </row>
    <row r="489" spans="2:40" x14ac:dyDescent="0.35">
      <c r="B489" s="45" t="s">
        <v>135</v>
      </c>
      <c r="C489" s="44" t="e">
        <f>VLOOKUP(C477,F477:J509,5,FALSE)</f>
        <v>#REF!</v>
      </c>
      <c r="F489" s="30" t="s">
        <v>85</v>
      </c>
      <c r="G489" s="20" t="s">
        <v>107</v>
      </c>
      <c r="H489" s="27" t="s">
        <v>82</v>
      </c>
      <c r="I489" s="24" t="s">
        <v>118</v>
      </c>
      <c r="J489" s="24" t="str">
        <f t="shared" si="40"/>
        <v>LetraJurídica</v>
      </c>
      <c r="L489" s="36">
        <v>12</v>
      </c>
      <c r="M489" s="36" t="s">
        <v>81</v>
      </c>
    </row>
    <row r="490" spans="2:40" ht="29" x14ac:dyDescent="0.35">
      <c r="B490" s="45" t="s">
        <v>143</v>
      </c>
      <c r="C490" s="44" t="e">
        <f>IF(C489="Letra8Física",LEFT(C474,8),RIGHT(LEFT(C474,8),7))</f>
        <v>#REF!</v>
      </c>
      <c r="F490" s="30" t="s">
        <v>86</v>
      </c>
      <c r="G490" s="20" t="s">
        <v>128</v>
      </c>
      <c r="H490" s="27" t="s">
        <v>82</v>
      </c>
      <c r="I490" s="24" t="s">
        <v>118</v>
      </c>
      <c r="J490" s="24" t="str">
        <f t="shared" si="40"/>
        <v>LetraJurídica</v>
      </c>
      <c r="L490" s="36">
        <v>13</v>
      </c>
      <c r="M490" s="36" t="s">
        <v>80</v>
      </c>
    </row>
    <row r="491" spans="2:40" ht="15.5" x14ac:dyDescent="0.35">
      <c r="B491" s="45" t="s">
        <v>144</v>
      </c>
      <c r="C491" s="44" t="e">
        <f>MOD(C490,23)</f>
        <v>#REF!</v>
      </c>
      <c r="F491" s="30" t="s">
        <v>87</v>
      </c>
      <c r="G491" s="19" t="s">
        <v>108</v>
      </c>
      <c r="H491" s="27" t="s">
        <v>72</v>
      </c>
      <c r="I491" s="24" t="s">
        <v>118</v>
      </c>
      <c r="J491" s="24" t="str">
        <f t="shared" si="40"/>
        <v>NúmeroJurídica</v>
      </c>
      <c r="L491" s="36">
        <v>14</v>
      </c>
      <c r="M491" s="36" t="s">
        <v>117</v>
      </c>
    </row>
    <row r="492" spans="2:40" x14ac:dyDescent="0.35">
      <c r="B492" s="45" t="s">
        <v>145</v>
      </c>
      <c r="C492" s="44" t="e">
        <f>VLOOKUP(C491,L477:M499,2)</f>
        <v>#REF!</v>
      </c>
      <c r="F492" s="31" t="s">
        <v>88</v>
      </c>
      <c r="G492" s="21" t="s">
        <v>109</v>
      </c>
      <c r="H492" s="28" t="s">
        <v>72</v>
      </c>
      <c r="I492" s="24" t="s">
        <v>118</v>
      </c>
      <c r="J492" s="24" t="str">
        <f t="shared" si="40"/>
        <v>NúmeroJurídica</v>
      </c>
      <c r="L492" s="36">
        <v>15</v>
      </c>
      <c r="M492" s="36" t="s">
        <v>86</v>
      </c>
    </row>
    <row r="493" spans="2:40" x14ac:dyDescent="0.35">
      <c r="B493" s="39" t="s">
        <v>146</v>
      </c>
      <c r="C493" s="43" t="e">
        <f>IF(C492=C485,TRUE,FALSE)</f>
        <v>#REF!</v>
      </c>
      <c r="F493" s="32" t="s">
        <v>89</v>
      </c>
      <c r="G493" s="23" t="s">
        <v>110</v>
      </c>
      <c r="H493" s="22" t="s">
        <v>82</v>
      </c>
      <c r="I493" s="24" t="s">
        <v>118</v>
      </c>
      <c r="J493" s="24" t="str">
        <f t="shared" si="40"/>
        <v>LetraJurídica</v>
      </c>
      <c r="L493" s="36">
        <v>16</v>
      </c>
      <c r="M493" s="36" t="s">
        <v>84</v>
      </c>
    </row>
    <row r="494" spans="2:40" x14ac:dyDescent="0.35">
      <c r="B494" s="46" t="s">
        <v>152</v>
      </c>
      <c r="C494" s="44" t="e">
        <f>C479+C481+C483</f>
        <v>#REF!</v>
      </c>
      <c r="F494" s="33" t="s">
        <v>111</v>
      </c>
      <c r="G494" s="25" t="s">
        <v>120</v>
      </c>
      <c r="H494" s="18" t="s">
        <v>141</v>
      </c>
      <c r="I494" s="24" t="s">
        <v>119</v>
      </c>
      <c r="J494" s="24" t="str">
        <f t="shared" si="40"/>
        <v>Letra7Física</v>
      </c>
      <c r="L494" s="36">
        <v>17</v>
      </c>
      <c r="M494" s="36" t="s">
        <v>88</v>
      </c>
    </row>
    <row r="495" spans="2:40" ht="43.5" x14ac:dyDescent="0.35">
      <c r="B495" s="46" t="s">
        <v>148</v>
      </c>
      <c r="C495" s="44" t="e">
        <f>C478*2-(TRUNC(C478*2/10)*9)</f>
        <v>#REF!</v>
      </c>
      <c r="F495" s="33" t="s">
        <v>112</v>
      </c>
      <c r="G495" s="25" t="s">
        <v>121</v>
      </c>
      <c r="H495" s="18" t="s">
        <v>141</v>
      </c>
      <c r="I495" s="24" t="s">
        <v>119</v>
      </c>
      <c r="J495" s="24" t="str">
        <f t="shared" si="40"/>
        <v>Letra7Física</v>
      </c>
      <c r="L495" s="36">
        <v>18</v>
      </c>
      <c r="M495" s="36" t="s">
        <v>79</v>
      </c>
    </row>
    <row r="496" spans="2:40" ht="43.5" x14ac:dyDescent="0.35">
      <c r="B496" s="46" t="s">
        <v>149</v>
      </c>
      <c r="C496" s="44" t="e">
        <f>C480*2-(TRUNC(C480*2/10)*9)</f>
        <v>#REF!</v>
      </c>
      <c r="F496" s="33" t="s">
        <v>113</v>
      </c>
      <c r="G496" s="25" t="s">
        <v>122</v>
      </c>
      <c r="H496" s="18" t="s">
        <v>141</v>
      </c>
      <c r="I496" s="24" t="s">
        <v>119</v>
      </c>
      <c r="J496" s="24" t="str">
        <f t="shared" si="40"/>
        <v>Letra7Física</v>
      </c>
      <c r="L496" s="36">
        <v>19</v>
      </c>
      <c r="M496" s="36" t="s">
        <v>112</v>
      </c>
    </row>
    <row r="497" spans="2:13" ht="29" x14ac:dyDescent="0.35">
      <c r="B497" s="46" t="s">
        <v>150</v>
      </c>
      <c r="C497" s="44" t="e">
        <f>C482*2-(TRUNC(C482*2/10)*9)</f>
        <v>#REF!</v>
      </c>
      <c r="F497" s="33" t="s">
        <v>115</v>
      </c>
      <c r="G497" s="25" t="s">
        <v>123</v>
      </c>
      <c r="H497" s="18" t="s">
        <v>141</v>
      </c>
      <c r="I497" s="24" t="s">
        <v>119</v>
      </c>
      <c r="J497" s="24" t="str">
        <f t="shared" si="40"/>
        <v>Letra7Física</v>
      </c>
      <c r="L497" s="36">
        <v>20</v>
      </c>
      <c r="M497" s="36" t="s">
        <v>74</v>
      </c>
    </row>
    <row r="498" spans="2:13" ht="29" x14ac:dyDescent="0.35">
      <c r="B498" s="46" t="s">
        <v>151</v>
      </c>
      <c r="C498" s="44" t="e">
        <f>C484*2-(TRUNC(C484*2/10)*9)</f>
        <v>#REF!</v>
      </c>
      <c r="F498" s="33" t="s">
        <v>116</v>
      </c>
      <c r="G498" s="25" t="s">
        <v>123</v>
      </c>
      <c r="H498" s="18" t="s">
        <v>141</v>
      </c>
      <c r="I498" s="24" t="s">
        <v>119</v>
      </c>
      <c r="J498" s="24" t="str">
        <f t="shared" si="40"/>
        <v>Letra7Física</v>
      </c>
      <c r="L498" s="36">
        <v>21</v>
      </c>
      <c r="M498" s="36" t="s">
        <v>111</v>
      </c>
    </row>
    <row r="499" spans="2:13" ht="29" x14ac:dyDescent="0.35">
      <c r="B499" s="46" t="s">
        <v>153</v>
      </c>
      <c r="C499" s="44" t="e">
        <f>SUM(C495:C498)</f>
        <v>#REF!</v>
      </c>
      <c r="F499" s="33" t="s">
        <v>117</v>
      </c>
      <c r="G499" s="25" t="s">
        <v>123</v>
      </c>
      <c r="H499" s="18" t="s">
        <v>141</v>
      </c>
      <c r="I499" s="24" t="s">
        <v>119</v>
      </c>
      <c r="J499" s="24" t="str">
        <f t="shared" si="40"/>
        <v>Letra7Física</v>
      </c>
      <c r="L499" s="36">
        <v>22</v>
      </c>
      <c r="M499" s="36" t="s">
        <v>76</v>
      </c>
    </row>
    <row r="500" spans="2:13" x14ac:dyDescent="0.35">
      <c r="B500" s="46" t="s">
        <v>154</v>
      </c>
      <c r="C500" s="44" t="e">
        <f>C499+C494</f>
        <v>#REF!</v>
      </c>
      <c r="F500" s="34" t="s">
        <v>94</v>
      </c>
      <c r="G500" s="25" t="s">
        <v>129</v>
      </c>
      <c r="H500" s="29" t="s">
        <v>142</v>
      </c>
      <c r="I500" s="24" t="s">
        <v>119</v>
      </c>
      <c r="J500" s="24" t="str">
        <f t="shared" si="40"/>
        <v>Letra8Física</v>
      </c>
    </row>
    <row r="501" spans="2:13" x14ac:dyDescent="0.35">
      <c r="B501" s="46" t="s">
        <v>155</v>
      </c>
      <c r="C501" s="44" t="e">
        <f>MOD(10-MOD(C500,10),10)</f>
        <v>#REF!</v>
      </c>
      <c r="F501" s="34" t="s">
        <v>130</v>
      </c>
      <c r="G501" s="25" t="s">
        <v>129</v>
      </c>
      <c r="H501" s="29" t="s">
        <v>142</v>
      </c>
      <c r="I501" s="24" t="s">
        <v>119</v>
      </c>
      <c r="J501" s="24" t="str">
        <f t="shared" si="40"/>
        <v>Letra8Física</v>
      </c>
    </row>
    <row r="502" spans="2:13" x14ac:dyDescent="0.35">
      <c r="B502" s="39" t="s">
        <v>156</v>
      </c>
      <c r="C502" s="43" t="e">
        <f>IF(TEXT(C501,"0")=C485,TRUE,FALSE)</f>
        <v>#REF!</v>
      </c>
      <c r="F502" s="34" t="s">
        <v>91</v>
      </c>
      <c r="G502" s="25" t="s">
        <v>129</v>
      </c>
      <c r="H502" s="29" t="s">
        <v>142</v>
      </c>
      <c r="I502" s="24" t="s">
        <v>119</v>
      </c>
      <c r="J502" s="24" t="str">
        <f t="shared" si="40"/>
        <v>Letra8Física</v>
      </c>
    </row>
    <row r="503" spans="2:13" x14ac:dyDescent="0.35">
      <c r="B503" s="46" t="s">
        <v>158</v>
      </c>
      <c r="C503" s="44" t="e">
        <f>VLOOKUP(C501,N477:O487,2,FALSE)</f>
        <v>#REF!</v>
      </c>
      <c r="F503" s="34" t="s">
        <v>95</v>
      </c>
      <c r="G503" s="25" t="s">
        <v>129</v>
      </c>
      <c r="H503" s="29" t="s">
        <v>142</v>
      </c>
      <c r="I503" s="24" t="s">
        <v>119</v>
      </c>
      <c r="J503" s="24" t="str">
        <f t="shared" si="40"/>
        <v>Letra8Física</v>
      </c>
    </row>
    <row r="504" spans="2:13" x14ac:dyDescent="0.35">
      <c r="B504" s="39" t="s">
        <v>157</v>
      </c>
      <c r="C504" s="43" t="e">
        <f>IF(C503=C485,TRUE,FALSE)</f>
        <v>#REF!</v>
      </c>
      <c r="F504" s="34" t="s">
        <v>93</v>
      </c>
      <c r="G504" s="25" t="s">
        <v>129</v>
      </c>
      <c r="H504" s="29" t="s">
        <v>142</v>
      </c>
      <c r="I504" s="24" t="s">
        <v>119</v>
      </c>
      <c r="J504" s="24" t="str">
        <f t="shared" si="40"/>
        <v>Letra8Física</v>
      </c>
    </row>
    <row r="505" spans="2:13" x14ac:dyDescent="0.35">
      <c r="B505" s="40"/>
      <c r="C505" s="17"/>
      <c r="F505" s="34" t="s">
        <v>131</v>
      </c>
      <c r="G505" s="25" t="s">
        <v>129</v>
      </c>
      <c r="H505" s="29" t="s">
        <v>142</v>
      </c>
      <c r="I505" s="24" t="s">
        <v>119</v>
      </c>
      <c r="J505" s="24" t="str">
        <f t="shared" si="40"/>
        <v>Letra8Física</v>
      </c>
    </row>
    <row r="506" spans="2:13" x14ac:dyDescent="0.35">
      <c r="B506" s="39" t="s">
        <v>159</v>
      </c>
      <c r="C506" s="43" t="e">
        <f>OR(C493,AND(C502,C489=J477),AND(C504,C489=J486))</f>
        <v>#REF!</v>
      </c>
      <c r="F506" s="34" t="s">
        <v>90</v>
      </c>
      <c r="G506" s="25" t="s">
        <v>129</v>
      </c>
      <c r="H506" s="29" t="s">
        <v>142</v>
      </c>
      <c r="I506" s="24" t="s">
        <v>119</v>
      </c>
      <c r="J506" s="24" t="str">
        <f t="shared" si="40"/>
        <v>Letra8Física</v>
      </c>
    </row>
    <row r="507" spans="2:13" x14ac:dyDescent="0.35">
      <c r="B507" s="40"/>
      <c r="C507" s="17"/>
      <c r="F507" s="34" t="s">
        <v>132</v>
      </c>
      <c r="G507" s="25" t="s">
        <v>129</v>
      </c>
      <c r="H507" s="29" t="s">
        <v>142</v>
      </c>
      <c r="I507" s="24" t="s">
        <v>119</v>
      </c>
      <c r="J507" s="24" t="str">
        <f t="shared" si="40"/>
        <v>Letra8Física</v>
      </c>
    </row>
    <row r="508" spans="2:13" x14ac:dyDescent="0.35">
      <c r="F508" s="34" t="s">
        <v>92</v>
      </c>
      <c r="G508" s="25" t="s">
        <v>129</v>
      </c>
      <c r="H508" s="29" t="s">
        <v>142</v>
      </c>
      <c r="I508" s="24" t="s">
        <v>119</v>
      </c>
      <c r="J508" s="24" t="str">
        <f t="shared" si="40"/>
        <v>Letra8Física</v>
      </c>
    </row>
    <row r="509" spans="2:13" x14ac:dyDescent="0.35">
      <c r="B509" s="41" t="s">
        <v>161</v>
      </c>
      <c r="C509" s="43" t="e">
        <f>NOT(OR(Q477:Q482))</f>
        <v>#REF!</v>
      </c>
      <c r="F509" s="34" t="s">
        <v>133</v>
      </c>
      <c r="G509" s="25" t="s">
        <v>129</v>
      </c>
      <c r="H509" s="29" t="s">
        <v>142</v>
      </c>
      <c r="I509" s="24" t="s">
        <v>119</v>
      </c>
      <c r="J509" s="24" t="str">
        <f t="shared" si="40"/>
        <v>Letra8Física</v>
      </c>
    </row>
    <row r="510" spans="2:13" x14ac:dyDescent="0.35">
      <c r="B510" s="41" t="s">
        <v>124</v>
      </c>
      <c r="C510" s="42" t="e">
        <f>IF(Q480,R480,T482)</f>
        <v>#REF!</v>
      </c>
    </row>
    <row r="511" spans="2:13" x14ac:dyDescent="0.35">
      <c r="B511" s="40"/>
      <c r="C511" s="17"/>
    </row>
    <row r="512" spans="2:13" s="56" customFormat="1" x14ac:dyDescent="0.35"/>
    <row r="515" spans="2:20" ht="39.75" customHeight="1" x14ac:dyDescent="0.5">
      <c r="B515" s="47" t="s">
        <v>167</v>
      </c>
      <c r="C515" s="53" t="e">
        <f>#REF!</f>
        <v>#REF!</v>
      </c>
      <c r="F515" s="51"/>
      <c r="G515" s="52" t="s">
        <v>170</v>
      </c>
      <c r="H515" s="54" t="b">
        <f>D4</f>
        <v>1</v>
      </c>
    </row>
    <row r="516" spans="2:20" ht="23.5" x14ac:dyDescent="0.55000000000000004">
      <c r="B516" s="49" t="s">
        <v>162</v>
      </c>
      <c r="C516" s="50" t="e">
        <f>C555</f>
        <v>#REF!</v>
      </c>
      <c r="G516" s="40" t="s">
        <v>169</v>
      </c>
      <c r="H516" t="b">
        <f>TRUE</f>
        <v>1</v>
      </c>
      <c r="I516" t="b">
        <f>FALSE</f>
        <v>0</v>
      </c>
    </row>
    <row r="517" spans="2:20" x14ac:dyDescent="0.35">
      <c r="B517" s="26" t="s">
        <v>166</v>
      </c>
      <c r="C517" t="e">
        <f>CONCATENATE("Persona ",C533,", ",C534)</f>
        <v>#REF!</v>
      </c>
    </row>
    <row r="518" spans="2:20" x14ac:dyDescent="0.35">
      <c r="B518" s="26"/>
    </row>
    <row r="520" spans="2:20" x14ac:dyDescent="0.35">
      <c r="B520" s="26" t="s">
        <v>168</v>
      </c>
      <c r="C520" t="e">
        <f>UPPER(C515)</f>
        <v>#REF!</v>
      </c>
    </row>
    <row r="521" spans="2:20" x14ac:dyDescent="0.35">
      <c r="Q521" s="26" t="s">
        <v>124</v>
      </c>
    </row>
    <row r="522" spans="2:20" x14ac:dyDescent="0.35">
      <c r="B522" s="26" t="s">
        <v>68</v>
      </c>
      <c r="C522" s="26" t="s">
        <v>69</v>
      </c>
      <c r="D522" s="26" t="s">
        <v>70</v>
      </c>
      <c r="E522" s="26"/>
      <c r="F522" s="26" t="s">
        <v>44</v>
      </c>
      <c r="G522" s="26"/>
      <c r="H522" s="26" t="s">
        <v>114</v>
      </c>
      <c r="I522" s="26" t="s">
        <v>127</v>
      </c>
      <c r="J522" s="26" t="s">
        <v>140</v>
      </c>
      <c r="K522" s="26"/>
      <c r="L522" s="26" t="s">
        <v>136</v>
      </c>
      <c r="N522" s="26" t="s">
        <v>139</v>
      </c>
      <c r="Q522" s="55" t="s">
        <v>125</v>
      </c>
      <c r="R522" s="55" t="s">
        <v>126</v>
      </c>
      <c r="S522" s="55" t="s">
        <v>160</v>
      </c>
      <c r="T522" s="48" t="s">
        <v>171</v>
      </c>
    </row>
    <row r="523" spans="2:20" ht="15.5" x14ac:dyDescent="0.35">
      <c r="B523" s="17">
        <v>1</v>
      </c>
      <c r="C523" s="17" t="e">
        <f>LEFT(C520,1)</f>
        <v>#REF!</v>
      </c>
      <c r="D523" t="e">
        <f>RIGHT(C520,9-B523)</f>
        <v>#REF!</v>
      </c>
      <c r="F523" s="30" t="s">
        <v>71</v>
      </c>
      <c r="G523" s="19" t="s">
        <v>98</v>
      </c>
      <c r="H523" s="27" t="s">
        <v>72</v>
      </c>
      <c r="I523" s="24" t="s">
        <v>118</v>
      </c>
      <c r="J523" s="24" t="str">
        <f>H523&amp;I523</f>
        <v>NúmeroJurídica</v>
      </c>
      <c r="L523" s="36">
        <v>0</v>
      </c>
      <c r="M523" s="36" t="s">
        <v>137</v>
      </c>
      <c r="N523" s="36">
        <v>0</v>
      </c>
      <c r="O523" s="36" t="s">
        <v>80</v>
      </c>
      <c r="Q523" s="38" t="e">
        <f>IF(LEN(C520)&lt;&gt;9,TRUE,FALSE)</f>
        <v>#REF!</v>
      </c>
      <c r="R523" s="24" t="s">
        <v>163</v>
      </c>
      <c r="S523" s="24" t="e">
        <f>IF(Q523,R523,"")</f>
        <v>#REF!</v>
      </c>
      <c r="T523" s="24" t="e">
        <f>S523</f>
        <v>#REF!</v>
      </c>
    </row>
    <row r="524" spans="2:20" ht="15.5" x14ac:dyDescent="0.35">
      <c r="B524" s="17">
        <v>2</v>
      </c>
      <c r="C524" s="17" t="e">
        <f>LEFT(D523,1)</f>
        <v>#REF!</v>
      </c>
      <c r="D524" t="e">
        <f>RIGHT(C520,9-B524)</f>
        <v>#REF!</v>
      </c>
      <c r="F524" s="30" t="s">
        <v>73</v>
      </c>
      <c r="G524" s="19" t="s">
        <v>99</v>
      </c>
      <c r="H524" s="27" t="s">
        <v>72</v>
      </c>
      <c r="I524" s="24" t="s">
        <v>118</v>
      </c>
      <c r="J524" s="24" t="str">
        <f t="shared" ref="J524:J555" si="44">H524&amp;I524</f>
        <v>NúmeroJurídica</v>
      </c>
      <c r="L524" s="36">
        <v>1</v>
      </c>
      <c r="M524" s="36" t="s">
        <v>85</v>
      </c>
      <c r="N524" s="36">
        <v>1</v>
      </c>
      <c r="O524" s="36" t="s">
        <v>71</v>
      </c>
      <c r="Q524" s="38" t="b">
        <f>IF(ISERROR(C533),TRUE,FALSE)</f>
        <v>1</v>
      </c>
      <c r="R524" s="24" t="s">
        <v>164</v>
      </c>
      <c r="S524" s="24" t="str">
        <f t="shared" ref="S524:S528" si="45">IF(Q524,R524,"")</f>
        <v>Tipus no vàlid (primer caràcter no vàlid).</v>
      </c>
      <c r="T524" s="24" t="e">
        <f>IF(S524="",T523,T523&amp;" "&amp;S524)</f>
        <v>#REF!</v>
      </c>
    </row>
    <row r="525" spans="2:20" ht="15.5" x14ac:dyDescent="0.35">
      <c r="B525" s="17">
        <v>3</v>
      </c>
      <c r="C525" s="17" t="e">
        <f t="shared" ref="C525:C531" si="46">LEFT(D524,1)</f>
        <v>#REF!</v>
      </c>
      <c r="D525" t="e">
        <f>RIGHT(C520,9-B525)</f>
        <v>#REF!</v>
      </c>
      <c r="F525" s="30" t="s">
        <v>74</v>
      </c>
      <c r="G525" s="19" t="s">
        <v>100</v>
      </c>
      <c r="H525" s="27" t="s">
        <v>72</v>
      </c>
      <c r="I525" s="24" t="s">
        <v>118</v>
      </c>
      <c r="J525" s="24" t="str">
        <f t="shared" si="44"/>
        <v>NúmeroJurídica</v>
      </c>
      <c r="L525" s="36">
        <v>2</v>
      </c>
      <c r="M525" s="36" t="s">
        <v>89</v>
      </c>
      <c r="N525" s="36">
        <v>2</v>
      </c>
      <c r="O525" s="36" t="s">
        <v>73</v>
      </c>
      <c r="Q525" s="38" t="b">
        <f>IF(ISERROR(C546),TRUE,FALSE)</f>
        <v>1</v>
      </c>
      <c r="R525" s="24" t="s">
        <v>172</v>
      </c>
      <c r="S525" s="24" t="str">
        <f t="shared" si="45"/>
        <v>Cadena NIF mal formada.</v>
      </c>
      <c r="T525" s="24" t="e">
        <f t="shared" ref="T525:T528" si="47">IF(S525="",T524,T524&amp;" "&amp;S525)</f>
        <v>#REF!</v>
      </c>
    </row>
    <row r="526" spans="2:20" ht="15.5" x14ac:dyDescent="0.35">
      <c r="B526" s="17">
        <v>4</v>
      </c>
      <c r="C526" s="17" t="e">
        <f t="shared" si="46"/>
        <v>#REF!</v>
      </c>
      <c r="D526" t="e">
        <f>RIGHT(C520,9-B526)</f>
        <v>#REF!</v>
      </c>
      <c r="F526" s="30" t="s">
        <v>75</v>
      </c>
      <c r="G526" s="19" t="s">
        <v>101</v>
      </c>
      <c r="H526" s="27" t="s">
        <v>72</v>
      </c>
      <c r="I526" s="24" t="s">
        <v>118</v>
      </c>
      <c r="J526" s="24" t="str">
        <f t="shared" si="44"/>
        <v>NúmeroJurídica</v>
      </c>
      <c r="L526" s="36">
        <v>3</v>
      </c>
      <c r="M526" s="36" t="s">
        <v>71</v>
      </c>
      <c r="N526" s="36">
        <v>3</v>
      </c>
      <c r="O526" s="36" t="s">
        <v>74</v>
      </c>
      <c r="Q526" s="38" t="e">
        <f>OR(ISBLANK(C515),C515="",C515=0)</f>
        <v>#REF!</v>
      </c>
      <c r="R526" s="24" t="s">
        <v>173</v>
      </c>
      <c r="S526" s="24" t="e">
        <f t="shared" si="45"/>
        <v>#REF!</v>
      </c>
      <c r="T526" s="24" t="e">
        <f t="shared" si="47"/>
        <v>#REF!</v>
      </c>
    </row>
    <row r="527" spans="2:20" ht="15.5" x14ac:dyDescent="0.35">
      <c r="B527" s="17">
        <v>5</v>
      </c>
      <c r="C527" s="17" t="e">
        <f t="shared" si="46"/>
        <v>#REF!</v>
      </c>
      <c r="D527" t="e">
        <f>RIGHT(C520,9-B527)</f>
        <v>#REF!</v>
      </c>
      <c r="F527" s="30" t="s">
        <v>76</v>
      </c>
      <c r="G527" s="19" t="s">
        <v>102</v>
      </c>
      <c r="H527" s="27" t="s">
        <v>72</v>
      </c>
      <c r="I527" s="24" t="s">
        <v>118</v>
      </c>
      <c r="J527" s="24" t="str">
        <f t="shared" si="44"/>
        <v>NúmeroJurídica</v>
      </c>
      <c r="L527" s="36">
        <v>4</v>
      </c>
      <c r="M527" s="36" t="s">
        <v>78</v>
      </c>
      <c r="N527" s="36">
        <v>4</v>
      </c>
      <c r="O527" s="36" t="s">
        <v>75</v>
      </c>
      <c r="Q527" s="38" t="b">
        <f>IF(ISERROR(C552),TRUE,NOT(C552))</f>
        <v>1</v>
      </c>
      <c r="R527" s="24" t="s">
        <v>165</v>
      </c>
      <c r="S527" s="24" t="str">
        <f t="shared" si="45"/>
        <v>NIF no vàlid (codi de control no vàlid).</v>
      </c>
      <c r="T527" s="24" t="e">
        <f t="shared" si="47"/>
        <v>#REF!</v>
      </c>
    </row>
    <row r="528" spans="2:20" ht="15.5" x14ac:dyDescent="0.35">
      <c r="B528" s="17">
        <v>6</v>
      </c>
      <c r="C528" s="17" t="e">
        <f t="shared" si="46"/>
        <v>#REF!</v>
      </c>
      <c r="D528" t="e">
        <f>RIGHT(C520,9-B528)</f>
        <v>#REF!</v>
      </c>
      <c r="F528" s="30" t="s">
        <v>77</v>
      </c>
      <c r="G528" s="19" t="s">
        <v>96</v>
      </c>
      <c r="H528" s="27" t="s">
        <v>72</v>
      </c>
      <c r="I528" s="24" t="s">
        <v>118</v>
      </c>
      <c r="J528" s="24" t="str">
        <f t="shared" si="44"/>
        <v>NúmeroJurídica</v>
      </c>
      <c r="L528" s="36">
        <v>5</v>
      </c>
      <c r="M528" s="36" t="s">
        <v>113</v>
      </c>
      <c r="N528" s="36">
        <v>5</v>
      </c>
      <c r="O528" s="36" t="s">
        <v>76</v>
      </c>
      <c r="Q528" s="38" t="b">
        <f>IF(ISERROR(C533),FALSE,IF(OR(AND(NOT(H515),C533=I540),ISERROR(C533)),TRUE,FALSE))</f>
        <v>0</v>
      </c>
      <c r="R528" s="24" t="s">
        <v>174</v>
      </c>
      <c r="S528" s="24" t="str">
        <f t="shared" si="45"/>
        <v/>
      </c>
      <c r="T528" s="24" t="e">
        <f t="shared" si="47"/>
        <v>#REF!</v>
      </c>
    </row>
    <row r="529" spans="2:40" ht="15.5" x14ac:dyDescent="0.35">
      <c r="B529" s="17">
        <v>7</v>
      </c>
      <c r="C529" s="17" t="e">
        <f t="shared" si="46"/>
        <v>#REF!</v>
      </c>
      <c r="D529" t="e">
        <f>RIGHT(C520,9-B529)</f>
        <v>#REF!</v>
      </c>
      <c r="F529" s="30" t="s">
        <v>78</v>
      </c>
      <c r="G529" s="19" t="s">
        <v>50</v>
      </c>
      <c r="H529" s="27" t="s">
        <v>72</v>
      </c>
      <c r="I529" s="24" t="s">
        <v>118</v>
      </c>
      <c r="J529" s="24" t="str">
        <f t="shared" si="44"/>
        <v>NúmeroJurídica</v>
      </c>
      <c r="L529" s="36">
        <v>6</v>
      </c>
      <c r="M529" s="36" t="s">
        <v>116</v>
      </c>
      <c r="N529" s="36">
        <v>6</v>
      </c>
      <c r="O529" s="36" t="s">
        <v>77</v>
      </c>
      <c r="U529" s="35"/>
      <c r="V529" s="35"/>
      <c r="W529" s="35"/>
      <c r="X529" s="35"/>
      <c r="Y529" s="35"/>
      <c r="Z529" s="35"/>
      <c r="AA529" s="35"/>
    </row>
    <row r="530" spans="2:40" ht="29" x14ac:dyDescent="0.35">
      <c r="B530" s="17">
        <v>8</v>
      </c>
      <c r="C530" s="17" t="e">
        <f t="shared" si="46"/>
        <v>#REF!</v>
      </c>
      <c r="D530" t="e">
        <f>RIGHT(C520,9-B530)</f>
        <v>#REF!</v>
      </c>
      <c r="F530" s="30" t="s">
        <v>79</v>
      </c>
      <c r="G530" s="20" t="s">
        <v>103</v>
      </c>
      <c r="H530" s="27" t="s">
        <v>72</v>
      </c>
      <c r="I530" s="24" t="s">
        <v>118</v>
      </c>
      <c r="J530" s="24" t="str">
        <f t="shared" si="44"/>
        <v>NúmeroJurídica</v>
      </c>
      <c r="L530" s="36">
        <v>7</v>
      </c>
      <c r="M530" s="36" t="s">
        <v>77</v>
      </c>
      <c r="N530" s="36">
        <v>7</v>
      </c>
      <c r="O530" s="36" t="s">
        <v>78</v>
      </c>
      <c r="Q530" s="35"/>
      <c r="R530" s="35"/>
      <c r="S530" s="35"/>
      <c r="T530" s="35"/>
      <c r="U530" s="35"/>
      <c r="V530" s="35"/>
      <c r="W530" s="35"/>
      <c r="X530" s="35"/>
      <c r="Y530" s="35"/>
      <c r="Z530" s="35"/>
      <c r="AA530" s="35"/>
    </row>
    <row r="531" spans="2:40" x14ac:dyDescent="0.35">
      <c r="B531" s="17">
        <v>9</v>
      </c>
      <c r="C531" s="17" t="e">
        <f t="shared" si="46"/>
        <v>#REF!</v>
      </c>
      <c r="D531" t="e">
        <f>RIGHT(C520,9-B531)</f>
        <v>#REF!</v>
      </c>
      <c r="F531" s="30" t="s">
        <v>80</v>
      </c>
      <c r="G531" s="20" t="s">
        <v>104</v>
      </c>
      <c r="H531" s="27" t="s">
        <v>72</v>
      </c>
      <c r="I531" s="24" t="s">
        <v>118</v>
      </c>
      <c r="J531" s="24" t="str">
        <f t="shared" si="44"/>
        <v>NúmeroJurídica</v>
      </c>
      <c r="L531" s="36">
        <v>8</v>
      </c>
      <c r="M531" s="36" t="s">
        <v>83</v>
      </c>
      <c r="N531" s="36">
        <v>8</v>
      </c>
      <c r="O531" s="36" t="s">
        <v>79</v>
      </c>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row>
    <row r="532" spans="2:40" x14ac:dyDescent="0.35">
      <c r="F532" s="30" t="s">
        <v>81</v>
      </c>
      <c r="G532" s="20" t="s">
        <v>105</v>
      </c>
      <c r="H532" s="27" t="s">
        <v>82</v>
      </c>
      <c r="I532" s="24" t="s">
        <v>118</v>
      </c>
      <c r="J532" s="24" t="str">
        <f t="shared" si="44"/>
        <v>LetraJurídica</v>
      </c>
      <c r="L532" s="36">
        <v>9</v>
      </c>
      <c r="M532" s="36" t="s">
        <v>75</v>
      </c>
      <c r="N532" s="36">
        <v>9</v>
      </c>
      <c r="O532" s="36" t="s">
        <v>138</v>
      </c>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row>
    <row r="533" spans="2:40" ht="15.5" x14ac:dyDescent="0.35">
      <c r="B533" s="45" t="s">
        <v>134</v>
      </c>
      <c r="C533" s="44" t="e">
        <f>VLOOKUP(C523,F523:J555,4,FALSE)</f>
        <v>#REF!</v>
      </c>
      <c r="F533" s="30" t="s">
        <v>83</v>
      </c>
      <c r="G533" s="19" t="s">
        <v>97</v>
      </c>
      <c r="H533" s="27" t="s">
        <v>82</v>
      </c>
      <c r="I533" s="24" t="s">
        <v>118</v>
      </c>
      <c r="J533" s="24" t="str">
        <f t="shared" si="44"/>
        <v>LetraJurídica</v>
      </c>
      <c r="L533" s="36">
        <v>10</v>
      </c>
      <c r="M533" s="36" t="s">
        <v>115</v>
      </c>
      <c r="N533" s="36">
        <v>0</v>
      </c>
      <c r="O533" s="36" t="s">
        <v>80</v>
      </c>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row>
    <row r="534" spans="2:40" ht="15.5" x14ac:dyDescent="0.35">
      <c r="B534" s="45" t="s">
        <v>166</v>
      </c>
      <c r="C534" s="44" t="e">
        <f>VLOOKUP(C523,F523:J555,2,FALSE)</f>
        <v>#REF!</v>
      </c>
      <c r="F534" s="30" t="s">
        <v>84</v>
      </c>
      <c r="G534" s="19" t="s">
        <v>106</v>
      </c>
      <c r="H534" s="27" t="s">
        <v>82</v>
      </c>
      <c r="I534" s="24" t="s">
        <v>118</v>
      </c>
      <c r="J534" s="24" t="str">
        <f t="shared" si="44"/>
        <v>LetraJurídica</v>
      </c>
      <c r="L534" s="36">
        <v>11</v>
      </c>
      <c r="M534" s="36" t="s">
        <v>73</v>
      </c>
      <c r="Q534" s="35"/>
      <c r="R534" s="35"/>
      <c r="S534" s="35"/>
      <c r="T534" s="35"/>
    </row>
    <row r="535" spans="2:40" x14ac:dyDescent="0.35">
      <c r="B535" s="45" t="s">
        <v>135</v>
      </c>
      <c r="C535" s="44" t="e">
        <f>VLOOKUP(C523,F523:J555,5,FALSE)</f>
        <v>#REF!</v>
      </c>
      <c r="F535" s="30" t="s">
        <v>85</v>
      </c>
      <c r="G535" s="20" t="s">
        <v>107</v>
      </c>
      <c r="H535" s="27" t="s">
        <v>82</v>
      </c>
      <c r="I535" s="24" t="s">
        <v>118</v>
      </c>
      <c r="J535" s="24" t="str">
        <f t="shared" si="44"/>
        <v>LetraJurídica</v>
      </c>
      <c r="L535" s="36">
        <v>12</v>
      </c>
      <c r="M535" s="36" t="s">
        <v>81</v>
      </c>
    </row>
    <row r="536" spans="2:40" ht="29" x14ac:dyDescent="0.35">
      <c r="B536" s="45" t="s">
        <v>143</v>
      </c>
      <c r="C536" s="44" t="e">
        <f>IF(C535="Letra8Física",LEFT(C520,8),RIGHT(LEFT(C520,8),7))</f>
        <v>#REF!</v>
      </c>
      <c r="F536" s="30" t="s">
        <v>86</v>
      </c>
      <c r="G536" s="20" t="s">
        <v>128</v>
      </c>
      <c r="H536" s="27" t="s">
        <v>82</v>
      </c>
      <c r="I536" s="24" t="s">
        <v>118</v>
      </c>
      <c r="J536" s="24" t="str">
        <f t="shared" si="44"/>
        <v>LetraJurídica</v>
      </c>
      <c r="L536" s="36">
        <v>13</v>
      </c>
      <c r="M536" s="36" t="s">
        <v>80</v>
      </c>
    </row>
    <row r="537" spans="2:40" ht="15.5" x14ac:dyDescent="0.35">
      <c r="B537" s="45" t="s">
        <v>144</v>
      </c>
      <c r="C537" s="44" t="e">
        <f>MOD(C536,23)</f>
        <v>#REF!</v>
      </c>
      <c r="F537" s="30" t="s">
        <v>87</v>
      </c>
      <c r="G537" s="19" t="s">
        <v>108</v>
      </c>
      <c r="H537" s="27" t="s">
        <v>72</v>
      </c>
      <c r="I537" s="24" t="s">
        <v>118</v>
      </c>
      <c r="J537" s="24" t="str">
        <f t="shared" si="44"/>
        <v>NúmeroJurídica</v>
      </c>
      <c r="L537" s="36">
        <v>14</v>
      </c>
      <c r="M537" s="36" t="s">
        <v>117</v>
      </c>
    </row>
    <row r="538" spans="2:40" x14ac:dyDescent="0.35">
      <c r="B538" s="45" t="s">
        <v>145</v>
      </c>
      <c r="C538" s="44" t="e">
        <f>VLOOKUP(C537,L523:M545,2)</f>
        <v>#REF!</v>
      </c>
      <c r="F538" s="31" t="s">
        <v>88</v>
      </c>
      <c r="G538" s="21" t="s">
        <v>109</v>
      </c>
      <c r="H538" s="28" t="s">
        <v>72</v>
      </c>
      <c r="I538" s="24" t="s">
        <v>118</v>
      </c>
      <c r="J538" s="24" t="str">
        <f t="shared" si="44"/>
        <v>NúmeroJurídica</v>
      </c>
      <c r="L538" s="36">
        <v>15</v>
      </c>
      <c r="M538" s="36" t="s">
        <v>86</v>
      </c>
    </row>
    <row r="539" spans="2:40" x14ac:dyDescent="0.35">
      <c r="B539" s="39" t="s">
        <v>146</v>
      </c>
      <c r="C539" s="43" t="e">
        <f>IF(C538=C531,TRUE,FALSE)</f>
        <v>#REF!</v>
      </c>
      <c r="F539" s="32" t="s">
        <v>89</v>
      </c>
      <c r="G539" s="23" t="s">
        <v>110</v>
      </c>
      <c r="H539" s="22" t="s">
        <v>82</v>
      </c>
      <c r="I539" s="24" t="s">
        <v>118</v>
      </c>
      <c r="J539" s="24" t="str">
        <f t="shared" si="44"/>
        <v>LetraJurídica</v>
      </c>
      <c r="L539" s="36">
        <v>16</v>
      </c>
      <c r="M539" s="36" t="s">
        <v>84</v>
      </c>
    </row>
    <row r="540" spans="2:40" x14ac:dyDescent="0.35">
      <c r="B540" s="46" t="s">
        <v>152</v>
      </c>
      <c r="C540" s="44" t="e">
        <f>C525+C527+C529</f>
        <v>#REF!</v>
      </c>
      <c r="F540" s="33" t="s">
        <v>111</v>
      </c>
      <c r="G540" s="25" t="s">
        <v>120</v>
      </c>
      <c r="H540" s="18" t="s">
        <v>141</v>
      </c>
      <c r="I540" s="24" t="s">
        <v>119</v>
      </c>
      <c r="J540" s="24" t="str">
        <f t="shared" si="44"/>
        <v>Letra7Física</v>
      </c>
      <c r="L540" s="36">
        <v>17</v>
      </c>
      <c r="M540" s="36" t="s">
        <v>88</v>
      </c>
    </row>
    <row r="541" spans="2:40" ht="43.5" x14ac:dyDescent="0.35">
      <c r="B541" s="46" t="s">
        <v>148</v>
      </c>
      <c r="C541" s="44" t="e">
        <f>C524*2-(TRUNC(C524*2/10)*9)</f>
        <v>#REF!</v>
      </c>
      <c r="F541" s="33" t="s">
        <v>112</v>
      </c>
      <c r="G541" s="25" t="s">
        <v>121</v>
      </c>
      <c r="H541" s="18" t="s">
        <v>141</v>
      </c>
      <c r="I541" s="24" t="s">
        <v>119</v>
      </c>
      <c r="J541" s="24" t="str">
        <f t="shared" si="44"/>
        <v>Letra7Física</v>
      </c>
      <c r="L541" s="36">
        <v>18</v>
      </c>
      <c r="M541" s="36" t="s">
        <v>79</v>
      </c>
    </row>
    <row r="542" spans="2:40" ht="43.5" x14ac:dyDescent="0.35">
      <c r="B542" s="46" t="s">
        <v>149</v>
      </c>
      <c r="C542" s="44" t="e">
        <f>C526*2-(TRUNC(C526*2/10)*9)</f>
        <v>#REF!</v>
      </c>
      <c r="F542" s="33" t="s">
        <v>113</v>
      </c>
      <c r="G542" s="25" t="s">
        <v>122</v>
      </c>
      <c r="H542" s="18" t="s">
        <v>141</v>
      </c>
      <c r="I542" s="24" t="s">
        <v>119</v>
      </c>
      <c r="J542" s="24" t="str">
        <f t="shared" si="44"/>
        <v>Letra7Física</v>
      </c>
      <c r="L542" s="36">
        <v>19</v>
      </c>
      <c r="M542" s="36" t="s">
        <v>112</v>
      </c>
    </row>
    <row r="543" spans="2:40" ht="29" x14ac:dyDescent="0.35">
      <c r="B543" s="46" t="s">
        <v>150</v>
      </c>
      <c r="C543" s="44" t="e">
        <f>C528*2-(TRUNC(C528*2/10)*9)</f>
        <v>#REF!</v>
      </c>
      <c r="F543" s="33" t="s">
        <v>115</v>
      </c>
      <c r="G543" s="25" t="s">
        <v>123</v>
      </c>
      <c r="H543" s="18" t="s">
        <v>141</v>
      </c>
      <c r="I543" s="24" t="s">
        <v>119</v>
      </c>
      <c r="J543" s="24" t="str">
        <f t="shared" si="44"/>
        <v>Letra7Física</v>
      </c>
      <c r="L543" s="36">
        <v>20</v>
      </c>
      <c r="M543" s="36" t="s">
        <v>74</v>
      </c>
    </row>
    <row r="544" spans="2:40" ht="29" x14ac:dyDescent="0.35">
      <c r="B544" s="46" t="s">
        <v>151</v>
      </c>
      <c r="C544" s="44" t="e">
        <f>C530*2-(TRUNC(C530*2/10)*9)</f>
        <v>#REF!</v>
      </c>
      <c r="F544" s="33" t="s">
        <v>116</v>
      </c>
      <c r="G544" s="25" t="s">
        <v>123</v>
      </c>
      <c r="H544" s="18" t="s">
        <v>141</v>
      </c>
      <c r="I544" s="24" t="s">
        <v>119</v>
      </c>
      <c r="J544" s="24" t="str">
        <f t="shared" si="44"/>
        <v>Letra7Física</v>
      </c>
      <c r="L544" s="36">
        <v>21</v>
      </c>
      <c r="M544" s="36" t="s">
        <v>111</v>
      </c>
    </row>
    <row r="545" spans="2:13" ht="29" x14ac:dyDescent="0.35">
      <c r="B545" s="46" t="s">
        <v>153</v>
      </c>
      <c r="C545" s="44" t="e">
        <f>SUM(C541:C544)</f>
        <v>#REF!</v>
      </c>
      <c r="F545" s="33" t="s">
        <v>117</v>
      </c>
      <c r="G545" s="25" t="s">
        <v>123</v>
      </c>
      <c r="H545" s="18" t="s">
        <v>141</v>
      </c>
      <c r="I545" s="24" t="s">
        <v>119</v>
      </c>
      <c r="J545" s="24" t="str">
        <f t="shared" si="44"/>
        <v>Letra7Física</v>
      </c>
      <c r="L545" s="36">
        <v>22</v>
      </c>
      <c r="M545" s="36" t="s">
        <v>76</v>
      </c>
    </row>
    <row r="546" spans="2:13" x14ac:dyDescent="0.35">
      <c r="B546" s="46" t="s">
        <v>154</v>
      </c>
      <c r="C546" s="44" t="e">
        <f>C545+C540</f>
        <v>#REF!</v>
      </c>
      <c r="F546" s="34" t="s">
        <v>94</v>
      </c>
      <c r="G546" s="25" t="s">
        <v>129</v>
      </c>
      <c r="H546" s="29" t="s">
        <v>142</v>
      </c>
      <c r="I546" s="24" t="s">
        <v>119</v>
      </c>
      <c r="J546" s="24" t="str">
        <f t="shared" si="44"/>
        <v>Letra8Física</v>
      </c>
    </row>
    <row r="547" spans="2:13" x14ac:dyDescent="0.35">
      <c r="B547" s="46" t="s">
        <v>155</v>
      </c>
      <c r="C547" s="44" t="e">
        <f>MOD(10-MOD(C546,10),10)</f>
        <v>#REF!</v>
      </c>
      <c r="F547" s="34" t="s">
        <v>130</v>
      </c>
      <c r="G547" s="25" t="s">
        <v>129</v>
      </c>
      <c r="H547" s="29" t="s">
        <v>142</v>
      </c>
      <c r="I547" s="24" t="s">
        <v>119</v>
      </c>
      <c r="J547" s="24" t="str">
        <f t="shared" si="44"/>
        <v>Letra8Física</v>
      </c>
    </row>
    <row r="548" spans="2:13" x14ac:dyDescent="0.35">
      <c r="B548" s="39" t="s">
        <v>156</v>
      </c>
      <c r="C548" s="43" t="e">
        <f>IF(TEXT(C547,"0")=C531,TRUE,FALSE)</f>
        <v>#REF!</v>
      </c>
      <c r="F548" s="34" t="s">
        <v>91</v>
      </c>
      <c r="G548" s="25" t="s">
        <v>129</v>
      </c>
      <c r="H548" s="29" t="s">
        <v>142</v>
      </c>
      <c r="I548" s="24" t="s">
        <v>119</v>
      </c>
      <c r="J548" s="24" t="str">
        <f t="shared" si="44"/>
        <v>Letra8Física</v>
      </c>
    </row>
    <row r="549" spans="2:13" x14ac:dyDescent="0.35">
      <c r="B549" s="46" t="s">
        <v>158</v>
      </c>
      <c r="C549" s="44" t="e">
        <f>VLOOKUP(C547,N523:O533,2,FALSE)</f>
        <v>#REF!</v>
      </c>
      <c r="F549" s="34" t="s">
        <v>95</v>
      </c>
      <c r="G549" s="25" t="s">
        <v>129</v>
      </c>
      <c r="H549" s="29" t="s">
        <v>142</v>
      </c>
      <c r="I549" s="24" t="s">
        <v>119</v>
      </c>
      <c r="J549" s="24" t="str">
        <f t="shared" si="44"/>
        <v>Letra8Física</v>
      </c>
    </row>
    <row r="550" spans="2:13" x14ac:dyDescent="0.35">
      <c r="B550" s="39" t="s">
        <v>157</v>
      </c>
      <c r="C550" s="43" t="e">
        <f>IF(C549=C531,TRUE,FALSE)</f>
        <v>#REF!</v>
      </c>
      <c r="F550" s="34" t="s">
        <v>93</v>
      </c>
      <c r="G550" s="25" t="s">
        <v>129</v>
      </c>
      <c r="H550" s="29" t="s">
        <v>142</v>
      </c>
      <c r="I550" s="24" t="s">
        <v>119</v>
      </c>
      <c r="J550" s="24" t="str">
        <f t="shared" si="44"/>
        <v>Letra8Física</v>
      </c>
    </row>
    <row r="551" spans="2:13" x14ac:dyDescent="0.35">
      <c r="B551" s="40"/>
      <c r="C551" s="17"/>
      <c r="F551" s="34" t="s">
        <v>131</v>
      </c>
      <c r="G551" s="25" t="s">
        <v>129</v>
      </c>
      <c r="H551" s="29" t="s">
        <v>142</v>
      </c>
      <c r="I551" s="24" t="s">
        <v>119</v>
      </c>
      <c r="J551" s="24" t="str">
        <f t="shared" si="44"/>
        <v>Letra8Física</v>
      </c>
    </row>
    <row r="552" spans="2:13" x14ac:dyDescent="0.35">
      <c r="B552" s="39" t="s">
        <v>159</v>
      </c>
      <c r="C552" s="43" t="e">
        <f>OR(C539,AND(C548,C535=J523),AND(C550,C535=J532))</f>
        <v>#REF!</v>
      </c>
      <c r="F552" s="34" t="s">
        <v>90</v>
      </c>
      <c r="G552" s="25" t="s">
        <v>129</v>
      </c>
      <c r="H552" s="29" t="s">
        <v>142</v>
      </c>
      <c r="I552" s="24" t="s">
        <v>119</v>
      </c>
      <c r="J552" s="24" t="str">
        <f t="shared" si="44"/>
        <v>Letra8Física</v>
      </c>
    </row>
    <row r="553" spans="2:13" x14ac:dyDescent="0.35">
      <c r="B553" s="40"/>
      <c r="C553" s="17"/>
      <c r="F553" s="34" t="s">
        <v>132</v>
      </c>
      <c r="G553" s="25" t="s">
        <v>129</v>
      </c>
      <c r="H553" s="29" t="s">
        <v>142</v>
      </c>
      <c r="I553" s="24" t="s">
        <v>119</v>
      </c>
      <c r="J553" s="24" t="str">
        <f t="shared" si="44"/>
        <v>Letra8Física</v>
      </c>
    </row>
    <row r="554" spans="2:13" x14ac:dyDescent="0.35">
      <c r="F554" s="34" t="s">
        <v>92</v>
      </c>
      <c r="G554" s="25" t="s">
        <v>129</v>
      </c>
      <c r="H554" s="29" t="s">
        <v>142</v>
      </c>
      <c r="I554" s="24" t="s">
        <v>119</v>
      </c>
      <c r="J554" s="24" t="str">
        <f t="shared" si="44"/>
        <v>Letra8Física</v>
      </c>
    </row>
    <row r="555" spans="2:13" x14ac:dyDescent="0.35">
      <c r="B555" s="41" t="s">
        <v>161</v>
      </c>
      <c r="C555" s="43" t="e">
        <f>NOT(OR(Q523:Q528))</f>
        <v>#REF!</v>
      </c>
      <c r="F555" s="34" t="s">
        <v>133</v>
      </c>
      <c r="G555" s="25" t="s">
        <v>129</v>
      </c>
      <c r="H555" s="29" t="s">
        <v>142</v>
      </c>
      <c r="I555" s="24" t="s">
        <v>119</v>
      </c>
      <c r="J555" s="24" t="str">
        <f t="shared" si="44"/>
        <v>Letra8Física</v>
      </c>
    </row>
    <row r="556" spans="2:13" x14ac:dyDescent="0.35">
      <c r="B556" s="41" t="s">
        <v>124</v>
      </c>
      <c r="C556" s="42" t="e">
        <f>IF(Q526,R526,T528)</f>
        <v>#REF!</v>
      </c>
    </row>
    <row r="557" spans="2:13" x14ac:dyDescent="0.35">
      <c r="B557" s="40"/>
      <c r="C557" s="17"/>
    </row>
    <row r="558" spans="2:13" s="56" customFormat="1" x14ac:dyDescent="0.35"/>
    <row r="561" spans="2:27" ht="39.75" customHeight="1" x14ac:dyDescent="0.5">
      <c r="B561" s="47" t="s">
        <v>167</v>
      </c>
      <c r="C561" s="53" t="e">
        <f>#REF!</f>
        <v>#REF!</v>
      </c>
      <c r="F561" s="51"/>
      <c r="G561" s="52" t="s">
        <v>170</v>
      </c>
      <c r="H561" s="54" t="b">
        <f>D4</f>
        <v>1</v>
      </c>
    </row>
    <row r="562" spans="2:27" ht="23.5" x14ac:dyDescent="0.55000000000000004">
      <c r="B562" s="49" t="s">
        <v>162</v>
      </c>
      <c r="C562" s="50" t="e">
        <f>C601</f>
        <v>#REF!</v>
      </c>
      <c r="G562" s="40" t="s">
        <v>169</v>
      </c>
      <c r="H562" t="b">
        <f>TRUE</f>
        <v>1</v>
      </c>
      <c r="I562" t="b">
        <f>FALSE</f>
        <v>0</v>
      </c>
    </row>
    <row r="563" spans="2:27" x14ac:dyDescent="0.35">
      <c r="B563" s="26" t="s">
        <v>166</v>
      </c>
      <c r="C563" t="e">
        <f>CONCATENATE("Persona ",C579,", ",C580)</f>
        <v>#REF!</v>
      </c>
    </row>
    <row r="564" spans="2:27" x14ac:dyDescent="0.35">
      <c r="B564" s="26"/>
    </row>
    <row r="566" spans="2:27" x14ac:dyDescent="0.35">
      <c r="B566" s="26" t="s">
        <v>168</v>
      </c>
      <c r="C566" t="e">
        <f>UPPER(C561)</f>
        <v>#REF!</v>
      </c>
    </row>
    <row r="567" spans="2:27" x14ac:dyDescent="0.35">
      <c r="Q567" s="26" t="s">
        <v>124</v>
      </c>
    </row>
    <row r="568" spans="2:27" x14ac:dyDescent="0.35">
      <c r="B568" s="26" t="s">
        <v>68</v>
      </c>
      <c r="C568" s="26" t="s">
        <v>69</v>
      </c>
      <c r="D568" s="26" t="s">
        <v>70</v>
      </c>
      <c r="E568" s="26"/>
      <c r="F568" s="26" t="s">
        <v>44</v>
      </c>
      <c r="G568" s="26"/>
      <c r="H568" s="26" t="s">
        <v>114</v>
      </c>
      <c r="I568" s="26" t="s">
        <v>127</v>
      </c>
      <c r="J568" s="26" t="s">
        <v>140</v>
      </c>
      <c r="K568" s="26"/>
      <c r="L568" s="26" t="s">
        <v>136</v>
      </c>
      <c r="N568" s="26" t="s">
        <v>139</v>
      </c>
      <c r="Q568" s="55" t="s">
        <v>125</v>
      </c>
      <c r="R568" s="55" t="s">
        <v>126</v>
      </c>
      <c r="S568" s="55" t="s">
        <v>160</v>
      </c>
      <c r="T568" s="48" t="s">
        <v>171</v>
      </c>
    </row>
    <row r="569" spans="2:27" ht="15.5" x14ac:dyDescent="0.35">
      <c r="B569" s="17">
        <v>1</v>
      </c>
      <c r="C569" s="17" t="e">
        <f>LEFT(C566,1)</f>
        <v>#REF!</v>
      </c>
      <c r="D569" t="e">
        <f>RIGHT(C566,9-B569)</f>
        <v>#REF!</v>
      </c>
      <c r="F569" s="30" t="s">
        <v>71</v>
      </c>
      <c r="G569" s="19" t="s">
        <v>98</v>
      </c>
      <c r="H569" s="27" t="s">
        <v>72</v>
      </c>
      <c r="I569" s="24" t="s">
        <v>118</v>
      </c>
      <c r="J569" s="24" t="str">
        <f>H569&amp;I569</f>
        <v>NúmeroJurídica</v>
      </c>
      <c r="L569" s="36">
        <v>0</v>
      </c>
      <c r="M569" s="36" t="s">
        <v>137</v>
      </c>
      <c r="N569" s="36">
        <v>0</v>
      </c>
      <c r="O569" s="36" t="s">
        <v>80</v>
      </c>
      <c r="Q569" s="38" t="e">
        <f>IF(LEN(C566)&lt;&gt;9,TRUE,FALSE)</f>
        <v>#REF!</v>
      </c>
      <c r="R569" s="24" t="s">
        <v>163</v>
      </c>
      <c r="S569" s="24" t="e">
        <f>IF(Q569,R569,"")</f>
        <v>#REF!</v>
      </c>
      <c r="T569" s="24" t="e">
        <f>S569</f>
        <v>#REF!</v>
      </c>
    </row>
    <row r="570" spans="2:27" ht="15.5" x14ac:dyDescent="0.35">
      <c r="B570" s="17">
        <v>2</v>
      </c>
      <c r="C570" s="17" t="e">
        <f>LEFT(D569,1)</f>
        <v>#REF!</v>
      </c>
      <c r="D570" t="e">
        <f>RIGHT(C566,9-B570)</f>
        <v>#REF!</v>
      </c>
      <c r="F570" s="30" t="s">
        <v>73</v>
      </c>
      <c r="G570" s="19" t="s">
        <v>99</v>
      </c>
      <c r="H570" s="27" t="s">
        <v>72</v>
      </c>
      <c r="I570" s="24" t="s">
        <v>118</v>
      </c>
      <c r="J570" s="24" t="str">
        <f t="shared" ref="J570:J601" si="48">H570&amp;I570</f>
        <v>NúmeroJurídica</v>
      </c>
      <c r="L570" s="36">
        <v>1</v>
      </c>
      <c r="M570" s="36" t="s">
        <v>85</v>
      </c>
      <c r="N570" s="36">
        <v>1</v>
      </c>
      <c r="O570" s="36" t="s">
        <v>71</v>
      </c>
      <c r="Q570" s="38" t="b">
        <f>IF(ISERROR(C579),TRUE,FALSE)</f>
        <v>1</v>
      </c>
      <c r="R570" s="24" t="s">
        <v>164</v>
      </c>
      <c r="S570" s="24" t="str">
        <f t="shared" ref="S570:S574" si="49">IF(Q570,R570,"")</f>
        <v>Tipus no vàlid (primer caràcter no vàlid).</v>
      </c>
      <c r="T570" s="24" t="e">
        <f>IF(S570="",T569,T569&amp;" "&amp;S570)</f>
        <v>#REF!</v>
      </c>
    </row>
    <row r="571" spans="2:27" ht="15.5" x14ac:dyDescent="0.35">
      <c r="B571" s="17">
        <v>3</v>
      </c>
      <c r="C571" s="17" t="e">
        <f t="shared" ref="C571:C577" si="50">LEFT(D570,1)</f>
        <v>#REF!</v>
      </c>
      <c r="D571" t="e">
        <f>RIGHT(C566,9-B571)</f>
        <v>#REF!</v>
      </c>
      <c r="F571" s="30" t="s">
        <v>74</v>
      </c>
      <c r="G571" s="19" t="s">
        <v>100</v>
      </c>
      <c r="H571" s="27" t="s">
        <v>72</v>
      </c>
      <c r="I571" s="24" t="s">
        <v>118</v>
      </c>
      <c r="J571" s="24" t="str">
        <f t="shared" si="48"/>
        <v>NúmeroJurídica</v>
      </c>
      <c r="L571" s="36">
        <v>2</v>
      </c>
      <c r="M571" s="36" t="s">
        <v>89</v>
      </c>
      <c r="N571" s="36">
        <v>2</v>
      </c>
      <c r="O571" s="36" t="s">
        <v>73</v>
      </c>
      <c r="Q571" s="38" t="b">
        <f>IF(ISERROR(C592),TRUE,FALSE)</f>
        <v>1</v>
      </c>
      <c r="R571" s="24" t="s">
        <v>172</v>
      </c>
      <c r="S571" s="24" t="str">
        <f t="shared" si="49"/>
        <v>Cadena NIF mal formada.</v>
      </c>
      <c r="T571" s="24" t="e">
        <f t="shared" ref="T571:T574" si="51">IF(S571="",T570,T570&amp;" "&amp;S571)</f>
        <v>#REF!</v>
      </c>
    </row>
    <row r="572" spans="2:27" ht="15.5" x14ac:dyDescent="0.35">
      <c r="B572" s="17">
        <v>4</v>
      </c>
      <c r="C572" s="17" t="e">
        <f t="shared" si="50"/>
        <v>#REF!</v>
      </c>
      <c r="D572" t="e">
        <f>RIGHT(C566,9-B572)</f>
        <v>#REF!</v>
      </c>
      <c r="F572" s="30" t="s">
        <v>75</v>
      </c>
      <c r="G572" s="19" t="s">
        <v>101</v>
      </c>
      <c r="H572" s="27" t="s">
        <v>72</v>
      </c>
      <c r="I572" s="24" t="s">
        <v>118</v>
      </c>
      <c r="J572" s="24" t="str">
        <f t="shared" si="48"/>
        <v>NúmeroJurídica</v>
      </c>
      <c r="L572" s="36">
        <v>3</v>
      </c>
      <c r="M572" s="36" t="s">
        <v>71</v>
      </c>
      <c r="N572" s="36">
        <v>3</v>
      </c>
      <c r="O572" s="36" t="s">
        <v>74</v>
      </c>
      <c r="Q572" s="38" t="e">
        <f>OR(ISBLANK(C561),C561="",C561=0)</f>
        <v>#REF!</v>
      </c>
      <c r="R572" s="24" t="s">
        <v>173</v>
      </c>
      <c r="S572" s="24" t="e">
        <f t="shared" si="49"/>
        <v>#REF!</v>
      </c>
      <c r="T572" s="24" t="e">
        <f t="shared" si="51"/>
        <v>#REF!</v>
      </c>
    </row>
    <row r="573" spans="2:27" ht="15.5" x14ac:dyDescent="0.35">
      <c r="B573" s="17">
        <v>5</v>
      </c>
      <c r="C573" s="17" t="e">
        <f t="shared" si="50"/>
        <v>#REF!</v>
      </c>
      <c r="D573" t="e">
        <f>RIGHT(C566,9-B573)</f>
        <v>#REF!</v>
      </c>
      <c r="F573" s="30" t="s">
        <v>76</v>
      </c>
      <c r="G573" s="19" t="s">
        <v>102</v>
      </c>
      <c r="H573" s="27" t="s">
        <v>72</v>
      </c>
      <c r="I573" s="24" t="s">
        <v>118</v>
      </c>
      <c r="J573" s="24" t="str">
        <f t="shared" si="48"/>
        <v>NúmeroJurídica</v>
      </c>
      <c r="L573" s="36">
        <v>4</v>
      </c>
      <c r="M573" s="36" t="s">
        <v>78</v>
      </c>
      <c r="N573" s="36">
        <v>4</v>
      </c>
      <c r="O573" s="36" t="s">
        <v>75</v>
      </c>
      <c r="Q573" s="38" t="b">
        <f>IF(ISERROR(C598),TRUE,NOT(C598))</f>
        <v>1</v>
      </c>
      <c r="R573" s="24" t="s">
        <v>165</v>
      </c>
      <c r="S573" s="24" t="str">
        <f t="shared" si="49"/>
        <v>NIF no vàlid (codi de control no vàlid).</v>
      </c>
      <c r="T573" s="24" t="e">
        <f t="shared" si="51"/>
        <v>#REF!</v>
      </c>
    </row>
    <row r="574" spans="2:27" ht="15.5" x14ac:dyDescent="0.35">
      <c r="B574" s="17">
        <v>6</v>
      </c>
      <c r="C574" s="17" t="e">
        <f t="shared" si="50"/>
        <v>#REF!</v>
      </c>
      <c r="D574" t="e">
        <f>RIGHT(C566,9-B574)</f>
        <v>#REF!</v>
      </c>
      <c r="F574" s="30" t="s">
        <v>77</v>
      </c>
      <c r="G574" s="19" t="s">
        <v>96</v>
      </c>
      <c r="H574" s="27" t="s">
        <v>72</v>
      </c>
      <c r="I574" s="24" t="s">
        <v>118</v>
      </c>
      <c r="J574" s="24" t="str">
        <f t="shared" si="48"/>
        <v>NúmeroJurídica</v>
      </c>
      <c r="L574" s="36">
        <v>5</v>
      </c>
      <c r="M574" s="36" t="s">
        <v>113</v>
      </c>
      <c r="N574" s="36">
        <v>5</v>
      </c>
      <c r="O574" s="36" t="s">
        <v>76</v>
      </c>
      <c r="Q574" s="38" t="b">
        <f>IF(ISERROR(C579),FALSE,IF(OR(AND(NOT(H561),C579=I586),ISERROR(C579)),TRUE,FALSE))</f>
        <v>0</v>
      </c>
      <c r="R574" s="24" t="s">
        <v>174</v>
      </c>
      <c r="S574" s="24" t="str">
        <f t="shared" si="49"/>
        <v/>
      </c>
      <c r="T574" s="24" t="e">
        <f t="shared" si="51"/>
        <v>#REF!</v>
      </c>
    </row>
    <row r="575" spans="2:27" ht="15.5" x14ac:dyDescent="0.35">
      <c r="B575" s="17">
        <v>7</v>
      </c>
      <c r="C575" s="17" t="e">
        <f t="shared" si="50"/>
        <v>#REF!</v>
      </c>
      <c r="D575" t="e">
        <f>RIGHT(C566,9-B575)</f>
        <v>#REF!</v>
      </c>
      <c r="F575" s="30" t="s">
        <v>78</v>
      </c>
      <c r="G575" s="19" t="s">
        <v>50</v>
      </c>
      <c r="H575" s="27" t="s">
        <v>72</v>
      </c>
      <c r="I575" s="24" t="s">
        <v>118</v>
      </c>
      <c r="J575" s="24" t="str">
        <f t="shared" si="48"/>
        <v>NúmeroJurídica</v>
      </c>
      <c r="L575" s="36">
        <v>6</v>
      </c>
      <c r="M575" s="36" t="s">
        <v>116</v>
      </c>
      <c r="N575" s="36">
        <v>6</v>
      </c>
      <c r="O575" s="36" t="s">
        <v>77</v>
      </c>
      <c r="U575" s="35"/>
      <c r="V575" s="35"/>
      <c r="W575" s="35"/>
      <c r="X575" s="35"/>
      <c r="Y575" s="35"/>
      <c r="Z575" s="35"/>
      <c r="AA575" s="35"/>
    </row>
    <row r="576" spans="2:27" ht="29" x14ac:dyDescent="0.35">
      <c r="B576" s="17">
        <v>8</v>
      </c>
      <c r="C576" s="17" t="e">
        <f t="shared" si="50"/>
        <v>#REF!</v>
      </c>
      <c r="D576" t="e">
        <f>RIGHT(C566,9-B576)</f>
        <v>#REF!</v>
      </c>
      <c r="F576" s="30" t="s">
        <v>79</v>
      </c>
      <c r="G576" s="20" t="s">
        <v>103</v>
      </c>
      <c r="H576" s="27" t="s">
        <v>72</v>
      </c>
      <c r="I576" s="24" t="s">
        <v>118</v>
      </c>
      <c r="J576" s="24" t="str">
        <f t="shared" si="48"/>
        <v>NúmeroJurídica</v>
      </c>
      <c r="L576" s="36">
        <v>7</v>
      </c>
      <c r="M576" s="36" t="s">
        <v>77</v>
      </c>
      <c r="N576" s="36">
        <v>7</v>
      </c>
      <c r="O576" s="36" t="s">
        <v>78</v>
      </c>
      <c r="Q576" s="35"/>
      <c r="R576" s="35"/>
      <c r="S576" s="35"/>
      <c r="T576" s="35"/>
      <c r="U576" s="35"/>
      <c r="V576" s="35"/>
      <c r="W576" s="35"/>
      <c r="X576" s="35"/>
      <c r="Y576" s="35"/>
      <c r="Z576" s="35"/>
      <c r="AA576" s="35"/>
    </row>
    <row r="577" spans="2:40" x14ac:dyDescent="0.35">
      <c r="B577" s="17">
        <v>9</v>
      </c>
      <c r="C577" s="17" t="e">
        <f t="shared" si="50"/>
        <v>#REF!</v>
      </c>
      <c r="D577" t="e">
        <f>RIGHT(C566,9-B577)</f>
        <v>#REF!</v>
      </c>
      <c r="F577" s="30" t="s">
        <v>80</v>
      </c>
      <c r="G577" s="20" t="s">
        <v>104</v>
      </c>
      <c r="H577" s="27" t="s">
        <v>72</v>
      </c>
      <c r="I577" s="24" t="s">
        <v>118</v>
      </c>
      <c r="J577" s="24" t="str">
        <f t="shared" si="48"/>
        <v>NúmeroJurídica</v>
      </c>
      <c r="L577" s="36">
        <v>8</v>
      </c>
      <c r="M577" s="36" t="s">
        <v>83</v>
      </c>
      <c r="N577" s="36">
        <v>8</v>
      </c>
      <c r="O577" s="36" t="s">
        <v>79</v>
      </c>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row>
    <row r="578" spans="2:40" x14ac:dyDescent="0.35">
      <c r="F578" s="30" t="s">
        <v>81</v>
      </c>
      <c r="G578" s="20" t="s">
        <v>105</v>
      </c>
      <c r="H578" s="27" t="s">
        <v>82</v>
      </c>
      <c r="I578" s="24" t="s">
        <v>118</v>
      </c>
      <c r="J578" s="24" t="str">
        <f t="shared" si="48"/>
        <v>LetraJurídica</v>
      </c>
      <c r="L578" s="36">
        <v>9</v>
      </c>
      <c r="M578" s="36" t="s">
        <v>75</v>
      </c>
      <c r="N578" s="36">
        <v>9</v>
      </c>
      <c r="O578" s="36" t="s">
        <v>138</v>
      </c>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row>
    <row r="579" spans="2:40" ht="15.5" x14ac:dyDescent="0.35">
      <c r="B579" s="45" t="s">
        <v>134</v>
      </c>
      <c r="C579" s="44" t="e">
        <f>VLOOKUP(C569,F569:J601,4,FALSE)</f>
        <v>#REF!</v>
      </c>
      <c r="F579" s="30" t="s">
        <v>83</v>
      </c>
      <c r="G579" s="19" t="s">
        <v>97</v>
      </c>
      <c r="H579" s="27" t="s">
        <v>82</v>
      </c>
      <c r="I579" s="24" t="s">
        <v>118</v>
      </c>
      <c r="J579" s="24" t="str">
        <f t="shared" si="48"/>
        <v>LetraJurídica</v>
      </c>
      <c r="L579" s="36">
        <v>10</v>
      </c>
      <c r="M579" s="36" t="s">
        <v>115</v>
      </c>
      <c r="N579" s="36">
        <v>0</v>
      </c>
      <c r="O579" s="36" t="s">
        <v>80</v>
      </c>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row>
    <row r="580" spans="2:40" ht="15.5" x14ac:dyDescent="0.35">
      <c r="B580" s="45" t="s">
        <v>166</v>
      </c>
      <c r="C580" s="44" t="e">
        <f>VLOOKUP(C569,F569:J601,2,FALSE)</f>
        <v>#REF!</v>
      </c>
      <c r="F580" s="30" t="s">
        <v>84</v>
      </c>
      <c r="G580" s="19" t="s">
        <v>106</v>
      </c>
      <c r="H580" s="27" t="s">
        <v>82</v>
      </c>
      <c r="I580" s="24" t="s">
        <v>118</v>
      </c>
      <c r="J580" s="24" t="str">
        <f t="shared" si="48"/>
        <v>LetraJurídica</v>
      </c>
      <c r="L580" s="36">
        <v>11</v>
      </c>
      <c r="M580" s="36" t="s">
        <v>73</v>
      </c>
      <c r="Q580" s="35"/>
      <c r="R580" s="35"/>
      <c r="S580" s="35"/>
      <c r="T580" s="35"/>
    </row>
    <row r="581" spans="2:40" x14ac:dyDescent="0.35">
      <c r="B581" s="45" t="s">
        <v>135</v>
      </c>
      <c r="C581" s="44" t="e">
        <f>VLOOKUP(C569,F569:J601,5,FALSE)</f>
        <v>#REF!</v>
      </c>
      <c r="F581" s="30" t="s">
        <v>85</v>
      </c>
      <c r="G581" s="20" t="s">
        <v>107</v>
      </c>
      <c r="H581" s="27" t="s">
        <v>82</v>
      </c>
      <c r="I581" s="24" t="s">
        <v>118</v>
      </c>
      <c r="J581" s="24" t="str">
        <f t="shared" si="48"/>
        <v>LetraJurídica</v>
      </c>
      <c r="L581" s="36">
        <v>12</v>
      </c>
      <c r="M581" s="36" t="s">
        <v>81</v>
      </c>
    </row>
    <row r="582" spans="2:40" ht="29" x14ac:dyDescent="0.35">
      <c r="B582" s="45" t="s">
        <v>143</v>
      </c>
      <c r="C582" s="44" t="e">
        <f>IF(C581="Letra8Física",LEFT(C566,8),RIGHT(LEFT(C566,8),7))</f>
        <v>#REF!</v>
      </c>
      <c r="F582" s="30" t="s">
        <v>86</v>
      </c>
      <c r="G582" s="20" t="s">
        <v>128</v>
      </c>
      <c r="H582" s="27" t="s">
        <v>82</v>
      </c>
      <c r="I582" s="24" t="s">
        <v>118</v>
      </c>
      <c r="J582" s="24" t="str">
        <f t="shared" si="48"/>
        <v>LetraJurídica</v>
      </c>
      <c r="L582" s="36">
        <v>13</v>
      </c>
      <c r="M582" s="36" t="s">
        <v>80</v>
      </c>
    </row>
    <row r="583" spans="2:40" ht="15.5" x14ac:dyDescent="0.35">
      <c r="B583" s="45" t="s">
        <v>144</v>
      </c>
      <c r="C583" s="44" t="e">
        <f>MOD(C582,23)</f>
        <v>#REF!</v>
      </c>
      <c r="F583" s="30" t="s">
        <v>87</v>
      </c>
      <c r="G583" s="19" t="s">
        <v>108</v>
      </c>
      <c r="H583" s="27" t="s">
        <v>72</v>
      </c>
      <c r="I583" s="24" t="s">
        <v>118</v>
      </c>
      <c r="J583" s="24" t="str">
        <f t="shared" si="48"/>
        <v>NúmeroJurídica</v>
      </c>
      <c r="L583" s="36">
        <v>14</v>
      </c>
      <c r="M583" s="36" t="s">
        <v>117</v>
      </c>
    </row>
    <row r="584" spans="2:40" x14ac:dyDescent="0.35">
      <c r="B584" s="45" t="s">
        <v>145</v>
      </c>
      <c r="C584" s="44" t="e">
        <f>VLOOKUP(C583,L569:M591,2)</f>
        <v>#REF!</v>
      </c>
      <c r="F584" s="31" t="s">
        <v>88</v>
      </c>
      <c r="G584" s="21" t="s">
        <v>109</v>
      </c>
      <c r="H584" s="28" t="s">
        <v>72</v>
      </c>
      <c r="I584" s="24" t="s">
        <v>118</v>
      </c>
      <c r="J584" s="24" t="str">
        <f t="shared" si="48"/>
        <v>NúmeroJurídica</v>
      </c>
      <c r="L584" s="36">
        <v>15</v>
      </c>
      <c r="M584" s="36" t="s">
        <v>86</v>
      </c>
    </row>
    <row r="585" spans="2:40" x14ac:dyDescent="0.35">
      <c r="B585" s="39" t="s">
        <v>146</v>
      </c>
      <c r="C585" s="43" t="e">
        <f>IF(C584=C577,TRUE,FALSE)</f>
        <v>#REF!</v>
      </c>
      <c r="F585" s="32" t="s">
        <v>89</v>
      </c>
      <c r="G585" s="23" t="s">
        <v>110</v>
      </c>
      <c r="H585" s="22" t="s">
        <v>82</v>
      </c>
      <c r="I585" s="24" t="s">
        <v>118</v>
      </c>
      <c r="J585" s="24" t="str">
        <f t="shared" si="48"/>
        <v>LetraJurídica</v>
      </c>
      <c r="L585" s="36">
        <v>16</v>
      </c>
      <c r="M585" s="36" t="s">
        <v>84</v>
      </c>
    </row>
    <row r="586" spans="2:40" x14ac:dyDescent="0.35">
      <c r="B586" s="46" t="s">
        <v>152</v>
      </c>
      <c r="C586" s="44" t="e">
        <f>C571+C573+C575</f>
        <v>#REF!</v>
      </c>
      <c r="F586" s="33" t="s">
        <v>111</v>
      </c>
      <c r="G586" s="25" t="s">
        <v>120</v>
      </c>
      <c r="H586" s="18" t="s">
        <v>141</v>
      </c>
      <c r="I586" s="24" t="s">
        <v>119</v>
      </c>
      <c r="J586" s="24" t="str">
        <f t="shared" si="48"/>
        <v>Letra7Física</v>
      </c>
      <c r="L586" s="36">
        <v>17</v>
      </c>
      <c r="M586" s="36" t="s">
        <v>88</v>
      </c>
    </row>
    <row r="587" spans="2:40" ht="43.5" x14ac:dyDescent="0.35">
      <c r="B587" s="46" t="s">
        <v>148</v>
      </c>
      <c r="C587" s="44" t="e">
        <f>C570*2-(TRUNC(C570*2/10)*9)</f>
        <v>#REF!</v>
      </c>
      <c r="F587" s="33" t="s">
        <v>112</v>
      </c>
      <c r="G587" s="25" t="s">
        <v>121</v>
      </c>
      <c r="H587" s="18" t="s">
        <v>141</v>
      </c>
      <c r="I587" s="24" t="s">
        <v>119</v>
      </c>
      <c r="J587" s="24" t="str">
        <f t="shared" si="48"/>
        <v>Letra7Física</v>
      </c>
      <c r="L587" s="36">
        <v>18</v>
      </c>
      <c r="M587" s="36" t="s">
        <v>79</v>
      </c>
    </row>
    <row r="588" spans="2:40" ht="43.5" x14ac:dyDescent="0.35">
      <c r="B588" s="46" t="s">
        <v>149</v>
      </c>
      <c r="C588" s="44" t="e">
        <f>C572*2-(TRUNC(C572*2/10)*9)</f>
        <v>#REF!</v>
      </c>
      <c r="F588" s="33" t="s">
        <v>113</v>
      </c>
      <c r="G588" s="25" t="s">
        <v>122</v>
      </c>
      <c r="H588" s="18" t="s">
        <v>141</v>
      </c>
      <c r="I588" s="24" t="s">
        <v>119</v>
      </c>
      <c r="J588" s="24" t="str">
        <f t="shared" si="48"/>
        <v>Letra7Física</v>
      </c>
      <c r="L588" s="36">
        <v>19</v>
      </c>
      <c r="M588" s="36" t="s">
        <v>112</v>
      </c>
    </row>
    <row r="589" spans="2:40" ht="29" x14ac:dyDescent="0.35">
      <c r="B589" s="46" t="s">
        <v>150</v>
      </c>
      <c r="C589" s="44" t="e">
        <f>C574*2-(TRUNC(C574*2/10)*9)</f>
        <v>#REF!</v>
      </c>
      <c r="F589" s="33" t="s">
        <v>115</v>
      </c>
      <c r="G589" s="25" t="s">
        <v>123</v>
      </c>
      <c r="H589" s="18" t="s">
        <v>141</v>
      </c>
      <c r="I589" s="24" t="s">
        <v>119</v>
      </c>
      <c r="J589" s="24" t="str">
        <f t="shared" si="48"/>
        <v>Letra7Física</v>
      </c>
      <c r="L589" s="36">
        <v>20</v>
      </c>
      <c r="M589" s="36" t="s">
        <v>74</v>
      </c>
    </row>
    <row r="590" spans="2:40" ht="29" x14ac:dyDescent="0.35">
      <c r="B590" s="46" t="s">
        <v>151</v>
      </c>
      <c r="C590" s="44" t="e">
        <f>C576*2-(TRUNC(C576*2/10)*9)</f>
        <v>#REF!</v>
      </c>
      <c r="F590" s="33" t="s">
        <v>116</v>
      </c>
      <c r="G590" s="25" t="s">
        <v>123</v>
      </c>
      <c r="H590" s="18" t="s">
        <v>141</v>
      </c>
      <c r="I590" s="24" t="s">
        <v>119</v>
      </c>
      <c r="J590" s="24" t="str">
        <f t="shared" si="48"/>
        <v>Letra7Física</v>
      </c>
      <c r="L590" s="36">
        <v>21</v>
      </c>
      <c r="M590" s="36" t="s">
        <v>111</v>
      </c>
    </row>
    <row r="591" spans="2:40" ht="29" x14ac:dyDescent="0.35">
      <c r="B591" s="46" t="s">
        <v>153</v>
      </c>
      <c r="C591" s="44" t="e">
        <f>SUM(C587:C590)</f>
        <v>#REF!</v>
      </c>
      <c r="F591" s="33" t="s">
        <v>117</v>
      </c>
      <c r="G591" s="25" t="s">
        <v>123</v>
      </c>
      <c r="H591" s="18" t="s">
        <v>141</v>
      </c>
      <c r="I591" s="24" t="s">
        <v>119</v>
      </c>
      <c r="J591" s="24" t="str">
        <f t="shared" si="48"/>
        <v>Letra7Física</v>
      </c>
      <c r="L591" s="36">
        <v>22</v>
      </c>
      <c r="M591" s="36" t="s">
        <v>76</v>
      </c>
    </row>
    <row r="592" spans="2:40" x14ac:dyDescent="0.35">
      <c r="B592" s="46" t="s">
        <v>154</v>
      </c>
      <c r="C592" s="44" t="e">
        <f>C591+C586</f>
        <v>#REF!</v>
      </c>
      <c r="F592" s="34" t="s">
        <v>94</v>
      </c>
      <c r="G592" s="25" t="s">
        <v>129</v>
      </c>
      <c r="H592" s="29" t="s">
        <v>142</v>
      </c>
      <c r="I592" s="24" t="s">
        <v>119</v>
      </c>
      <c r="J592" s="24" t="str">
        <f t="shared" si="48"/>
        <v>Letra8Física</v>
      </c>
    </row>
    <row r="593" spans="2:10" x14ac:dyDescent="0.35">
      <c r="B593" s="46" t="s">
        <v>155</v>
      </c>
      <c r="C593" s="44" t="e">
        <f>MOD(10-MOD(C592,10),10)</f>
        <v>#REF!</v>
      </c>
      <c r="F593" s="34" t="s">
        <v>130</v>
      </c>
      <c r="G593" s="25" t="s">
        <v>129</v>
      </c>
      <c r="H593" s="29" t="s">
        <v>142</v>
      </c>
      <c r="I593" s="24" t="s">
        <v>119</v>
      </c>
      <c r="J593" s="24" t="str">
        <f t="shared" si="48"/>
        <v>Letra8Física</v>
      </c>
    </row>
    <row r="594" spans="2:10" x14ac:dyDescent="0.35">
      <c r="B594" s="39" t="s">
        <v>156</v>
      </c>
      <c r="C594" s="43" t="e">
        <f>IF(TEXT(C593,"0")=C577,TRUE,FALSE)</f>
        <v>#REF!</v>
      </c>
      <c r="F594" s="34" t="s">
        <v>91</v>
      </c>
      <c r="G594" s="25" t="s">
        <v>129</v>
      </c>
      <c r="H594" s="29" t="s">
        <v>142</v>
      </c>
      <c r="I594" s="24" t="s">
        <v>119</v>
      </c>
      <c r="J594" s="24" t="str">
        <f t="shared" si="48"/>
        <v>Letra8Física</v>
      </c>
    </row>
    <row r="595" spans="2:10" x14ac:dyDescent="0.35">
      <c r="B595" s="46" t="s">
        <v>158</v>
      </c>
      <c r="C595" s="44" t="e">
        <f>VLOOKUP(C593,N569:O579,2,FALSE)</f>
        <v>#REF!</v>
      </c>
      <c r="F595" s="34" t="s">
        <v>95</v>
      </c>
      <c r="G595" s="25" t="s">
        <v>129</v>
      </c>
      <c r="H595" s="29" t="s">
        <v>142</v>
      </c>
      <c r="I595" s="24" t="s">
        <v>119</v>
      </c>
      <c r="J595" s="24" t="str">
        <f t="shared" si="48"/>
        <v>Letra8Física</v>
      </c>
    </row>
    <row r="596" spans="2:10" x14ac:dyDescent="0.35">
      <c r="B596" s="39" t="s">
        <v>157</v>
      </c>
      <c r="C596" s="43" t="e">
        <f>IF(C595=C577,TRUE,FALSE)</f>
        <v>#REF!</v>
      </c>
      <c r="F596" s="34" t="s">
        <v>93</v>
      </c>
      <c r="G596" s="25" t="s">
        <v>129</v>
      </c>
      <c r="H596" s="29" t="s">
        <v>142</v>
      </c>
      <c r="I596" s="24" t="s">
        <v>119</v>
      </c>
      <c r="J596" s="24" t="str">
        <f t="shared" si="48"/>
        <v>Letra8Física</v>
      </c>
    </row>
    <row r="597" spans="2:10" x14ac:dyDescent="0.35">
      <c r="B597" s="40"/>
      <c r="C597" s="17"/>
      <c r="F597" s="34" t="s">
        <v>131</v>
      </c>
      <c r="G597" s="25" t="s">
        <v>129</v>
      </c>
      <c r="H597" s="29" t="s">
        <v>142</v>
      </c>
      <c r="I597" s="24" t="s">
        <v>119</v>
      </c>
      <c r="J597" s="24" t="str">
        <f t="shared" si="48"/>
        <v>Letra8Física</v>
      </c>
    </row>
    <row r="598" spans="2:10" x14ac:dyDescent="0.35">
      <c r="B598" s="39" t="s">
        <v>159</v>
      </c>
      <c r="C598" s="43" t="e">
        <f>OR(C585,AND(C594,C581=J569),AND(C596,C581=J578))</f>
        <v>#REF!</v>
      </c>
      <c r="F598" s="34" t="s">
        <v>90</v>
      </c>
      <c r="G598" s="25" t="s">
        <v>129</v>
      </c>
      <c r="H598" s="29" t="s">
        <v>142</v>
      </c>
      <c r="I598" s="24" t="s">
        <v>119</v>
      </c>
      <c r="J598" s="24" t="str">
        <f t="shared" si="48"/>
        <v>Letra8Física</v>
      </c>
    </row>
    <row r="599" spans="2:10" x14ac:dyDescent="0.35">
      <c r="B599" s="40"/>
      <c r="C599" s="17"/>
      <c r="F599" s="34" t="s">
        <v>132</v>
      </c>
      <c r="G599" s="25" t="s">
        <v>129</v>
      </c>
      <c r="H599" s="29" t="s">
        <v>142</v>
      </c>
      <c r="I599" s="24" t="s">
        <v>119</v>
      </c>
      <c r="J599" s="24" t="str">
        <f t="shared" si="48"/>
        <v>Letra8Física</v>
      </c>
    </row>
    <row r="600" spans="2:10" x14ac:dyDescent="0.35">
      <c r="F600" s="34" t="s">
        <v>92</v>
      </c>
      <c r="G600" s="25" t="s">
        <v>129</v>
      </c>
      <c r="H600" s="29" t="s">
        <v>142</v>
      </c>
      <c r="I600" s="24" t="s">
        <v>119</v>
      </c>
      <c r="J600" s="24" t="str">
        <f t="shared" si="48"/>
        <v>Letra8Física</v>
      </c>
    </row>
    <row r="601" spans="2:10" x14ac:dyDescent="0.35">
      <c r="B601" s="41" t="s">
        <v>161</v>
      </c>
      <c r="C601" s="43" t="e">
        <f>NOT(OR(Q569:Q574))</f>
        <v>#REF!</v>
      </c>
      <c r="F601" s="34" t="s">
        <v>133</v>
      </c>
      <c r="G601" s="25" t="s">
        <v>129</v>
      </c>
      <c r="H601" s="29" t="s">
        <v>142</v>
      </c>
      <c r="I601" s="24" t="s">
        <v>119</v>
      </c>
      <c r="J601" s="24" t="str">
        <f t="shared" si="48"/>
        <v>Letra8Física</v>
      </c>
    </row>
    <row r="602" spans="2:10" x14ac:dyDescent="0.35">
      <c r="B602" s="41" t="s">
        <v>124</v>
      </c>
      <c r="C602" s="42" t="e">
        <f>IF(Q572,R572,T574)</f>
        <v>#REF!</v>
      </c>
    </row>
    <row r="603" spans="2:10" x14ac:dyDescent="0.35">
      <c r="B603" s="40"/>
      <c r="C603" s="17"/>
    </row>
    <row r="604" spans="2:10" s="56" customFormat="1" x14ac:dyDescent="0.35"/>
    <row r="607" spans="2:10" ht="39.75" customHeight="1" x14ac:dyDescent="0.5">
      <c r="B607" s="47" t="s">
        <v>167</v>
      </c>
      <c r="C607" s="53" t="e">
        <f>#REF!</f>
        <v>#REF!</v>
      </c>
      <c r="F607" s="51"/>
      <c r="G607" s="52" t="s">
        <v>170</v>
      </c>
      <c r="H607" s="54" t="b">
        <f>D4</f>
        <v>1</v>
      </c>
    </row>
    <row r="608" spans="2:10" ht="23.5" x14ac:dyDescent="0.55000000000000004">
      <c r="B608" s="49" t="s">
        <v>162</v>
      </c>
      <c r="C608" s="50" t="e">
        <f>C647</f>
        <v>#REF!</v>
      </c>
      <c r="G608" s="40" t="s">
        <v>169</v>
      </c>
      <c r="H608" t="b">
        <f>TRUE</f>
        <v>1</v>
      </c>
      <c r="I608" t="b">
        <f>FALSE</f>
        <v>0</v>
      </c>
    </row>
    <row r="609" spans="2:40" x14ac:dyDescent="0.35">
      <c r="B609" s="26" t="s">
        <v>166</v>
      </c>
      <c r="C609" t="e">
        <f>CONCATENATE("Persona ",C625,", ",C626)</f>
        <v>#REF!</v>
      </c>
    </row>
    <row r="610" spans="2:40" x14ac:dyDescent="0.35">
      <c r="B610" s="26"/>
    </row>
    <row r="612" spans="2:40" x14ac:dyDescent="0.35">
      <c r="B612" s="26" t="s">
        <v>168</v>
      </c>
      <c r="C612" t="e">
        <f>UPPER(C607)</f>
        <v>#REF!</v>
      </c>
    </row>
    <row r="613" spans="2:40" x14ac:dyDescent="0.35">
      <c r="Q613" s="26" t="s">
        <v>124</v>
      </c>
    </row>
    <row r="614" spans="2:40" x14ac:dyDescent="0.35">
      <c r="B614" s="26" t="s">
        <v>68</v>
      </c>
      <c r="C614" s="26" t="s">
        <v>69</v>
      </c>
      <c r="D614" s="26" t="s">
        <v>70</v>
      </c>
      <c r="E614" s="26"/>
      <c r="F614" s="26" t="s">
        <v>44</v>
      </c>
      <c r="G614" s="26"/>
      <c r="H614" s="26" t="s">
        <v>114</v>
      </c>
      <c r="I614" s="26" t="s">
        <v>127</v>
      </c>
      <c r="J614" s="26" t="s">
        <v>140</v>
      </c>
      <c r="K614" s="26"/>
      <c r="L614" s="26" t="s">
        <v>136</v>
      </c>
      <c r="N614" s="26" t="s">
        <v>139</v>
      </c>
      <c r="Q614" s="55" t="s">
        <v>125</v>
      </c>
      <c r="R614" s="55" t="s">
        <v>126</v>
      </c>
      <c r="S614" s="55" t="s">
        <v>160</v>
      </c>
      <c r="T614" s="48" t="s">
        <v>171</v>
      </c>
    </row>
    <row r="615" spans="2:40" ht="15.5" x14ac:dyDescent="0.35">
      <c r="B615" s="17">
        <v>1</v>
      </c>
      <c r="C615" s="17" t="e">
        <f>LEFT(C612,1)</f>
        <v>#REF!</v>
      </c>
      <c r="D615" t="e">
        <f>RIGHT(C612,9-B615)</f>
        <v>#REF!</v>
      </c>
      <c r="F615" s="30" t="s">
        <v>71</v>
      </c>
      <c r="G615" s="19" t="s">
        <v>98</v>
      </c>
      <c r="H615" s="27" t="s">
        <v>72</v>
      </c>
      <c r="I615" s="24" t="s">
        <v>118</v>
      </c>
      <c r="J615" s="24" t="str">
        <f>H615&amp;I615</f>
        <v>NúmeroJurídica</v>
      </c>
      <c r="L615" s="36">
        <v>0</v>
      </c>
      <c r="M615" s="36" t="s">
        <v>137</v>
      </c>
      <c r="N615" s="36">
        <v>0</v>
      </c>
      <c r="O615" s="36" t="s">
        <v>80</v>
      </c>
      <c r="Q615" s="38" t="e">
        <f>IF(LEN(C612)&lt;&gt;9,TRUE,FALSE)</f>
        <v>#REF!</v>
      </c>
      <c r="R615" s="24" t="s">
        <v>163</v>
      </c>
      <c r="S615" s="24" t="e">
        <f>IF(Q615,R615,"")</f>
        <v>#REF!</v>
      </c>
      <c r="T615" s="24" t="e">
        <f>S615</f>
        <v>#REF!</v>
      </c>
    </row>
    <row r="616" spans="2:40" ht="15.5" x14ac:dyDescent="0.35">
      <c r="B616" s="17">
        <v>2</v>
      </c>
      <c r="C616" s="17" t="e">
        <f>LEFT(D615,1)</f>
        <v>#REF!</v>
      </c>
      <c r="D616" t="e">
        <f>RIGHT(C612,9-B616)</f>
        <v>#REF!</v>
      </c>
      <c r="F616" s="30" t="s">
        <v>73</v>
      </c>
      <c r="G616" s="19" t="s">
        <v>99</v>
      </c>
      <c r="H616" s="27" t="s">
        <v>72</v>
      </c>
      <c r="I616" s="24" t="s">
        <v>118</v>
      </c>
      <c r="J616" s="24" t="str">
        <f t="shared" ref="J616:J647" si="52">H616&amp;I616</f>
        <v>NúmeroJurídica</v>
      </c>
      <c r="L616" s="36">
        <v>1</v>
      </c>
      <c r="M616" s="36" t="s">
        <v>85</v>
      </c>
      <c r="N616" s="36">
        <v>1</v>
      </c>
      <c r="O616" s="36" t="s">
        <v>71</v>
      </c>
      <c r="Q616" s="38" t="b">
        <f>IF(ISERROR(C625),TRUE,FALSE)</f>
        <v>1</v>
      </c>
      <c r="R616" s="24" t="s">
        <v>164</v>
      </c>
      <c r="S616" s="24" t="str">
        <f t="shared" ref="S616:S620" si="53">IF(Q616,R616,"")</f>
        <v>Tipus no vàlid (primer caràcter no vàlid).</v>
      </c>
      <c r="T616" s="24" t="e">
        <f>IF(S616="",T615,T615&amp;" "&amp;S616)</f>
        <v>#REF!</v>
      </c>
    </row>
    <row r="617" spans="2:40" ht="15.5" x14ac:dyDescent="0.35">
      <c r="B617" s="17">
        <v>3</v>
      </c>
      <c r="C617" s="17" t="e">
        <f t="shared" ref="C617:C623" si="54">LEFT(D616,1)</f>
        <v>#REF!</v>
      </c>
      <c r="D617" t="e">
        <f>RIGHT(C612,9-B617)</f>
        <v>#REF!</v>
      </c>
      <c r="F617" s="30" t="s">
        <v>74</v>
      </c>
      <c r="G617" s="19" t="s">
        <v>100</v>
      </c>
      <c r="H617" s="27" t="s">
        <v>72</v>
      </c>
      <c r="I617" s="24" t="s">
        <v>118</v>
      </c>
      <c r="J617" s="24" t="str">
        <f t="shared" si="52"/>
        <v>NúmeroJurídica</v>
      </c>
      <c r="L617" s="36">
        <v>2</v>
      </c>
      <c r="M617" s="36" t="s">
        <v>89</v>
      </c>
      <c r="N617" s="36">
        <v>2</v>
      </c>
      <c r="O617" s="36" t="s">
        <v>73</v>
      </c>
      <c r="Q617" s="38" t="b">
        <f>IF(ISERROR(C638),TRUE,FALSE)</f>
        <v>1</v>
      </c>
      <c r="R617" s="24" t="s">
        <v>172</v>
      </c>
      <c r="S617" s="24" t="str">
        <f t="shared" si="53"/>
        <v>Cadena NIF mal formada.</v>
      </c>
      <c r="T617" s="24" t="e">
        <f t="shared" ref="T617:T620" si="55">IF(S617="",T616,T616&amp;" "&amp;S617)</f>
        <v>#REF!</v>
      </c>
    </row>
    <row r="618" spans="2:40" ht="15.5" x14ac:dyDescent="0.35">
      <c r="B618" s="17">
        <v>4</v>
      </c>
      <c r="C618" s="17" t="e">
        <f t="shared" si="54"/>
        <v>#REF!</v>
      </c>
      <c r="D618" t="e">
        <f>RIGHT(C612,9-B618)</f>
        <v>#REF!</v>
      </c>
      <c r="F618" s="30" t="s">
        <v>75</v>
      </c>
      <c r="G618" s="19" t="s">
        <v>101</v>
      </c>
      <c r="H618" s="27" t="s">
        <v>72</v>
      </c>
      <c r="I618" s="24" t="s">
        <v>118</v>
      </c>
      <c r="J618" s="24" t="str">
        <f t="shared" si="52"/>
        <v>NúmeroJurídica</v>
      </c>
      <c r="L618" s="36">
        <v>3</v>
      </c>
      <c r="M618" s="36" t="s">
        <v>71</v>
      </c>
      <c r="N618" s="36">
        <v>3</v>
      </c>
      <c r="O618" s="36" t="s">
        <v>74</v>
      </c>
      <c r="Q618" s="38" t="e">
        <f>OR(ISBLANK(C607),C607="",C607=0)</f>
        <v>#REF!</v>
      </c>
      <c r="R618" s="24" t="s">
        <v>173</v>
      </c>
      <c r="S618" s="24" t="e">
        <f t="shared" si="53"/>
        <v>#REF!</v>
      </c>
      <c r="T618" s="24" t="e">
        <f t="shared" si="55"/>
        <v>#REF!</v>
      </c>
    </row>
    <row r="619" spans="2:40" ht="15.5" x14ac:dyDescent="0.35">
      <c r="B619" s="17">
        <v>5</v>
      </c>
      <c r="C619" s="17" t="e">
        <f t="shared" si="54"/>
        <v>#REF!</v>
      </c>
      <c r="D619" t="e">
        <f>RIGHT(C612,9-B619)</f>
        <v>#REF!</v>
      </c>
      <c r="F619" s="30" t="s">
        <v>76</v>
      </c>
      <c r="G619" s="19" t="s">
        <v>102</v>
      </c>
      <c r="H619" s="27" t="s">
        <v>72</v>
      </c>
      <c r="I619" s="24" t="s">
        <v>118</v>
      </c>
      <c r="J619" s="24" t="str">
        <f t="shared" si="52"/>
        <v>NúmeroJurídica</v>
      </c>
      <c r="L619" s="36">
        <v>4</v>
      </c>
      <c r="M619" s="36" t="s">
        <v>78</v>
      </c>
      <c r="N619" s="36">
        <v>4</v>
      </c>
      <c r="O619" s="36" t="s">
        <v>75</v>
      </c>
      <c r="Q619" s="38" t="b">
        <f>IF(ISERROR(C644),TRUE,NOT(C644))</f>
        <v>1</v>
      </c>
      <c r="R619" s="24" t="s">
        <v>165</v>
      </c>
      <c r="S619" s="24" t="str">
        <f t="shared" si="53"/>
        <v>NIF no vàlid (codi de control no vàlid).</v>
      </c>
      <c r="T619" s="24" t="e">
        <f t="shared" si="55"/>
        <v>#REF!</v>
      </c>
    </row>
    <row r="620" spans="2:40" ht="15.5" x14ac:dyDescent="0.35">
      <c r="B620" s="17">
        <v>6</v>
      </c>
      <c r="C620" s="17" t="e">
        <f t="shared" si="54"/>
        <v>#REF!</v>
      </c>
      <c r="D620" t="e">
        <f>RIGHT(C612,9-B620)</f>
        <v>#REF!</v>
      </c>
      <c r="F620" s="30" t="s">
        <v>77</v>
      </c>
      <c r="G620" s="19" t="s">
        <v>96</v>
      </c>
      <c r="H620" s="27" t="s">
        <v>72</v>
      </c>
      <c r="I620" s="24" t="s">
        <v>118</v>
      </c>
      <c r="J620" s="24" t="str">
        <f t="shared" si="52"/>
        <v>NúmeroJurídica</v>
      </c>
      <c r="L620" s="36">
        <v>5</v>
      </c>
      <c r="M620" s="36" t="s">
        <v>113</v>
      </c>
      <c r="N620" s="36">
        <v>5</v>
      </c>
      <c r="O620" s="36" t="s">
        <v>76</v>
      </c>
      <c r="Q620" s="38" t="b">
        <f>IF(ISERROR(C625),FALSE,IF(OR(AND(NOT(H607),C625=I632),ISERROR(C625)),TRUE,FALSE))</f>
        <v>0</v>
      </c>
      <c r="R620" s="24" t="s">
        <v>174</v>
      </c>
      <c r="S620" s="24" t="str">
        <f t="shared" si="53"/>
        <v/>
      </c>
      <c r="T620" s="24" t="e">
        <f t="shared" si="55"/>
        <v>#REF!</v>
      </c>
    </row>
    <row r="621" spans="2:40" ht="15.5" x14ac:dyDescent="0.35">
      <c r="B621" s="17">
        <v>7</v>
      </c>
      <c r="C621" s="17" t="e">
        <f t="shared" si="54"/>
        <v>#REF!</v>
      </c>
      <c r="D621" t="e">
        <f>RIGHT(C612,9-B621)</f>
        <v>#REF!</v>
      </c>
      <c r="F621" s="30" t="s">
        <v>78</v>
      </c>
      <c r="G621" s="19" t="s">
        <v>50</v>
      </c>
      <c r="H621" s="27" t="s">
        <v>72</v>
      </c>
      <c r="I621" s="24" t="s">
        <v>118</v>
      </c>
      <c r="J621" s="24" t="str">
        <f t="shared" si="52"/>
        <v>NúmeroJurídica</v>
      </c>
      <c r="L621" s="36">
        <v>6</v>
      </c>
      <c r="M621" s="36" t="s">
        <v>116</v>
      </c>
      <c r="N621" s="36">
        <v>6</v>
      </c>
      <c r="O621" s="36" t="s">
        <v>77</v>
      </c>
      <c r="U621" s="35"/>
      <c r="V621" s="35"/>
      <c r="W621" s="35"/>
      <c r="X621" s="35"/>
      <c r="Y621" s="35"/>
      <c r="Z621" s="35"/>
      <c r="AA621" s="35"/>
    </row>
    <row r="622" spans="2:40" ht="29" x14ac:dyDescent="0.35">
      <c r="B622" s="17">
        <v>8</v>
      </c>
      <c r="C622" s="17" t="e">
        <f t="shared" si="54"/>
        <v>#REF!</v>
      </c>
      <c r="D622" t="e">
        <f>RIGHT(C612,9-B622)</f>
        <v>#REF!</v>
      </c>
      <c r="F622" s="30" t="s">
        <v>79</v>
      </c>
      <c r="G622" s="20" t="s">
        <v>103</v>
      </c>
      <c r="H622" s="27" t="s">
        <v>72</v>
      </c>
      <c r="I622" s="24" t="s">
        <v>118</v>
      </c>
      <c r="J622" s="24" t="str">
        <f t="shared" si="52"/>
        <v>NúmeroJurídica</v>
      </c>
      <c r="L622" s="36">
        <v>7</v>
      </c>
      <c r="M622" s="36" t="s">
        <v>77</v>
      </c>
      <c r="N622" s="36">
        <v>7</v>
      </c>
      <c r="O622" s="36" t="s">
        <v>78</v>
      </c>
      <c r="Q622" s="35"/>
      <c r="R622" s="35"/>
      <c r="S622" s="35"/>
      <c r="T622" s="35"/>
      <c r="U622" s="35"/>
      <c r="V622" s="35"/>
      <c r="W622" s="35"/>
      <c r="X622" s="35"/>
      <c r="Y622" s="35"/>
      <c r="Z622" s="35"/>
      <c r="AA622" s="35"/>
    </row>
    <row r="623" spans="2:40" x14ac:dyDescent="0.35">
      <c r="B623" s="17">
        <v>9</v>
      </c>
      <c r="C623" s="17" t="e">
        <f t="shared" si="54"/>
        <v>#REF!</v>
      </c>
      <c r="D623" t="e">
        <f>RIGHT(C612,9-B623)</f>
        <v>#REF!</v>
      </c>
      <c r="F623" s="30" t="s">
        <v>80</v>
      </c>
      <c r="G623" s="20" t="s">
        <v>104</v>
      </c>
      <c r="H623" s="27" t="s">
        <v>72</v>
      </c>
      <c r="I623" s="24" t="s">
        <v>118</v>
      </c>
      <c r="J623" s="24" t="str">
        <f t="shared" si="52"/>
        <v>NúmeroJurídica</v>
      </c>
      <c r="L623" s="36">
        <v>8</v>
      </c>
      <c r="M623" s="36" t="s">
        <v>83</v>
      </c>
      <c r="N623" s="36">
        <v>8</v>
      </c>
      <c r="O623" s="36" t="s">
        <v>79</v>
      </c>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row>
    <row r="624" spans="2:40" x14ac:dyDescent="0.35">
      <c r="F624" s="30" t="s">
        <v>81</v>
      </c>
      <c r="G624" s="20" t="s">
        <v>105</v>
      </c>
      <c r="H624" s="27" t="s">
        <v>82</v>
      </c>
      <c r="I624" s="24" t="s">
        <v>118</v>
      </c>
      <c r="J624" s="24" t="str">
        <f t="shared" si="52"/>
        <v>LetraJurídica</v>
      </c>
      <c r="L624" s="36">
        <v>9</v>
      </c>
      <c r="M624" s="36" t="s">
        <v>75</v>
      </c>
      <c r="N624" s="36">
        <v>9</v>
      </c>
      <c r="O624" s="36" t="s">
        <v>138</v>
      </c>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row>
    <row r="625" spans="2:40" ht="15.5" x14ac:dyDescent="0.35">
      <c r="B625" s="45" t="s">
        <v>134</v>
      </c>
      <c r="C625" s="44" t="e">
        <f>VLOOKUP(C615,F615:J647,4,FALSE)</f>
        <v>#REF!</v>
      </c>
      <c r="F625" s="30" t="s">
        <v>83</v>
      </c>
      <c r="G625" s="19" t="s">
        <v>97</v>
      </c>
      <c r="H625" s="27" t="s">
        <v>82</v>
      </c>
      <c r="I625" s="24" t="s">
        <v>118</v>
      </c>
      <c r="J625" s="24" t="str">
        <f t="shared" si="52"/>
        <v>LetraJurídica</v>
      </c>
      <c r="L625" s="36">
        <v>10</v>
      </c>
      <c r="M625" s="36" t="s">
        <v>115</v>
      </c>
      <c r="N625" s="36">
        <v>0</v>
      </c>
      <c r="O625" s="36" t="s">
        <v>80</v>
      </c>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row>
    <row r="626" spans="2:40" ht="15.5" x14ac:dyDescent="0.35">
      <c r="B626" s="45" t="s">
        <v>166</v>
      </c>
      <c r="C626" s="44" t="e">
        <f>VLOOKUP(C615,F615:J647,2,FALSE)</f>
        <v>#REF!</v>
      </c>
      <c r="F626" s="30" t="s">
        <v>84</v>
      </c>
      <c r="G626" s="19" t="s">
        <v>106</v>
      </c>
      <c r="H626" s="27" t="s">
        <v>82</v>
      </c>
      <c r="I626" s="24" t="s">
        <v>118</v>
      </c>
      <c r="J626" s="24" t="str">
        <f t="shared" si="52"/>
        <v>LetraJurídica</v>
      </c>
      <c r="L626" s="36">
        <v>11</v>
      </c>
      <c r="M626" s="36" t="s">
        <v>73</v>
      </c>
      <c r="Q626" s="35"/>
      <c r="R626" s="35"/>
      <c r="S626" s="35"/>
      <c r="T626" s="35"/>
    </row>
    <row r="627" spans="2:40" x14ac:dyDescent="0.35">
      <c r="B627" s="45" t="s">
        <v>135</v>
      </c>
      <c r="C627" s="44" t="e">
        <f>VLOOKUP(C615,F615:J647,5,FALSE)</f>
        <v>#REF!</v>
      </c>
      <c r="F627" s="30" t="s">
        <v>85</v>
      </c>
      <c r="G627" s="20" t="s">
        <v>107</v>
      </c>
      <c r="H627" s="27" t="s">
        <v>82</v>
      </c>
      <c r="I627" s="24" t="s">
        <v>118</v>
      </c>
      <c r="J627" s="24" t="str">
        <f t="shared" si="52"/>
        <v>LetraJurídica</v>
      </c>
      <c r="L627" s="36">
        <v>12</v>
      </c>
      <c r="M627" s="36" t="s">
        <v>81</v>
      </c>
    </row>
    <row r="628" spans="2:40" ht="29" x14ac:dyDescent="0.35">
      <c r="B628" s="45" t="s">
        <v>143</v>
      </c>
      <c r="C628" s="44" t="e">
        <f>IF(C627="Letra8Física",LEFT(C612,8),RIGHT(LEFT(C612,8),7))</f>
        <v>#REF!</v>
      </c>
      <c r="F628" s="30" t="s">
        <v>86</v>
      </c>
      <c r="G628" s="20" t="s">
        <v>128</v>
      </c>
      <c r="H628" s="27" t="s">
        <v>82</v>
      </c>
      <c r="I628" s="24" t="s">
        <v>118</v>
      </c>
      <c r="J628" s="24" t="str">
        <f t="shared" si="52"/>
        <v>LetraJurídica</v>
      </c>
      <c r="L628" s="36">
        <v>13</v>
      </c>
      <c r="M628" s="36" t="s">
        <v>80</v>
      </c>
    </row>
    <row r="629" spans="2:40" ht="15.5" x14ac:dyDescent="0.35">
      <c r="B629" s="45" t="s">
        <v>144</v>
      </c>
      <c r="C629" s="44" t="e">
        <f>MOD(C628,23)</f>
        <v>#REF!</v>
      </c>
      <c r="F629" s="30" t="s">
        <v>87</v>
      </c>
      <c r="G629" s="19" t="s">
        <v>108</v>
      </c>
      <c r="H629" s="27" t="s">
        <v>72</v>
      </c>
      <c r="I629" s="24" t="s">
        <v>118</v>
      </c>
      <c r="J629" s="24" t="str">
        <f t="shared" si="52"/>
        <v>NúmeroJurídica</v>
      </c>
      <c r="L629" s="36">
        <v>14</v>
      </c>
      <c r="M629" s="36" t="s">
        <v>117</v>
      </c>
    </row>
    <row r="630" spans="2:40" x14ac:dyDescent="0.35">
      <c r="B630" s="45" t="s">
        <v>145</v>
      </c>
      <c r="C630" s="44" t="e">
        <f>VLOOKUP(C629,L615:M637,2)</f>
        <v>#REF!</v>
      </c>
      <c r="F630" s="31" t="s">
        <v>88</v>
      </c>
      <c r="G630" s="21" t="s">
        <v>109</v>
      </c>
      <c r="H630" s="28" t="s">
        <v>72</v>
      </c>
      <c r="I630" s="24" t="s">
        <v>118</v>
      </c>
      <c r="J630" s="24" t="str">
        <f t="shared" si="52"/>
        <v>NúmeroJurídica</v>
      </c>
      <c r="L630" s="36">
        <v>15</v>
      </c>
      <c r="M630" s="36" t="s">
        <v>86</v>
      </c>
    </row>
    <row r="631" spans="2:40" x14ac:dyDescent="0.35">
      <c r="B631" s="39" t="s">
        <v>146</v>
      </c>
      <c r="C631" s="43" t="e">
        <f>IF(C630=C623,TRUE,FALSE)</f>
        <v>#REF!</v>
      </c>
      <c r="F631" s="32" t="s">
        <v>89</v>
      </c>
      <c r="G631" s="23" t="s">
        <v>110</v>
      </c>
      <c r="H631" s="22" t="s">
        <v>82</v>
      </c>
      <c r="I631" s="24" t="s">
        <v>118</v>
      </c>
      <c r="J631" s="24" t="str">
        <f t="shared" si="52"/>
        <v>LetraJurídica</v>
      </c>
      <c r="L631" s="36">
        <v>16</v>
      </c>
      <c r="M631" s="36" t="s">
        <v>84</v>
      </c>
    </row>
    <row r="632" spans="2:40" x14ac:dyDescent="0.35">
      <c r="B632" s="46" t="s">
        <v>152</v>
      </c>
      <c r="C632" s="44" t="e">
        <f>C617+C619+C621</f>
        <v>#REF!</v>
      </c>
      <c r="F632" s="33" t="s">
        <v>111</v>
      </c>
      <c r="G632" s="25" t="s">
        <v>120</v>
      </c>
      <c r="H632" s="18" t="s">
        <v>141</v>
      </c>
      <c r="I632" s="24" t="s">
        <v>119</v>
      </c>
      <c r="J632" s="24" t="str">
        <f t="shared" si="52"/>
        <v>Letra7Física</v>
      </c>
      <c r="L632" s="36">
        <v>17</v>
      </c>
      <c r="M632" s="36" t="s">
        <v>88</v>
      </c>
    </row>
    <row r="633" spans="2:40" ht="43.5" x14ac:dyDescent="0.35">
      <c r="B633" s="46" t="s">
        <v>148</v>
      </c>
      <c r="C633" s="44" t="e">
        <f>C616*2-(TRUNC(C616*2/10)*9)</f>
        <v>#REF!</v>
      </c>
      <c r="F633" s="33" t="s">
        <v>112</v>
      </c>
      <c r="G633" s="25" t="s">
        <v>121</v>
      </c>
      <c r="H633" s="18" t="s">
        <v>141</v>
      </c>
      <c r="I633" s="24" t="s">
        <v>119</v>
      </c>
      <c r="J633" s="24" t="str">
        <f t="shared" si="52"/>
        <v>Letra7Física</v>
      </c>
      <c r="L633" s="36">
        <v>18</v>
      </c>
      <c r="M633" s="36" t="s">
        <v>79</v>
      </c>
    </row>
    <row r="634" spans="2:40" ht="43.5" x14ac:dyDescent="0.35">
      <c r="B634" s="46" t="s">
        <v>149</v>
      </c>
      <c r="C634" s="44" t="e">
        <f>C618*2-(TRUNC(C618*2/10)*9)</f>
        <v>#REF!</v>
      </c>
      <c r="F634" s="33" t="s">
        <v>113</v>
      </c>
      <c r="G634" s="25" t="s">
        <v>122</v>
      </c>
      <c r="H634" s="18" t="s">
        <v>141</v>
      </c>
      <c r="I634" s="24" t="s">
        <v>119</v>
      </c>
      <c r="J634" s="24" t="str">
        <f t="shared" si="52"/>
        <v>Letra7Física</v>
      </c>
      <c r="L634" s="36">
        <v>19</v>
      </c>
      <c r="M634" s="36" t="s">
        <v>112</v>
      </c>
    </row>
    <row r="635" spans="2:40" ht="29" x14ac:dyDescent="0.35">
      <c r="B635" s="46" t="s">
        <v>150</v>
      </c>
      <c r="C635" s="44" t="e">
        <f>C620*2-(TRUNC(C620*2/10)*9)</f>
        <v>#REF!</v>
      </c>
      <c r="F635" s="33" t="s">
        <v>115</v>
      </c>
      <c r="G635" s="25" t="s">
        <v>123</v>
      </c>
      <c r="H635" s="18" t="s">
        <v>141</v>
      </c>
      <c r="I635" s="24" t="s">
        <v>119</v>
      </c>
      <c r="J635" s="24" t="str">
        <f t="shared" si="52"/>
        <v>Letra7Física</v>
      </c>
      <c r="L635" s="36">
        <v>20</v>
      </c>
      <c r="M635" s="36" t="s">
        <v>74</v>
      </c>
    </row>
    <row r="636" spans="2:40" ht="29" x14ac:dyDescent="0.35">
      <c r="B636" s="46" t="s">
        <v>151</v>
      </c>
      <c r="C636" s="44" t="e">
        <f>C622*2-(TRUNC(C622*2/10)*9)</f>
        <v>#REF!</v>
      </c>
      <c r="F636" s="33" t="s">
        <v>116</v>
      </c>
      <c r="G636" s="25" t="s">
        <v>123</v>
      </c>
      <c r="H636" s="18" t="s">
        <v>141</v>
      </c>
      <c r="I636" s="24" t="s">
        <v>119</v>
      </c>
      <c r="J636" s="24" t="str">
        <f t="shared" si="52"/>
        <v>Letra7Física</v>
      </c>
      <c r="L636" s="36">
        <v>21</v>
      </c>
      <c r="M636" s="36" t="s">
        <v>111</v>
      </c>
    </row>
    <row r="637" spans="2:40" ht="29" x14ac:dyDescent="0.35">
      <c r="B637" s="46" t="s">
        <v>153</v>
      </c>
      <c r="C637" s="44" t="e">
        <f>SUM(C633:C636)</f>
        <v>#REF!</v>
      </c>
      <c r="F637" s="33" t="s">
        <v>117</v>
      </c>
      <c r="G637" s="25" t="s">
        <v>123</v>
      </c>
      <c r="H637" s="18" t="s">
        <v>141</v>
      </c>
      <c r="I637" s="24" t="s">
        <v>119</v>
      </c>
      <c r="J637" s="24" t="str">
        <f t="shared" si="52"/>
        <v>Letra7Física</v>
      </c>
      <c r="L637" s="36">
        <v>22</v>
      </c>
      <c r="M637" s="36" t="s">
        <v>76</v>
      </c>
    </row>
    <row r="638" spans="2:40" x14ac:dyDescent="0.35">
      <c r="B638" s="46" t="s">
        <v>154</v>
      </c>
      <c r="C638" s="44" t="e">
        <f>C637+C632</f>
        <v>#REF!</v>
      </c>
      <c r="F638" s="34" t="s">
        <v>94</v>
      </c>
      <c r="G638" s="25" t="s">
        <v>129</v>
      </c>
      <c r="H638" s="29" t="s">
        <v>142</v>
      </c>
      <c r="I638" s="24" t="s">
        <v>119</v>
      </c>
      <c r="J638" s="24" t="str">
        <f t="shared" si="52"/>
        <v>Letra8Física</v>
      </c>
    </row>
    <row r="639" spans="2:40" x14ac:dyDescent="0.35">
      <c r="B639" s="46" t="s">
        <v>155</v>
      </c>
      <c r="C639" s="44" t="e">
        <f>MOD(10-MOD(C638,10),10)</f>
        <v>#REF!</v>
      </c>
      <c r="F639" s="34" t="s">
        <v>130</v>
      </c>
      <c r="G639" s="25" t="s">
        <v>129</v>
      </c>
      <c r="H639" s="29" t="s">
        <v>142</v>
      </c>
      <c r="I639" s="24" t="s">
        <v>119</v>
      </c>
      <c r="J639" s="24" t="str">
        <f t="shared" si="52"/>
        <v>Letra8Física</v>
      </c>
    </row>
    <row r="640" spans="2:40" x14ac:dyDescent="0.35">
      <c r="B640" s="39" t="s">
        <v>156</v>
      </c>
      <c r="C640" s="43" t="e">
        <f>IF(TEXT(C639,"0")=C623,TRUE,FALSE)</f>
        <v>#REF!</v>
      </c>
      <c r="F640" s="34" t="s">
        <v>91</v>
      </c>
      <c r="G640" s="25" t="s">
        <v>129</v>
      </c>
      <c r="H640" s="29" t="s">
        <v>142</v>
      </c>
      <c r="I640" s="24" t="s">
        <v>119</v>
      </c>
      <c r="J640" s="24" t="str">
        <f t="shared" si="52"/>
        <v>Letra8Física</v>
      </c>
    </row>
    <row r="641" spans="2:10" x14ac:dyDescent="0.35">
      <c r="B641" s="46" t="s">
        <v>158</v>
      </c>
      <c r="C641" s="44" t="e">
        <f>VLOOKUP(C639,N615:O625,2,FALSE)</f>
        <v>#REF!</v>
      </c>
      <c r="F641" s="34" t="s">
        <v>95</v>
      </c>
      <c r="G641" s="25" t="s">
        <v>129</v>
      </c>
      <c r="H641" s="29" t="s">
        <v>142</v>
      </c>
      <c r="I641" s="24" t="s">
        <v>119</v>
      </c>
      <c r="J641" s="24" t="str">
        <f t="shared" si="52"/>
        <v>Letra8Física</v>
      </c>
    </row>
    <row r="642" spans="2:10" x14ac:dyDescent="0.35">
      <c r="B642" s="39" t="s">
        <v>157</v>
      </c>
      <c r="C642" s="43" t="e">
        <f>IF(C641=C623,TRUE,FALSE)</f>
        <v>#REF!</v>
      </c>
      <c r="F642" s="34" t="s">
        <v>93</v>
      </c>
      <c r="G642" s="25" t="s">
        <v>129</v>
      </c>
      <c r="H642" s="29" t="s">
        <v>142</v>
      </c>
      <c r="I642" s="24" t="s">
        <v>119</v>
      </c>
      <c r="J642" s="24" t="str">
        <f t="shared" si="52"/>
        <v>Letra8Física</v>
      </c>
    </row>
    <row r="643" spans="2:10" x14ac:dyDescent="0.35">
      <c r="B643" s="40"/>
      <c r="C643" s="17"/>
      <c r="F643" s="34" t="s">
        <v>131</v>
      </c>
      <c r="G643" s="25" t="s">
        <v>129</v>
      </c>
      <c r="H643" s="29" t="s">
        <v>142</v>
      </c>
      <c r="I643" s="24" t="s">
        <v>119</v>
      </c>
      <c r="J643" s="24" t="str">
        <f t="shared" si="52"/>
        <v>Letra8Física</v>
      </c>
    </row>
    <row r="644" spans="2:10" x14ac:dyDescent="0.35">
      <c r="B644" s="39" t="s">
        <v>159</v>
      </c>
      <c r="C644" s="43" t="e">
        <f>OR(C631,AND(C640,C627=J615),AND(C642,C627=J624))</f>
        <v>#REF!</v>
      </c>
      <c r="F644" s="34" t="s">
        <v>90</v>
      </c>
      <c r="G644" s="25" t="s">
        <v>129</v>
      </c>
      <c r="H644" s="29" t="s">
        <v>142</v>
      </c>
      <c r="I644" s="24" t="s">
        <v>119</v>
      </c>
      <c r="J644" s="24" t="str">
        <f t="shared" si="52"/>
        <v>Letra8Física</v>
      </c>
    </row>
    <row r="645" spans="2:10" x14ac:dyDescent="0.35">
      <c r="B645" s="40"/>
      <c r="C645" s="17"/>
      <c r="F645" s="34" t="s">
        <v>132</v>
      </c>
      <c r="G645" s="25" t="s">
        <v>129</v>
      </c>
      <c r="H645" s="29" t="s">
        <v>142</v>
      </c>
      <c r="I645" s="24" t="s">
        <v>119</v>
      </c>
      <c r="J645" s="24" t="str">
        <f t="shared" si="52"/>
        <v>Letra8Física</v>
      </c>
    </row>
    <row r="646" spans="2:10" x14ac:dyDescent="0.35">
      <c r="F646" s="34" t="s">
        <v>92</v>
      </c>
      <c r="G646" s="25" t="s">
        <v>129</v>
      </c>
      <c r="H646" s="29" t="s">
        <v>142</v>
      </c>
      <c r="I646" s="24" t="s">
        <v>119</v>
      </c>
      <c r="J646" s="24" t="str">
        <f t="shared" si="52"/>
        <v>Letra8Física</v>
      </c>
    </row>
    <row r="647" spans="2:10" x14ac:dyDescent="0.35">
      <c r="B647" s="41" t="s">
        <v>161</v>
      </c>
      <c r="C647" s="43" t="e">
        <f>NOT(OR(Q615:Q620))</f>
        <v>#REF!</v>
      </c>
      <c r="F647" s="34" t="s">
        <v>133</v>
      </c>
      <c r="G647" s="25" t="s">
        <v>129</v>
      </c>
      <c r="H647" s="29" t="s">
        <v>142</v>
      </c>
      <c r="I647" s="24" t="s">
        <v>119</v>
      </c>
      <c r="J647" s="24" t="str">
        <f t="shared" si="52"/>
        <v>Letra8Física</v>
      </c>
    </row>
    <row r="648" spans="2:10" x14ac:dyDescent="0.35">
      <c r="B648" s="41" t="s">
        <v>124</v>
      </c>
      <c r="C648" s="42" t="e">
        <f>IF(Q618,R618,T620)</f>
        <v>#REF!</v>
      </c>
    </row>
    <row r="649" spans="2:10" x14ac:dyDescent="0.35">
      <c r="B649" s="40"/>
      <c r="C649" s="17"/>
    </row>
    <row r="650" spans="2:10" s="56" customFormat="1" x14ac:dyDescent="0.35"/>
    <row r="653" spans="2:10" ht="39.75" customHeight="1" x14ac:dyDescent="0.5">
      <c r="B653" s="47" t="s">
        <v>167</v>
      </c>
      <c r="C653" s="53" t="e">
        <f>#REF!</f>
        <v>#REF!</v>
      </c>
      <c r="F653" s="51"/>
      <c r="G653" s="52" t="s">
        <v>170</v>
      </c>
      <c r="H653" s="54" t="b">
        <f>D4</f>
        <v>1</v>
      </c>
    </row>
    <row r="654" spans="2:10" ht="23.5" x14ac:dyDescent="0.55000000000000004">
      <c r="B654" s="49" t="s">
        <v>162</v>
      </c>
      <c r="C654" s="50" t="e">
        <f>C693</f>
        <v>#REF!</v>
      </c>
      <c r="G654" s="40" t="s">
        <v>169</v>
      </c>
      <c r="H654" t="b">
        <f>TRUE</f>
        <v>1</v>
      </c>
      <c r="I654" t="b">
        <f>FALSE</f>
        <v>0</v>
      </c>
    </row>
    <row r="655" spans="2:10" x14ac:dyDescent="0.35">
      <c r="B655" s="26" t="s">
        <v>166</v>
      </c>
      <c r="C655" t="e">
        <f>CONCATENATE("Persona ",C671,", ",C672)</f>
        <v>#REF!</v>
      </c>
    </row>
    <row r="656" spans="2:10" x14ac:dyDescent="0.35">
      <c r="B656" s="26"/>
    </row>
    <row r="658" spans="2:40" x14ac:dyDescent="0.35">
      <c r="B658" s="26" t="s">
        <v>168</v>
      </c>
      <c r="C658" t="e">
        <f>UPPER(C653)</f>
        <v>#REF!</v>
      </c>
    </row>
    <row r="659" spans="2:40" x14ac:dyDescent="0.35">
      <c r="Q659" s="26" t="s">
        <v>124</v>
      </c>
    </row>
    <row r="660" spans="2:40" x14ac:dyDescent="0.35">
      <c r="B660" s="26" t="s">
        <v>68</v>
      </c>
      <c r="C660" s="26" t="s">
        <v>69</v>
      </c>
      <c r="D660" s="26" t="s">
        <v>70</v>
      </c>
      <c r="E660" s="26"/>
      <c r="F660" s="26" t="s">
        <v>44</v>
      </c>
      <c r="G660" s="26"/>
      <c r="H660" s="26" t="s">
        <v>114</v>
      </c>
      <c r="I660" s="26" t="s">
        <v>127</v>
      </c>
      <c r="J660" s="26" t="s">
        <v>140</v>
      </c>
      <c r="K660" s="26"/>
      <c r="L660" s="26" t="s">
        <v>136</v>
      </c>
      <c r="N660" s="26" t="s">
        <v>139</v>
      </c>
      <c r="Q660" s="55" t="s">
        <v>125</v>
      </c>
      <c r="R660" s="55" t="s">
        <v>126</v>
      </c>
      <c r="S660" s="55" t="s">
        <v>160</v>
      </c>
      <c r="T660" s="48" t="s">
        <v>171</v>
      </c>
    </row>
    <row r="661" spans="2:40" ht="15.5" x14ac:dyDescent="0.35">
      <c r="B661" s="17">
        <v>1</v>
      </c>
      <c r="C661" s="17" t="e">
        <f>LEFT(C658,1)</f>
        <v>#REF!</v>
      </c>
      <c r="D661" t="e">
        <f>RIGHT(C658,9-B661)</f>
        <v>#REF!</v>
      </c>
      <c r="F661" s="30" t="s">
        <v>71</v>
      </c>
      <c r="G661" s="19" t="s">
        <v>98</v>
      </c>
      <c r="H661" s="27" t="s">
        <v>72</v>
      </c>
      <c r="I661" s="24" t="s">
        <v>118</v>
      </c>
      <c r="J661" s="24" t="str">
        <f>H661&amp;I661</f>
        <v>NúmeroJurídica</v>
      </c>
      <c r="L661" s="36">
        <v>0</v>
      </c>
      <c r="M661" s="36" t="s">
        <v>137</v>
      </c>
      <c r="N661" s="36">
        <v>0</v>
      </c>
      <c r="O661" s="36" t="s">
        <v>80</v>
      </c>
      <c r="Q661" s="38" t="e">
        <f>IF(LEN(C658)&lt;&gt;9,TRUE,FALSE)</f>
        <v>#REF!</v>
      </c>
      <c r="R661" s="24" t="s">
        <v>163</v>
      </c>
      <c r="S661" s="24" t="e">
        <f>IF(Q661,R661,"")</f>
        <v>#REF!</v>
      </c>
      <c r="T661" s="24" t="e">
        <f>S661</f>
        <v>#REF!</v>
      </c>
    </row>
    <row r="662" spans="2:40" ht="15.5" x14ac:dyDescent="0.35">
      <c r="B662" s="17">
        <v>2</v>
      </c>
      <c r="C662" s="17" t="e">
        <f>LEFT(D661,1)</f>
        <v>#REF!</v>
      </c>
      <c r="D662" t="e">
        <f>RIGHT(C658,9-B662)</f>
        <v>#REF!</v>
      </c>
      <c r="F662" s="30" t="s">
        <v>73</v>
      </c>
      <c r="G662" s="19" t="s">
        <v>99</v>
      </c>
      <c r="H662" s="27" t="s">
        <v>72</v>
      </c>
      <c r="I662" s="24" t="s">
        <v>118</v>
      </c>
      <c r="J662" s="24" t="str">
        <f t="shared" ref="J662:J693" si="56">H662&amp;I662</f>
        <v>NúmeroJurídica</v>
      </c>
      <c r="L662" s="36">
        <v>1</v>
      </c>
      <c r="M662" s="36" t="s">
        <v>85</v>
      </c>
      <c r="N662" s="36">
        <v>1</v>
      </c>
      <c r="O662" s="36" t="s">
        <v>71</v>
      </c>
      <c r="Q662" s="38" t="b">
        <f>IF(ISERROR(C671),TRUE,FALSE)</f>
        <v>1</v>
      </c>
      <c r="R662" s="24" t="s">
        <v>164</v>
      </c>
      <c r="S662" s="24" t="str">
        <f t="shared" ref="S662:S666" si="57">IF(Q662,R662,"")</f>
        <v>Tipus no vàlid (primer caràcter no vàlid).</v>
      </c>
      <c r="T662" s="24" t="e">
        <f>IF(S662="",T661,T661&amp;" "&amp;S662)</f>
        <v>#REF!</v>
      </c>
    </row>
    <row r="663" spans="2:40" ht="15.5" x14ac:dyDescent="0.35">
      <c r="B663" s="17">
        <v>3</v>
      </c>
      <c r="C663" s="17" t="e">
        <f t="shared" ref="C663:C669" si="58">LEFT(D662,1)</f>
        <v>#REF!</v>
      </c>
      <c r="D663" t="e">
        <f>RIGHT(C658,9-B663)</f>
        <v>#REF!</v>
      </c>
      <c r="F663" s="30" t="s">
        <v>74</v>
      </c>
      <c r="G663" s="19" t="s">
        <v>100</v>
      </c>
      <c r="H663" s="27" t="s">
        <v>72</v>
      </c>
      <c r="I663" s="24" t="s">
        <v>118</v>
      </c>
      <c r="J663" s="24" t="str">
        <f t="shared" si="56"/>
        <v>NúmeroJurídica</v>
      </c>
      <c r="L663" s="36">
        <v>2</v>
      </c>
      <c r="M663" s="36" t="s">
        <v>89</v>
      </c>
      <c r="N663" s="36">
        <v>2</v>
      </c>
      <c r="O663" s="36" t="s">
        <v>73</v>
      </c>
      <c r="Q663" s="38" t="b">
        <f>IF(ISERROR(C684),TRUE,FALSE)</f>
        <v>1</v>
      </c>
      <c r="R663" s="24" t="s">
        <v>172</v>
      </c>
      <c r="S663" s="24" t="str">
        <f t="shared" si="57"/>
        <v>Cadena NIF mal formada.</v>
      </c>
      <c r="T663" s="24" t="e">
        <f t="shared" ref="T663:T666" si="59">IF(S663="",T662,T662&amp;" "&amp;S663)</f>
        <v>#REF!</v>
      </c>
    </row>
    <row r="664" spans="2:40" ht="15.5" x14ac:dyDescent="0.35">
      <c r="B664" s="17">
        <v>4</v>
      </c>
      <c r="C664" s="17" t="e">
        <f t="shared" si="58"/>
        <v>#REF!</v>
      </c>
      <c r="D664" t="e">
        <f>RIGHT(C658,9-B664)</f>
        <v>#REF!</v>
      </c>
      <c r="F664" s="30" t="s">
        <v>75</v>
      </c>
      <c r="G664" s="19" t="s">
        <v>101</v>
      </c>
      <c r="H664" s="27" t="s">
        <v>72</v>
      </c>
      <c r="I664" s="24" t="s">
        <v>118</v>
      </c>
      <c r="J664" s="24" t="str">
        <f t="shared" si="56"/>
        <v>NúmeroJurídica</v>
      </c>
      <c r="L664" s="36">
        <v>3</v>
      </c>
      <c r="M664" s="36" t="s">
        <v>71</v>
      </c>
      <c r="N664" s="36">
        <v>3</v>
      </c>
      <c r="O664" s="36" t="s">
        <v>74</v>
      </c>
      <c r="Q664" s="38" t="e">
        <f>OR(ISBLANK(C653),C653="",C653=0)</f>
        <v>#REF!</v>
      </c>
      <c r="R664" s="24" t="s">
        <v>173</v>
      </c>
      <c r="S664" s="24" t="e">
        <f t="shared" si="57"/>
        <v>#REF!</v>
      </c>
      <c r="T664" s="24" t="e">
        <f t="shared" si="59"/>
        <v>#REF!</v>
      </c>
    </row>
    <row r="665" spans="2:40" ht="15.5" x14ac:dyDescent="0.35">
      <c r="B665" s="17">
        <v>5</v>
      </c>
      <c r="C665" s="17" t="e">
        <f t="shared" si="58"/>
        <v>#REF!</v>
      </c>
      <c r="D665" t="e">
        <f>RIGHT(C658,9-B665)</f>
        <v>#REF!</v>
      </c>
      <c r="F665" s="30" t="s">
        <v>76</v>
      </c>
      <c r="G665" s="19" t="s">
        <v>102</v>
      </c>
      <c r="H665" s="27" t="s">
        <v>72</v>
      </c>
      <c r="I665" s="24" t="s">
        <v>118</v>
      </c>
      <c r="J665" s="24" t="str">
        <f t="shared" si="56"/>
        <v>NúmeroJurídica</v>
      </c>
      <c r="L665" s="36">
        <v>4</v>
      </c>
      <c r="M665" s="36" t="s">
        <v>78</v>
      </c>
      <c r="N665" s="36">
        <v>4</v>
      </c>
      <c r="O665" s="36" t="s">
        <v>75</v>
      </c>
      <c r="Q665" s="38" t="b">
        <f>IF(ISERROR(C690),TRUE,NOT(C690))</f>
        <v>1</v>
      </c>
      <c r="R665" s="24" t="s">
        <v>165</v>
      </c>
      <c r="S665" s="24" t="str">
        <f t="shared" si="57"/>
        <v>NIF no vàlid (codi de control no vàlid).</v>
      </c>
      <c r="T665" s="24" t="e">
        <f t="shared" si="59"/>
        <v>#REF!</v>
      </c>
    </row>
    <row r="666" spans="2:40" ht="15.5" x14ac:dyDescent="0.35">
      <c r="B666" s="17">
        <v>6</v>
      </c>
      <c r="C666" s="17" t="e">
        <f t="shared" si="58"/>
        <v>#REF!</v>
      </c>
      <c r="D666" t="e">
        <f>RIGHT(C658,9-B666)</f>
        <v>#REF!</v>
      </c>
      <c r="F666" s="30" t="s">
        <v>77</v>
      </c>
      <c r="G666" s="19" t="s">
        <v>96</v>
      </c>
      <c r="H666" s="27" t="s">
        <v>72</v>
      </c>
      <c r="I666" s="24" t="s">
        <v>118</v>
      </c>
      <c r="J666" s="24" t="str">
        <f t="shared" si="56"/>
        <v>NúmeroJurídica</v>
      </c>
      <c r="L666" s="36">
        <v>5</v>
      </c>
      <c r="M666" s="36" t="s">
        <v>113</v>
      </c>
      <c r="N666" s="36">
        <v>5</v>
      </c>
      <c r="O666" s="36" t="s">
        <v>76</v>
      </c>
      <c r="Q666" s="38" t="b">
        <f>IF(ISERROR(C671),FALSE,IF(OR(AND(NOT(H653),C671=I678),ISERROR(C671)),TRUE,FALSE))</f>
        <v>0</v>
      </c>
      <c r="R666" s="24" t="s">
        <v>174</v>
      </c>
      <c r="S666" s="24" t="str">
        <f t="shared" si="57"/>
        <v/>
      </c>
      <c r="T666" s="24" t="e">
        <f t="shared" si="59"/>
        <v>#REF!</v>
      </c>
    </row>
    <row r="667" spans="2:40" ht="15.5" x14ac:dyDescent="0.35">
      <c r="B667" s="17">
        <v>7</v>
      </c>
      <c r="C667" s="17" t="e">
        <f t="shared" si="58"/>
        <v>#REF!</v>
      </c>
      <c r="D667" t="e">
        <f>RIGHT(C658,9-B667)</f>
        <v>#REF!</v>
      </c>
      <c r="F667" s="30" t="s">
        <v>78</v>
      </c>
      <c r="G667" s="19" t="s">
        <v>50</v>
      </c>
      <c r="H667" s="27" t="s">
        <v>72</v>
      </c>
      <c r="I667" s="24" t="s">
        <v>118</v>
      </c>
      <c r="J667" s="24" t="str">
        <f t="shared" si="56"/>
        <v>NúmeroJurídica</v>
      </c>
      <c r="L667" s="36">
        <v>6</v>
      </c>
      <c r="M667" s="36" t="s">
        <v>116</v>
      </c>
      <c r="N667" s="36">
        <v>6</v>
      </c>
      <c r="O667" s="36" t="s">
        <v>77</v>
      </c>
      <c r="U667" s="35"/>
      <c r="V667" s="35"/>
      <c r="W667" s="35"/>
      <c r="X667" s="35"/>
      <c r="Y667" s="35"/>
      <c r="Z667" s="35"/>
      <c r="AA667" s="35"/>
    </row>
    <row r="668" spans="2:40" ht="29" x14ac:dyDescent="0.35">
      <c r="B668" s="17">
        <v>8</v>
      </c>
      <c r="C668" s="17" t="e">
        <f t="shared" si="58"/>
        <v>#REF!</v>
      </c>
      <c r="D668" t="e">
        <f>RIGHT(C658,9-B668)</f>
        <v>#REF!</v>
      </c>
      <c r="F668" s="30" t="s">
        <v>79</v>
      </c>
      <c r="G668" s="20" t="s">
        <v>103</v>
      </c>
      <c r="H668" s="27" t="s">
        <v>72</v>
      </c>
      <c r="I668" s="24" t="s">
        <v>118</v>
      </c>
      <c r="J668" s="24" t="str">
        <f t="shared" si="56"/>
        <v>NúmeroJurídica</v>
      </c>
      <c r="L668" s="36">
        <v>7</v>
      </c>
      <c r="M668" s="36" t="s">
        <v>77</v>
      </c>
      <c r="N668" s="36">
        <v>7</v>
      </c>
      <c r="O668" s="36" t="s">
        <v>78</v>
      </c>
      <c r="Q668" s="35"/>
      <c r="R668" s="35"/>
      <c r="S668" s="35"/>
      <c r="T668" s="35"/>
      <c r="U668" s="35"/>
      <c r="V668" s="35"/>
      <c r="W668" s="35"/>
      <c r="X668" s="35"/>
      <c r="Y668" s="35"/>
      <c r="Z668" s="35"/>
      <c r="AA668" s="35"/>
    </row>
    <row r="669" spans="2:40" x14ac:dyDescent="0.35">
      <c r="B669" s="17">
        <v>9</v>
      </c>
      <c r="C669" s="17" t="e">
        <f t="shared" si="58"/>
        <v>#REF!</v>
      </c>
      <c r="D669" t="e">
        <f>RIGHT(C658,9-B669)</f>
        <v>#REF!</v>
      </c>
      <c r="F669" s="30" t="s">
        <v>80</v>
      </c>
      <c r="G669" s="20" t="s">
        <v>104</v>
      </c>
      <c r="H669" s="27" t="s">
        <v>72</v>
      </c>
      <c r="I669" s="24" t="s">
        <v>118</v>
      </c>
      <c r="J669" s="24" t="str">
        <f t="shared" si="56"/>
        <v>NúmeroJurídica</v>
      </c>
      <c r="L669" s="36">
        <v>8</v>
      </c>
      <c r="M669" s="36" t="s">
        <v>83</v>
      </c>
      <c r="N669" s="36">
        <v>8</v>
      </c>
      <c r="O669" s="36" t="s">
        <v>79</v>
      </c>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row>
    <row r="670" spans="2:40" x14ac:dyDescent="0.35">
      <c r="F670" s="30" t="s">
        <v>81</v>
      </c>
      <c r="G670" s="20" t="s">
        <v>105</v>
      </c>
      <c r="H670" s="27" t="s">
        <v>82</v>
      </c>
      <c r="I670" s="24" t="s">
        <v>118</v>
      </c>
      <c r="J670" s="24" t="str">
        <f t="shared" si="56"/>
        <v>LetraJurídica</v>
      </c>
      <c r="L670" s="36">
        <v>9</v>
      </c>
      <c r="M670" s="36" t="s">
        <v>75</v>
      </c>
      <c r="N670" s="36">
        <v>9</v>
      </c>
      <c r="O670" s="36" t="s">
        <v>138</v>
      </c>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row>
    <row r="671" spans="2:40" ht="15.5" x14ac:dyDescent="0.35">
      <c r="B671" s="45" t="s">
        <v>134</v>
      </c>
      <c r="C671" s="44" t="e">
        <f>VLOOKUP(C661,F661:J693,4,FALSE)</f>
        <v>#REF!</v>
      </c>
      <c r="F671" s="30" t="s">
        <v>83</v>
      </c>
      <c r="G671" s="19" t="s">
        <v>97</v>
      </c>
      <c r="H671" s="27" t="s">
        <v>82</v>
      </c>
      <c r="I671" s="24" t="s">
        <v>118</v>
      </c>
      <c r="J671" s="24" t="str">
        <f t="shared" si="56"/>
        <v>LetraJurídica</v>
      </c>
      <c r="L671" s="36">
        <v>10</v>
      </c>
      <c r="M671" s="36" t="s">
        <v>115</v>
      </c>
      <c r="N671" s="36">
        <v>0</v>
      </c>
      <c r="O671" s="36" t="s">
        <v>80</v>
      </c>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row>
    <row r="672" spans="2:40" ht="15.5" x14ac:dyDescent="0.35">
      <c r="B672" s="45" t="s">
        <v>166</v>
      </c>
      <c r="C672" s="44" t="e">
        <f>VLOOKUP(C661,F661:J693,2,FALSE)</f>
        <v>#REF!</v>
      </c>
      <c r="F672" s="30" t="s">
        <v>84</v>
      </c>
      <c r="G672" s="19" t="s">
        <v>106</v>
      </c>
      <c r="H672" s="27" t="s">
        <v>82</v>
      </c>
      <c r="I672" s="24" t="s">
        <v>118</v>
      </c>
      <c r="J672" s="24" t="str">
        <f t="shared" si="56"/>
        <v>LetraJurídica</v>
      </c>
      <c r="L672" s="36">
        <v>11</v>
      </c>
      <c r="M672" s="36" t="s">
        <v>73</v>
      </c>
      <c r="Q672" s="35"/>
      <c r="R672" s="35"/>
      <c r="S672" s="35"/>
      <c r="T672" s="35"/>
    </row>
    <row r="673" spans="2:13" x14ac:dyDescent="0.35">
      <c r="B673" s="45" t="s">
        <v>135</v>
      </c>
      <c r="C673" s="44" t="e">
        <f>VLOOKUP(C661,F661:J693,5,FALSE)</f>
        <v>#REF!</v>
      </c>
      <c r="F673" s="30" t="s">
        <v>85</v>
      </c>
      <c r="G673" s="20" t="s">
        <v>107</v>
      </c>
      <c r="H673" s="27" t="s">
        <v>82</v>
      </c>
      <c r="I673" s="24" t="s">
        <v>118</v>
      </c>
      <c r="J673" s="24" t="str">
        <f t="shared" si="56"/>
        <v>LetraJurídica</v>
      </c>
      <c r="L673" s="36">
        <v>12</v>
      </c>
      <c r="M673" s="36" t="s">
        <v>81</v>
      </c>
    </row>
    <row r="674" spans="2:13" ht="29" x14ac:dyDescent="0.35">
      <c r="B674" s="45" t="s">
        <v>143</v>
      </c>
      <c r="C674" s="44" t="e">
        <f>IF(C673="Letra8Física",LEFT(C658,8),RIGHT(LEFT(C658,8),7))</f>
        <v>#REF!</v>
      </c>
      <c r="F674" s="30" t="s">
        <v>86</v>
      </c>
      <c r="G674" s="20" t="s">
        <v>128</v>
      </c>
      <c r="H674" s="27" t="s">
        <v>82</v>
      </c>
      <c r="I674" s="24" t="s">
        <v>118</v>
      </c>
      <c r="J674" s="24" t="str">
        <f t="shared" si="56"/>
        <v>LetraJurídica</v>
      </c>
      <c r="L674" s="36">
        <v>13</v>
      </c>
      <c r="M674" s="36" t="s">
        <v>80</v>
      </c>
    </row>
    <row r="675" spans="2:13" ht="15.5" x14ac:dyDescent="0.35">
      <c r="B675" s="45" t="s">
        <v>144</v>
      </c>
      <c r="C675" s="44" t="e">
        <f>MOD(C674,23)</f>
        <v>#REF!</v>
      </c>
      <c r="F675" s="30" t="s">
        <v>87</v>
      </c>
      <c r="G675" s="19" t="s">
        <v>108</v>
      </c>
      <c r="H675" s="27" t="s">
        <v>72</v>
      </c>
      <c r="I675" s="24" t="s">
        <v>118</v>
      </c>
      <c r="J675" s="24" t="str">
        <f t="shared" si="56"/>
        <v>NúmeroJurídica</v>
      </c>
      <c r="L675" s="36">
        <v>14</v>
      </c>
      <c r="M675" s="36" t="s">
        <v>117</v>
      </c>
    </row>
    <row r="676" spans="2:13" x14ac:dyDescent="0.35">
      <c r="B676" s="45" t="s">
        <v>145</v>
      </c>
      <c r="C676" s="44" t="e">
        <f>VLOOKUP(C675,L661:M683,2)</f>
        <v>#REF!</v>
      </c>
      <c r="F676" s="31" t="s">
        <v>88</v>
      </c>
      <c r="G676" s="21" t="s">
        <v>109</v>
      </c>
      <c r="H676" s="28" t="s">
        <v>72</v>
      </c>
      <c r="I676" s="24" t="s">
        <v>118</v>
      </c>
      <c r="J676" s="24" t="str">
        <f t="shared" si="56"/>
        <v>NúmeroJurídica</v>
      </c>
      <c r="L676" s="36">
        <v>15</v>
      </c>
      <c r="M676" s="36" t="s">
        <v>86</v>
      </c>
    </row>
    <row r="677" spans="2:13" x14ac:dyDescent="0.35">
      <c r="B677" s="39" t="s">
        <v>146</v>
      </c>
      <c r="C677" s="43" t="e">
        <f>IF(C676=C669,TRUE,FALSE)</f>
        <v>#REF!</v>
      </c>
      <c r="F677" s="32" t="s">
        <v>89</v>
      </c>
      <c r="G677" s="23" t="s">
        <v>110</v>
      </c>
      <c r="H677" s="22" t="s">
        <v>82</v>
      </c>
      <c r="I677" s="24" t="s">
        <v>118</v>
      </c>
      <c r="J677" s="24" t="str">
        <f t="shared" si="56"/>
        <v>LetraJurídica</v>
      </c>
      <c r="L677" s="36">
        <v>16</v>
      </c>
      <c r="M677" s="36" t="s">
        <v>84</v>
      </c>
    </row>
    <row r="678" spans="2:13" x14ac:dyDescent="0.35">
      <c r="B678" s="46" t="s">
        <v>152</v>
      </c>
      <c r="C678" s="44" t="e">
        <f>C663+C665+C667</f>
        <v>#REF!</v>
      </c>
      <c r="F678" s="33" t="s">
        <v>111</v>
      </c>
      <c r="G678" s="25" t="s">
        <v>120</v>
      </c>
      <c r="H678" s="18" t="s">
        <v>141</v>
      </c>
      <c r="I678" s="24" t="s">
        <v>119</v>
      </c>
      <c r="J678" s="24" t="str">
        <f t="shared" si="56"/>
        <v>Letra7Física</v>
      </c>
      <c r="L678" s="36">
        <v>17</v>
      </c>
      <c r="M678" s="36" t="s">
        <v>88</v>
      </c>
    </row>
    <row r="679" spans="2:13" ht="43.5" x14ac:dyDescent="0.35">
      <c r="B679" s="46" t="s">
        <v>148</v>
      </c>
      <c r="C679" s="44" t="e">
        <f>C662*2-(TRUNC(C662*2/10)*9)</f>
        <v>#REF!</v>
      </c>
      <c r="F679" s="33" t="s">
        <v>112</v>
      </c>
      <c r="G679" s="25" t="s">
        <v>121</v>
      </c>
      <c r="H679" s="18" t="s">
        <v>141</v>
      </c>
      <c r="I679" s="24" t="s">
        <v>119</v>
      </c>
      <c r="J679" s="24" t="str">
        <f t="shared" si="56"/>
        <v>Letra7Física</v>
      </c>
      <c r="L679" s="36">
        <v>18</v>
      </c>
      <c r="M679" s="36" t="s">
        <v>79</v>
      </c>
    </row>
    <row r="680" spans="2:13" ht="43.5" x14ac:dyDescent="0.35">
      <c r="B680" s="46" t="s">
        <v>149</v>
      </c>
      <c r="C680" s="44" t="e">
        <f>C664*2-(TRUNC(C664*2/10)*9)</f>
        <v>#REF!</v>
      </c>
      <c r="F680" s="33" t="s">
        <v>113</v>
      </c>
      <c r="G680" s="25" t="s">
        <v>122</v>
      </c>
      <c r="H680" s="18" t="s">
        <v>141</v>
      </c>
      <c r="I680" s="24" t="s">
        <v>119</v>
      </c>
      <c r="J680" s="24" t="str">
        <f t="shared" si="56"/>
        <v>Letra7Física</v>
      </c>
      <c r="L680" s="36">
        <v>19</v>
      </c>
      <c r="M680" s="36" t="s">
        <v>112</v>
      </c>
    </row>
    <row r="681" spans="2:13" ht="29" x14ac:dyDescent="0.35">
      <c r="B681" s="46" t="s">
        <v>150</v>
      </c>
      <c r="C681" s="44" t="e">
        <f>C666*2-(TRUNC(C666*2/10)*9)</f>
        <v>#REF!</v>
      </c>
      <c r="F681" s="33" t="s">
        <v>115</v>
      </c>
      <c r="G681" s="25" t="s">
        <v>123</v>
      </c>
      <c r="H681" s="18" t="s">
        <v>141</v>
      </c>
      <c r="I681" s="24" t="s">
        <v>119</v>
      </c>
      <c r="J681" s="24" t="str">
        <f t="shared" si="56"/>
        <v>Letra7Física</v>
      </c>
      <c r="L681" s="36">
        <v>20</v>
      </c>
      <c r="M681" s="36" t="s">
        <v>74</v>
      </c>
    </row>
    <row r="682" spans="2:13" ht="29" x14ac:dyDescent="0.35">
      <c r="B682" s="46" t="s">
        <v>151</v>
      </c>
      <c r="C682" s="44" t="e">
        <f>C668*2-(TRUNC(C668*2/10)*9)</f>
        <v>#REF!</v>
      </c>
      <c r="F682" s="33" t="s">
        <v>116</v>
      </c>
      <c r="G682" s="25" t="s">
        <v>123</v>
      </c>
      <c r="H682" s="18" t="s">
        <v>141</v>
      </c>
      <c r="I682" s="24" t="s">
        <v>119</v>
      </c>
      <c r="J682" s="24" t="str">
        <f t="shared" si="56"/>
        <v>Letra7Física</v>
      </c>
      <c r="L682" s="36">
        <v>21</v>
      </c>
      <c r="M682" s="36" t="s">
        <v>111</v>
      </c>
    </row>
    <row r="683" spans="2:13" ht="29" x14ac:dyDescent="0.35">
      <c r="B683" s="46" t="s">
        <v>153</v>
      </c>
      <c r="C683" s="44" t="e">
        <f>SUM(C679:C682)</f>
        <v>#REF!</v>
      </c>
      <c r="F683" s="33" t="s">
        <v>117</v>
      </c>
      <c r="G683" s="25" t="s">
        <v>123</v>
      </c>
      <c r="H683" s="18" t="s">
        <v>141</v>
      </c>
      <c r="I683" s="24" t="s">
        <v>119</v>
      </c>
      <c r="J683" s="24" t="str">
        <f t="shared" si="56"/>
        <v>Letra7Física</v>
      </c>
      <c r="L683" s="36">
        <v>22</v>
      </c>
      <c r="M683" s="36" t="s">
        <v>76</v>
      </c>
    </row>
    <row r="684" spans="2:13" x14ac:dyDescent="0.35">
      <c r="B684" s="46" t="s">
        <v>154</v>
      </c>
      <c r="C684" s="44" t="e">
        <f>C683+C678</f>
        <v>#REF!</v>
      </c>
      <c r="F684" s="34" t="s">
        <v>94</v>
      </c>
      <c r="G684" s="25" t="s">
        <v>129</v>
      </c>
      <c r="H684" s="29" t="s">
        <v>142</v>
      </c>
      <c r="I684" s="24" t="s">
        <v>119</v>
      </c>
      <c r="J684" s="24" t="str">
        <f t="shared" si="56"/>
        <v>Letra8Física</v>
      </c>
    </row>
    <row r="685" spans="2:13" x14ac:dyDescent="0.35">
      <c r="B685" s="46" t="s">
        <v>155</v>
      </c>
      <c r="C685" s="44" t="e">
        <f>MOD(10-MOD(C684,10),10)</f>
        <v>#REF!</v>
      </c>
      <c r="F685" s="34" t="s">
        <v>130</v>
      </c>
      <c r="G685" s="25" t="s">
        <v>129</v>
      </c>
      <c r="H685" s="29" t="s">
        <v>142</v>
      </c>
      <c r="I685" s="24" t="s">
        <v>119</v>
      </c>
      <c r="J685" s="24" t="str">
        <f t="shared" si="56"/>
        <v>Letra8Física</v>
      </c>
    </row>
    <row r="686" spans="2:13" x14ac:dyDescent="0.35">
      <c r="B686" s="39" t="s">
        <v>156</v>
      </c>
      <c r="C686" s="43" t="e">
        <f>IF(TEXT(C685,"0")=C669,TRUE,FALSE)</f>
        <v>#REF!</v>
      </c>
      <c r="F686" s="34" t="s">
        <v>91</v>
      </c>
      <c r="G686" s="25" t="s">
        <v>129</v>
      </c>
      <c r="H686" s="29" t="s">
        <v>142</v>
      </c>
      <c r="I686" s="24" t="s">
        <v>119</v>
      </c>
      <c r="J686" s="24" t="str">
        <f t="shared" si="56"/>
        <v>Letra8Física</v>
      </c>
    </row>
    <row r="687" spans="2:13" x14ac:dyDescent="0.35">
      <c r="B687" s="46" t="s">
        <v>158</v>
      </c>
      <c r="C687" s="44" t="e">
        <f>VLOOKUP(C685,N661:O671,2,FALSE)</f>
        <v>#REF!</v>
      </c>
      <c r="F687" s="34" t="s">
        <v>95</v>
      </c>
      <c r="G687" s="25" t="s">
        <v>129</v>
      </c>
      <c r="H687" s="29" t="s">
        <v>142</v>
      </c>
      <c r="I687" s="24" t="s">
        <v>119</v>
      </c>
      <c r="J687" s="24" t="str">
        <f t="shared" si="56"/>
        <v>Letra8Física</v>
      </c>
    </row>
    <row r="688" spans="2:13" x14ac:dyDescent="0.35">
      <c r="B688" s="39" t="s">
        <v>157</v>
      </c>
      <c r="C688" s="43" t="e">
        <f>IF(C687=C669,TRUE,FALSE)</f>
        <v>#REF!</v>
      </c>
      <c r="F688" s="34" t="s">
        <v>93</v>
      </c>
      <c r="G688" s="25" t="s">
        <v>129</v>
      </c>
      <c r="H688" s="29" t="s">
        <v>142</v>
      </c>
      <c r="I688" s="24" t="s">
        <v>119</v>
      </c>
      <c r="J688" s="24" t="str">
        <f t="shared" si="56"/>
        <v>Letra8Física</v>
      </c>
    </row>
    <row r="689" spans="2:10" x14ac:dyDescent="0.35">
      <c r="B689" s="40"/>
      <c r="C689" s="17"/>
      <c r="F689" s="34" t="s">
        <v>131</v>
      </c>
      <c r="G689" s="25" t="s">
        <v>129</v>
      </c>
      <c r="H689" s="29" t="s">
        <v>142</v>
      </c>
      <c r="I689" s="24" t="s">
        <v>119</v>
      </c>
      <c r="J689" s="24" t="str">
        <f t="shared" si="56"/>
        <v>Letra8Física</v>
      </c>
    </row>
    <row r="690" spans="2:10" x14ac:dyDescent="0.35">
      <c r="B690" s="39" t="s">
        <v>159</v>
      </c>
      <c r="C690" s="43" t="e">
        <f>OR(C677,AND(C686,C673=J661),AND(C688,C673=J670))</f>
        <v>#REF!</v>
      </c>
      <c r="F690" s="34" t="s">
        <v>90</v>
      </c>
      <c r="G690" s="25" t="s">
        <v>129</v>
      </c>
      <c r="H690" s="29" t="s">
        <v>142</v>
      </c>
      <c r="I690" s="24" t="s">
        <v>119</v>
      </c>
      <c r="J690" s="24" t="str">
        <f t="shared" si="56"/>
        <v>Letra8Física</v>
      </c>
    </row>
    <row r="691" spans="2:10" x14ac:dyDescent="0.35">
      <c r="B691" s="40"/>
      <c r="C691" s="17"/>
      <c r="F691" s="34" t="s">
        <v>132</v>
      </c>
      <c r="G691" s="25" t="s">
        <v>129</v>
      </c>
      <c r="H691" s="29" t="s">
        <v>142</v>
      </c>
      <c r="I691" s="24" t="s">
        <v>119</v>
      </c>
      <c r="J691" s="24" t="str">
        <f t="shared" si="56"/>
        <v>Letra8Física</v>
      </c>
    </row>
    <row r="692" spans="2:10" x14ac:dyDescent="0.35">
      <c r="F692" s="34" t="s">
        <v>92</v>
      </c>
      <c r="G692" s="25" t="s">
        <v>129</v>
      </c>
      <c r="H692" s="29" t="s">
        <v>142</v>
      </c>
      <c r="I692" s="24" t="s">
        <v>119</v>
      </c>
      <c r="J692" s="24" t="str">
        <f t="shared" si="56"/>
        <v>Letra8Física</v>
      </c>
    </row>
    <row r="693" spans="2:10" x14ac:dyDescent="0.35">
      <c r="B693" s="41" t="s">
        <v>161</v>
      </c>
      <c r="C693" s="43" t="e">
        <f>NOT(OR(Q661:Q666))</f>
        <v>#REF!</v>
      </c>
      <c r="F693" s="34" t="s">
        <v>133</v>
      </c>
      <c r="G693" s="25" t="s">
        <v>129</v>
      </c>
      <c r="H693" s="29" t="s">
        <v>142</v>
      </c>
      <c r="I693" s="24" t="s">
        <v>119</v>
      </c>
      <c r="J693" s="24" t="str">
        <f t="shared" si="56"/>
        <v>Letra8Física</v>
      </c>
    </row>
    <row r="694" spans="2:10" x14ac:dyDescent="0.35">
      <c r="B694" s="41" t="s">
        <v>124</v>
      </c>
      <c r="C694" s="42" t="e">
        <f>IF(Q664,R664,T666)</f>
        <v>#REF!</v>
      </c>
    </row>
    <row r="695" spans="2:10" x14ac:dyDescent="0.35">
      <c r="B695" s="40"/>
      <c r="C695" s="17"/>
    </row>
    <row r="696" spans="2:10" s="56" customFormat="1" x14ac:dyDescent="0.35"/>
    <row r="699" spans="2:10" ht="39.75" customHeight="1" x14ac:dyDescent="0.5">
      <c r="B699" s="47" t="s">
        <v>167</v>
      </c>
      <c r="C699" s="53" t="e">
        <f>#REF!</f>
        <v>#REF!</v>
      </c>
      <c r="F699" s="51"/>
      <c r="G699" s="52" t="s">
        <v>170</v>
      </c>
      <c r="H699" s="54" t="b">
        <f>D4</f>
        <v>1</v>
      </c>
    </row>
    <row r="700" spans="2:10" ht="23.5" x14ac:dyDescent="0.55000000000000004">
      <c r="B700" s="49" t="s">
        <v>162</v>
      </c>
      <c r="C700" s="50" t="e">
        <f>C739</f>
        <v>#REF!</v>
      </c>
      <c r="G700" s="40" t="s">
        <v>169</v>
      </c>
      <c r="H700" t="b">
        <f>TRUE</f>
        <v>1</v>
      </c>
      <c r="I700" t="b">
        <f>FALSE</f>
        <v>0</v>
      </c>
    </row>
    <row r="701" spans="2:10" x14ac:dyDescent="0.35">
      <c r="B701" s="26" t="s">
        <v>166</v>
      </c>
      <c r="C701" t="e">
        <f>CONCATENATE("Persona ",C717,", ",C718)</f>
        <v>#REF!</v>
      </c>
    </row>
    <row r="702" spans="2:10" x14ac:dyDescent="0.35">
      <c r="B702" s="26"/>
    </row>
    <row r="704" spans="2:10" x14ac:dyDescent="0.35">
      <c r="B704" s="26" t="s">
        <v>168</v>
      </c>
      <c r="C704" t="e">
        <f>UPPER(C699)</f>
        <v>#REF!</v>
      </c>
    </row>
    <row r="705" spans="2:40" x14ac:dyDescent="0.35">
      <c r="Q705" s="26" t="s">
        <v>124</v>
      </c>
    </row>
    <row r="706" spans="2:40" x14ac:dyDescent="0.35">
      <c r="B706" s="26" t="s">
        <v>68</v>
      </c>
      <c r="C706" s="26" t="s">
        <v>69</v>
      </c>
      <c r="D706" s="26" t="s">
        <v>70</v>
      </c>
      <c r="E706" s="26"/>
      <c r="F706" s="26" t="s">
        <v>44</v>
      </c>
      <c r="G706" s="26"/>
      <c r="H706" s="26" t="s">
        <v>114</v>
      </c>
      <c r="I706" s="26" t="s">
        <v>127</v>
      </c>
      <c r="J706" s="26" t="s">
        <v>140</v>
      </c>
      <c r="K706" s="26"/>
      <c r="L706" s="26" t="s">
        <v>136</v>
      </c>
      <c r="N706" s="26" t="s">
        <v>139</v>
      </c>
      <c r="Q706" s="55" t="s">
        <v>125</v>
      </c>
      <c r="R706" s="55" t="s">
        <v>126</v>
      </c>
      <c r="S706" s="55" t="s">
        <v>160</v>
      </c>
      <c r="T706" s="48" t="s">
        <v>171</v>
      </c>
    </row>
    <row r="707" spans="2:40" ht="15.5" x14ac:dyDescent="0.35">
      <c r="B707" s="17">
        <v>1</v>
      </c>
      <c r="C707" s="17" t="e">
        <f>LEFT(C704,1)</f>
        <v>#REF!</v>
      </c>
      <c r="D707" t="e">
        <f>RIGHT(C704,9-B707)</f>
        <v>#REF!</v>
      </c>
      <c r="F707" s="30" t="s">
        <v>71</v>
      </c>
      <c r="G707" s="19" t="s">
        <v>98</v>
      </c>
      <c r="H707" s="27" t="s">
        <v>72</v>
      </c>
      <c r="I707" s="24" t="s">
        <v>118</v>
      </c>
      <c r="J707" s="24" t="str">
        <f>H707&amp;I707</f>
        <v>NúmeroJurídica</v>
      </c>
      <c r="L707" s="36">
        <v>0</v>
      </c>
      <c r="M707" s="36" t="s">
        <v>137</v>
      </c>
      <c r="N707" s="36">
        <v>0</v>
      </c>
      <c r="O707" s="36" t="s">
        <v>80</v>
      </c>
      <c r="Q707" s="38" t="e">
        <f>IF(LEN(C704)&lt;&gt;9,TRUE,FALSE)</f>
        <v>#REF!</v>
      </c>
      <c r="R707" s="24" t="s">
        <v>163</v>
      </c>
      <c r="S707" s="24" t="e">
        <f>IF(Q707,R707,"")</f>
        <v>#REF!</v>
      </c>
      <c r="T707" s="24" t="e">
        <f>S707</f>
        <v>#REF!</v>
      </c>
    </row>
    <row r="708" spans="2:40" ht="15.5" x14ac:dyDescent="0.35">
      <c r="B708" s="17">
        <v>2</v>
      </c>
      <c r="C708" s="17" t="e">
        <f>LEFT(D707,1)</f>
        <v>#REF!</v>
      </c>
      <c r="D708" t="e">
        <f>RIGHT(C704,9-B708)</f>
        <v>#REF!</v>
      </c>
      <c r="F708" s="30" t="s">
        <v>73</v>
      </c>
      <c r="G708" s="19" t="s">
        <v>99</v>
      </c>
      <c r="H708" s="27" t="s">
        <v>72</v>
      </c>
      <c r="I708" s="24" t="s">
        <v>118</v>
      </c>
      <c r="J708" s="24" t="str">
        <f t="shared" ref="J708:J739" si="60">H708&amp;I708</f>
        <v>NúmeroJurídica</v>
      </c>
      <c r="L708" s="36">
        <v>1</v>
      </c>
      <c r="M708" s="36" t="s">
        <v>85</v>
      </c>
      <c r="N708" s="36">
        <v>1</v>
      </c>
      <c r="O708" s="36" t="s">
        <v>71</v>
      </c>
      <c r="Q708" s="38" t="b">
        <f>IF(ISERROR(C717),TRUE,FALSE)</f>
        <v>1</v>
      </c>
      <c r="R708" s="24" t="s">
        <v>164</v>
      </c>
      <c r="S708" s="24" t="str">
        <f t="shared" ref="S708:S712" si="61">IF(Q708,R708,"")</f>
        <v>Tipus no vàlid (primer caràcter no vàlid).</v>
      </c>
      <c r="T708" s="24" t="e">
        <f>IF(S708="",T707,T707&amp;" "&amp;S708)</f>
        <v>#REF!</v>
      </c>
    </row>
    <row r="709" spans="2:40" ht="15.5" x14ac:dyDescent="0.35">
      <c r="B709" s="17">
        <v>3</v>
      </c>
      <c r="C709" s="17" t="e">
        <f t="shared" ref="C709:C715" si="62">LEFT(D708,1)</f>
        <v>#REF!</v>
      </c>
      <c r="D709" t="e">
        <f>RIGHT(C704,9-B709)</f>
        <v>#REF!</v>
      </c>
      <c r="F709" s="30" t="s">
        <v>74</v>
      </c>
      <c r="G709" s="19" t="s">
        <v>100</v>
      </c>
      <c r="H709" s="27" t="s">
        <v>72</v>
      </c>
      <c r="I709" s="24" t="s">
        <v>118</v>
      </c>
      <c r="J709" s="24" t="str">
        <f t="shared" si="60"/>
        <v>NúmeroJurídica</v>
      </c>
      <c r="L709" s="36">
        <v>2</v>
      </c>
      <c r="M709" s="36" t="s">
        <v>89</v>
      </c>
      <c r="N709" s="36">
        <v>2</v>
      </c>
      <c r="O709" s="36" t="s">
        <v>73</v>
      </c>
      <c r="Q709" s="38" t="b">
        <f>IF(ISERROR(C730),TRUE,FALSE)</f>
        <v>1</v>
      </c>
      <c r="R709" s="24" t="s">
        <v>172</v>
      </c>
      <c r="S709" s="24" t="str">
        <f t="shared" si="61"/>
        <v>Cadena NIF mal formada.</v>
      </c>
      <c r="T709" s="24" t="e">
        <f t="shared" ref="T709:T712" si="63">IF(S709="",T708,T708&amp;" "&amp;S709)</f>
        <v>#REF!</v>
      </c>
    </row>
    <row r="710" spans="2:40" ht="15.5" x14ac:dyDescent="0.35">
      <c r="B710" s="17">
        <v>4</v>
      </c>
      <c r="C710" s="17" t="e">
        <f t="shared" si="62"/>
        <v>#REF!</v>
      </c>
      <c r="D710" t="e">
        <f>RIGHT(C704,9-B710)</f>
        <v>#REF!</v>
      </c>
      <c r="F710" s="30" t="s">
        <v>75</v>
      </c>
      <c r="G710" s="19" t="s">
        <v>101</v>
      </c>
      <c r="H710" s="27" t="s">
        <v>72</v>
      </c>
      <c r="I710" s="24" t="s">
        <v>118</v>
      </c>
      <c r="J710" s="24" t="str">
        <f t="shared" si="60"/>
        <v>NúmeroJurídica</v>
      </c>
      <c r="L710" s="36">
        <v>3</v>
      </c>
      <c r="M710" s="36" t="s">
        <v>71</v>
      </c>
      <c r="N710" s="36">
        <v>3</v>
      </c>
      <c r="O710" s="36" t="s">
        <v>74</v>
      </c>
      <c r="Q710" s="38" t="e">
        <f>OR(ISBLANK(C699),C699="",C699=0)</f>
        <v>#REF!</v>
      </c>
      <c r="R710" s="24" t="s">
        <v>173</v>
      </c>
      <c r="S710" s="24" t="e">
        <f t="shared" si="61"/>
        <v>#REF!</v>
      </c>
      <c r="T710" s="24" t="e">
        <f t="shared" si="63"/>
        <v>#REF!</v>
      </c>
    </row>
    <row r="711" spans="2:40" ht="15.5" x14ac:dyDescent="0.35">
      <c r="B711" s="17">
        <v>5</v>
      </c>
      <c r="C711" s="17" t="e">
        <f t="shared" si="62"/>
        <v>#REF!</v>
      </c>
      <c r="D711" t="e">
        <f>RIGHT(C704,9-B711)</f>
        <v>#REF!</v>
      </c>
      <c r="F711" s="30" t="s">
        <v>76</v>
      </c>
      <c r="G711" s="19" t="s">
        <v>102</v>
      </c>
      <c r="H711" s="27" t="s">
        <v>72</v>
      </c>
      <c r="I711" s="24" t="s">
        <v>118</v>
      </c>
      <c r="J711" s="24" t="str">
        <f t="shared" si="60"/>
        <v>NúmeroJurídica</v>
      </c>
      <c r="L711" s="36">
        <v>4</v>
      </c>
      <c r="M711" s="36" t="s">
        <v>78</v>
      </c>
      <c r="N711" s="36">
        <v>4</v>
      </c>
      <c r="O711" s="36" t="s">
        <v>75</v>
      </c>
      <c r="Q711" s="38" t="b">
        <f>IF(ISERROR(C736),TRUE,NOT(C736))</f>
        <v>1</v>
      </c>
      <c r="R711" s="24" t="s">
        <v>165</v>
      </c>
      <c r="S711" s="24" t="str">
        <f t="shared" si="61"/>
        <v>NIF no vàlid (codi de control no vàlid).</v>
      </c>
      <c r="T711" s="24" t="e">
        <f t="shared" si="63"/>
        <v>#REF!</v>
      </c>
    </row>
    <row r="712" spans="2:40" ht="15.5" x14ac:dyDescent="0.35">
      <c r="B712" s="17">
        <v>6</v>
      </c>
      <c r="C712" s="17" t="e">
        <f t="shared" si="62"/>
        <v>#REF!</v>
      </c>
      <c r="D712" t="e">
        <f>RIGHT(C704,9-B712)</f>
        <v>#REF!</v>
      </c>
      <c r="F712" s="30" t="s">
        <v>77</v>
      </c>
      <c r="G712" s="19" t="s">
        <v>96</v>
      </c>
      <c r="H712" s="27" t="s">
        <v>72</v>
      </c>
      <c r="I712" s="24" t="s">
        <v>118</v>
      </c>
      <c r="J712" s="24" t="str">
        <f t="shared" si="60"/>
        <v>NúmeroJurídica</v>
      </c>
      <c r="L712" s="36">
        <v>5</v>
      </c>
      <c r="M712" s="36" t="s">
        <v>113</v>
      </c>
      <c r="N712" s="36">
        <v>5</v>
      </c>
      <c r="O712" s="36" t="s">
        <v>76</v>
      </c>
      <c r="Q712" s="38" t="b">
        <f>IF(ISERROR(C717),FALSE,IF(OR(AND(NOT(H699),C717=I724),ISERROR(C717)),TRUE,FALSE))</f>
        <v>0</v>
      </c>
      <c r="R712" s="24" t="s">
        <v>174</v>
      </c>
      <c r="S712" s="24" t="str">
        <f t="shared" si="61"/>
        <v/>
      </c>
      <c r="T712" s="24" t="e">
        <f t="shared" si="63"/>
        <v>#REF!</v>
      </c>
    </row>
    <row r="713" spans="2:40" ht="15.5" x14ac:dyDescent="0.35">
      <c r="B713" s="17">
        <v>7</v>
      </c>
      <c r="C713" s="17" t="e">
        <f t="shared" si="62"/>
        <v>#REF!</v>
      </c>
      <c r="D713" t="e">
        <f>RIGHT(C704,9-B713)</f>
        <v>#REF!</v>
      </c>
      <c r="F713" s="30" t="s">
        <v>78</v>
      </c>
      <c r="G713" s="19" t="s">
        <v>50</v>
      </c>
      <c r="H713" s="27" t="s">
        <v>72</v>
      </c>
      <c r="I713" s="24" t="s">
        <v>118</v>
      </c>
      <c r="J713" s="24" t="str">
        <f t="shared" si="60"/>
        <v>NúmeroJurídica</v>
      </c>
      <c r="L713" s="36">
        <v>6</v>
      </c>
      <c r="M713" s="36" t="s">
        <v>116</v>
      </c>
      <c r="N713" s="36">
        <v>6</v>
      </c>
      <c r="O713" s="36" t="s">
        <v>77</v>
      </c>
      <c r="U713" s="35"/>
      <c r="V713" s="35"/>
      <c r="W713" s="35"/>
      <c r="X713" s="35"/>
      <c r="Y713" s="35"/>
      <c r="Z713" s="35"/>
      <c r="AA713" s="35"/>
    </row>
    <row r="714" spans="2:40" ht="29" x14ac:dyDescent="0.35">
      <c r="B714" s="17">
        <v>8</v>
      </c>
      <c r="C714" s="17" t="e">
        <f t="shared" si="62"/>
        <v>#REF!</v>
      </c>
      <c r="D714" t="e">
        <f>RIGHT(C704,9-B714)</f>
        <v>#REF!</v>
      </c>
      <c r="F714" s="30" t="s">
        <v>79</v>
      </c>
      <c r="G714" s="20" t="s">
        <v>103</v>
      </c>
      <c r="H714" s="27" t="s">
        <v>72</v>
      </c>
      <c r="I714" s="24" t="s">
        <v>118</v>
      </c>
      <c r="J714" s="24" t="str">
        <f t="shared" si="60"/>
        <v>NúmeroJurídica</v>
      </c>
      <c r="L714" s="36">
        <v>7</v>
      </c>
      <c r="M714" s="36" t="s">
        <v>77</v>
      </c>
      <c r="N714" s="36">
        <v>7</v>
      </c>
      <c r="O714" s="36" t="s">
        <v>78</v>
      </c>
      <c r="Q714" s="35"/>
      <c r="R714" s="35"/>
      <c r="S714" s="35"/>
      <c r="T714" s="35"/>
      <c r="U714" s="35"/>
      <c r="V714" s="35"/>
      <c r="W714" s="35"/>
      <c r="X714" s="35"/>
      <c r="Y714" s="35"/>
      <c r="Z714" s="35"/>
      <c r="AA714" s="35"/>
    </row>
    <row r="715" spans="2:40" x14ac:dyDescent="0.35">
      <c r="B715" s="17">
        <v>9</v>
      </c>
      <c r="C715" s="17" t="e">
        <f t="shared" si="62"/>
        <v>#REF!</v>
      </c>
      <c r="D715" t="e">
        <f>RIGHT(C704,9-B715)</f>
        <v>#REF!</v>
      </c>
      <c r="F715" s="30" t="s">
        <v>80</v>
      </c>
      <c r="G715" s="20" t="s">
        <v>104</v>
      </c>
      <c r="H715" s="27" t="s">
        <v>72</v>
      </c>
      <c r="I715" s="24" t="s">
        <v>118</v>
      </c>
      <c r="J715" s="24" t="str">
        <f t="shared" si="60"/>
        <v>NúmeroJurídica</v>
      </c>
      <c r="L715" s="36">
        <v>8</v>
      </c>
      <c r="M715" s="36" t="s">
        <v>83</v>
      </c>
      <c r="N715" s="36">
        <v>8</v>
      </c>
      <c r="O715" s="36" t="s">
        <v>79</v>
      </c>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row>
    <row r="716" spans="2:40" x14ac:dyDescent="0.35">
      <c r="F716" s="30" t="s">
        <v>81</v>
      </c>
      <c r="G716" s="20" t="s">
        <v>105</v>
      </c>
      <c r="H716" s="27" t="s">
        <v>82</v>
      </c>
      <c r="I716" s="24" t="s">
        <v>118</v>
      </c>
      <c r="J716" s="24" t="str">
        <f t="shared" si="60"/>
        <v>LetraJurídica</v>
      </c>
      <c r="L716" s="36">
        <v>9</v>
      </c>
      <c r="M716" s="36" t="s">
        <v>75</v>
      </c>
      <c r="N716" s="36">
        <v>9</v>
      </c>
      <c r="O716" s="36" t="s">
        <v>138</v>
      </c>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row>
    <row r="717" spans="2:40" ht="15.5" x14ac:dyDescent="0.35">
      <c r="B717" s="45" t="s">
        <v>134</v>
      </c>
      <c r="C717" s="44" t="e">
        <f>VLOOKUP(C707,F707:J739,4,FALSE)</f>
        <v>#REF!</v>
      </c>
      <c r="F717" s="30" t="s">
        <v>83</v>
      </c>
      <c r="G717" s="19" t="s">
        <v>97</v>
      </c>
      <c r="H717" s="27" t="s">
        <v>82</v>
      </c>
      <c r="I717" s="24" t="s">
        <v>118</v>
      </c>
      <c r="J717" s="24" t="str">
        <f t="shared" si="60"/>
        <v>LetraJurídica</v>
      </c>
      <c r="L717" s="36">
        <v>10</v>
      </c>
      <c r="M717" s="36" t="s">
        <v>115</v>
      </c>
      <c r="N717" s="36">
        <v>0</v>
      </c>
      <c r="O717" s="36" t="s">
        <v>80</v>
      </c>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row>
    <row r="718" spans="2:40" ht="15.5" x14ac:dyDescent="0.35">
      <c r="B718" s="45" t="s">
        <v>166</v>
      </c>
      <c r="C718" s="44" t="e">
        <f>VLOOKUP(C707,F707:J739,2,FALSE)</f>
        <v>#REF!</v>
      </c>
      <c r="F718" s="30" t="s">
        <v>84</v>
      </c>
      <c r="G718" s="19" t="s">
        <v>106</v>
      </c>
      <c r="H718" s="27" t="s">
        <v>82</v>
      </c>
      <c r="I718" s="24" t="s">
        <v>118</v>
      </c>
      <c r="J718" s="24" t="str">
        <f t="shared" si="60"/>
        <v>LetraJurídica</v>
      </c>
      <c r="L718" s="36">
        <v>11</v>
      </c>
      <c r="M718" s="36" t="s">
        <v>73</v>
      </c>
      <c r="Q718" s="35"/>
      <c r="R718" s="35"/>
      <c r="S718" s="35"/>
      <c r="T718" s="35"/>
    </row>
    <row r="719" spans="2:40" x14ac:dyDescent="0.35">
      <c r="B719" s="45" t="s">
        <v>135</v>
      </c>
      <c r="C719" s="44" t="e">
        <f>VLOOKUP(C707,F707:J739,5,FALSE)</f>
        <v>#REF!</v>
      </c>
      <c r="F719" s="30" t="s">
        <v>85</v>
      </c>
      <c r="G719" s="20" t="s">
        <v>107</v>
      </c>
      <c r="H719" s="27" t="s">
        <v>82</v>
      </c>
      <c r="I719" s="24" t="s">
        <v>118</v>
      </c>
      <c r="J719" s="24" t="str">
        <f t="shared" si="60"/>
        <v>LetraJurídica</v>
      </c>
      <c r="L719" s="36">
        <v>12</v>
      </c>
      <c r="M719" s="36" t="s">
        <v>81</v>
      </c>
    </row>
    <row r="720" spans="2:40" ht="29" x14ac:dyDescent="0.35">
      <c r="B720" s="45" t="s">
        <v>143</v>
      </c>
      <c r="C720" s="44" t="e">
        <f>IF(C719="Letra8Física",LEFT(C704,8),RIGHT(LEFT(C704,8),7))</f>
        <v>#REF!</v>
      </c>
      <c r="F720" s="30" t="s">
        <v>86</v>
      </c>
      <c r="G720" s="20" t="s">
        <v>128</v>
      </c>
      <c r="H720" s="27" t="s">
        <v>82</v>
      </c>
      <c r="I720" s="24" t="s">
        <v>118</v>
      </c>
      <c r="J720" s="24" t="str">
        <f t="shared" si="60"/>
        <v>LetraJurídica</v>
      </c>
      <c r="L720" s="36">
        <v>13</v>
      </c>
      <c r="M720" s="36" t="s">
        <v>80</v>
      </c>
    </row>
    <row r="721" spans="2:13" ht="15.5" x14ac:dyDescent="0.35">
      <c r="B721" s="45" t="s">
        <v>144</v>
      </c>
      <c r="C721" s="44" t="e">
        <f>MOD(C720,23)</f>
        <v>#REF!</v>
      </c>
      <c r="F721" s="30" t="s">
        <v>87</v>
      </c>
      <c r="G721" s="19" t="s">
        <v>108</v>
      </c>
      <c r="H721" s="27" t="s">
        <v>72</v>
      </c>
      <c r="I721" s="24" t="s">
        <v>118</v>
      </c>
      <c r="J721" s="24" t="str">
        <f t="shared" si="60"/>
        <v>NúmeroJurídica</v>
      </c>
      <c r="L721" s="36">
        <v>14</v>
      </c>
      <c r="M721" s="36" t="s">
        <v>117</v>
      </c>
    </row>
    <row r="722" spans="2:13" x14ac:dyDescent="0.35">
      <c r="B722" s="45" t="s">
        <v>145</v>
      </c>
      <c r="C722" s="44" t="e">
        <f>VLOOKUP(C721,L707:M729,2)</f>
        <v>#REF!</v>
      </c>
      <c r="F722" s="31" t="s">
        <v>88</v>
      </c>
      <c r="G722" s="21" t="s">
        <v>109</v>
      </c>
      <c r="H722" s="28" t="s">
        <v>72</v>
      </c>
      <c r="I722" s="24" t="s">
        <v>118</v>
      </c>
      <c r="J722" s="24" t="str">
        <f t="shared" si="60"/>
        <v>NúmeroJurídica</v>
      </c>
      <c r="L722" s="36">
        <v>15</v>
      </c>
      <c r="M722" s="36" t="s">
        <v>86</v>
      </c>
    </row>
    <row r="723" spans="2:13" x14ac:dyDescent="0.35">
      <c r="B723" s="39" t="s">
        <v>146</v>
      </c>
      <c r="C723" s="43" t="e">
        <f>IF(C722=C715,TRUE,FALSE)</f>
        <v>#REF!</v>
      </c>
      <c r="F723" s="32" t="s">
        <v>89</v>
      </c>
      <c r="G723" s="23" t="s">
        <v>110</v>
      </c>
      <c r="H723" s="22" t="s">
        <v>82</v>
      </c>
      <c r="I723" s="24" t="s">
        <v>118</v>
      </c>
      <c r="J723" s="24" t="str">
        <f t="shared" si="60"/>
        <v>LetraJurídica</v>
      </c>
      <c r="L723" s="36">
        <v>16</v>
      </c>
      <c r="M723" s="36" t="s">
        <v>84</v>
      </c>
    </row>
    <row r="724" spans="2:13" x14ac:dyDescent="0.35">
      <c r="B724" s="46" t="s">
        <v>152</v>
      </c>
      <c r="C724" s="44" t="e">
        <f>C709+C711+C713</f>
        <v>#REF!</v>
      </c>
      <c r="F724" s="33" t="s">
        <v>111</v>
      </c>
      <c r="G724" s="25" t="s">
        <v>120</v>
      </c>
      <c r="H724" s="18" t="s">
        <v>141</v>
      </c>
      <c r="I724" s="24" t="s">
        <v>119</v>
      </c>
      <c r="J724" s="24" t="str">
        <f t="shared" si="60"/>
        <v>Letra7Física</v>
      </c>
      <c r="L724" s="36">
        <v>17</v>
      </c>
      <c r="M724" s="36" t="s">
        <v>88</v>
      </c>
    </row>
    <row r="725" spans="2:13" ht="43.5" x14ac:dyDescent="0.35">
      <c r="B725" s="46" t="s">
        <v>148</v>
      </c>
      <c r="C725" s="44" t="e">
        <f>C708*2-(TRUNC(C708*2/10)*9)</f>
        <v>#REF!</v>
      </c>
      <c r="F725" s="33" t="s">
        <v>112</v>
      </c>
      <c r="G725" s="25" t="s">
        <v>121</v>
      </c>
      <c r="H725" s="18" t="s">
        <v>141</v>
      </c>
      <c r="I725" s="24" t="s">
        <v>119</v>
      </c>
      <c r="J725" s="24" t="str">
        <f t="shared" si="60"/>
        <v>Letra7Física</v>
      </c>
      <c r="L725" s="36">
        <v>18</v>
      </c>
      <c r="M725" s="36" t="s">
        <v>79</v>
      </c>
    </row>
    <row r="726" spans="2:13" ht="43.5" x14ac:dyDescent="0.35">
      <c r="B726" s="46" t="s">
        <v>149</v>
      </c>
      <c r="C726" s="44" t="e">
        <f>C710*2-(TRUNC(C710*2/10)*9)</f>
        <v>#REF!</v>
      </c>
      <c r="F726" s="33" t="s">
        <v>113</v>
      </c>
      <c r="G726" s="25" t="s">
        <v>122</v>
      </c>
      <c r="H726" s="18" t="s">
        <v>141</v>
      </c>
      <c r="I726" s="24" t="s">
        <v>119</v>
      </c>
      <c r="J726" s="24" t="str">
        <f t="shared" si="60"/>
        <v>Letra7Física</v>
      </c>
      <c r="L726" s="36">
        <v>19</v>
      </c>
      <c r="M726" s="36" t="s">
        <v>112</v>
      </c>
    </row>
    <row r="727" spans="2:13" ht="29" x14ac:dyDescent="0.35">
      <c r="B727" s="46" t="s">
        <v>150</v>
      </c>
      <c r="C727" s="44" t="e">
        <f>C712*2-(TRUNC(C712*2/10)*9)</f>
        <v>#REF!</v>
      </c>
      <c r="F727" s="33" t="s">
        <v>115</v>
      </c>
      <c r="G727" s="25" t="s">
        <v>123</v>
      </c>
      <c r="H727" s="18" t="s">
        <v>141</v>
      </c>
      <c r="I727" s="24" t="s">
        <v>119</v>
      </c>
      <c r="J727" s="24" t="str">
        <f t="shared" si="60"/>
        <v>Letra7Física</v>
      </c>
      <c r="L727" s="36">
        <v>20</v>
      </c>
      <c r="M727" s="36" t="s">
        <v>74</v>
      </c>
    </row>
    <row r="728" spans="2:13" ht="29" x14ac:dyDescent="0.35">
      <c r="B728" s="46" t="s">
        <v>151</v>
      </c>
      <c r="C728" s="44" t="e">
        <f>C714*2-(TRUNC(C714*2/10)*9)</f>
        <v>#REF!</v>
      </c>
      <c r="F728" s="33" t="s">
        <v>116</v>
      </c>
      <c r="G728" s="25" t="s">
        <v>123</v>
      </c>
      <c r="H728" s="18" t="s">
        <v>141</v>
      </c>
      <c r="I728" s="24" t="s">
        <v>119</v>
      </c>
      <c r="J728" s="24" t="str">
        <f t="shared" si="60"/>
        <v>Letra7Física</v>
      </c>
      <c r="L728" s="36">
        <v>21</v>
      </c>
      <c r="M728" s="36" t="s">
        <v>111</v>
      </c>
    </row>
    <row r="729" spans="2:13" ht="29" x14ac:dyDescent="0.35">
      <c r="B729" s="46" t="s">
        <v>153</v>
      </c>
      <c r="C729" s="44" t="e">
        <f>SUM(C725:C728)</f>
        <v>#REF!</v>
      </c>
      <c r="F729" s="33" t="s">
        <v>117</v>
      </c>
      <c r="G729" s="25" t="s">
        <v>123</v>
      </c>
      <c r="H729" s="18" t="s">
        <v>141</v>
      </c>
      <c r="I729" s="24" t="s">
        <v>119</v>
      </c>
      <c r="J729" s="24" t="str">
        <f t="shared" si="60"/>
        <v>Letra7Física</v>
      </c>
      <c r="L729" s="36">
        <v>22</v>
      </c>
      <c r="M729" s="36" t="s">
        <v>76</v>
      </c>
    </row>
    <row r="730" spans="2:13" x14ac:dyDescent="0.35">
      <c r="B730" s="46" t="s">
        <v>154</v>
      </c>
      <c r="C730" s="44" t="e">
        <f>C729+C724</f>
        <v>#REF!</v>
      </c>
      <c r="F730" s="34" t="s">
        <v>94</v>
      </c>
      <c r="G730" s="25" t="s">
        <v>129</v>
      </c>
      <c r="H730" s="29" t="s">
        <v>142</v>
      </c>
      <c r="I730" s="24" t="s">
        <v>119</v>
      </c>
      <c r="J730" s="24" t="str">
        <f t="shared" si="60"/>
        <v>Letra8Física</v>
      </c>
    </row>
    <row r="731" spans="2:13" x14ac:dyDescent="0.35">
      <c r="B731" s="46" t="s">
        <v>155</v>
      </c>
      <c r="C731" s="44" t="e">
        <f>MOD(10-MOD(C730,10),10)</f>
        <v>#REF!</v>
      </c>
      <c r="F731" s="34" t="s">
        <v>130</v>
      </c>
      <c r="G731" s="25" t="s">
        <v>129</v>
      </c>
      <c r="H731" s="29" t="s">
        <v>142</v>
      </c>
      <c r="I731" s="24" t="s">
        <v>119</v>
      </c>
      <c r="J731" s="24" t="str">
        <f t="shared" si="60"/>
        <v>Letra8Física</v>
      </c>
    </row>
    <row r="732" spans="2:13" x14ac:dyDescent="0.35">
      <c r="B732" s="39" t="s">
        <v>156</v>
      </c>
      <c r="C732" s="43" t="e">
        <f>IF(TEXT(C731,"0")=C715,TRUE,FALSE)</f>
        <v>#REF!</v>
      </c>
      <c r="F732" s="34" t="s">
        <v>91</v>
      </c>
      <c r="G732" s="25" t="s">
        <v>129</v>
      </c>
      <c r="H732" s="29" t="s">
        <v>142</v>
      </c>
      <c r="I732" s="24" t="s">
        <v>119</v>
      </c>
      <c r="J732" s="24" t="str">
        <f t="shared" si="60"/>
        <v>Letra8Física</v>
      </c>
    </row>
    <row r="733" spans="2:13" x14ac:dyDescent="0.35">
      <c r="B733" s="46" t="s">
        <v>158</v>
      </c>
      <c r="C733" s="44" t="e">
        <f>VLOOKUP(C731,N707:O717,2,FALSE)</f>
        <v>#REF!</v>
      </c>
      <c r="F733" s="34" t="s">
        <v>95</v>
      </c>
      <c r="G733" s="25" t="s">
        <v>129</v>
      </c>
      <c r="H733" s="29" t="s">
        <v>142</v>
      </c>
      <c r="I733" s="24" t="s">
        <v>119</v>
      </c>
      <c r="J733" s="24" t="str">
        <f t="shared" si="60"/>
        <v>Letra8Física</v>
      </c>
    </row>
    <row r="734" spans="2:13" x14ac:dyDescent="0.35">
      <c r="B734" s="39" t="s">
        <v>157</v>
      </c>
      <c r="C734" s="43" t="e">
        <f>IF(C733=C715,TRUE,FALSE)</f>
        <v>#REF!</v>
      </c>
      <c r="F734" s="34" t="s">
        <v>93</v>
      </c>
      <c r="G734" s="25" t="s">
        <v>129</v>
      </c>
      <c r="H734" s="29" t="s">
        <v>142</v>
      </c>
      <c r="I734" s="24" t="s">
        <v>119</v>
      </c>
      <c r="J734" s="24" t="str">
        <f t="shared" si="60"/>
        <v>Letra8Física</v>
      </c>
    </row>
    <row r="735" spans="2:13" x14ac:dyDescent="0.35">
      <c r="B735" s="40"/>
      <c r="C735" s="17"/>
      <c r="F735" s="34" t="s">
        <v>131</v>
      </c>
      <c r="G735" s="25" t="s">
        <v>129</v>
      </c>
      <c r="H735" s="29" t="s">
        <v>142</v>
      </c>
      <c r="I735" s="24" t="s">
        <v>119</v>
      </c>
      <c r="J735" s="24" t="str">
        <f t="shared" si="60"/>
        <v>Letra8Física</v>
      </c>
    </row>
    <row r="736" spans="2:13" x14ac:dyDescent="0.35">
      <c r="B736" s="39" t="s">
        <v>159</v>
      </c>
      <c r="C736" s="43" t="e">
        <f>OR(C723,AND(C732,C719=J707),AND(C734,C719=J716))</f>
        <v>#REF!</v>
      </c>
      <c r="F736" s="34" t="s">
        <v>90</v>
      </c>
      <c r="G736" s="25" t="s">
        <v>129</v>
      </c>
      <c r="H736" s="29" t="s">
        <v>142</v>
      </c>
      <c r="I736" s="24" t="s">
        <v>119</v>
      </c>
      <c r="J736" s="24" t="str">
        <f t="shared" si="60"/>
        <v>Letra8Física</v>
      </c>
    </row>
    <row r="737" spans="2:20" x14ac:dyDescent="0.35">
      <c r="B737" s="40"/>
      <c r="C737" s="17"/>
      <c r="F737" s="34" t="s">
        <v>132</v>
      </c>
      <c r="G737" s="25" t="s">
        <v>129</v>
      </c>
      <c r="H737" s="29" t="s">
        <v>142</v>
      </c>
      <c r="I737" s="24" t="s">
        <v>119</v>
      </c>
      <c r="J737" s="24" t="str">
        <f t="shared" si="60"/>
        <v>Letra8Física</v>
      </c>
    </row>
    <row r="738" spans="2:20" x14ac:dyDescent="0.35">
      <c r="F738" s="34" t="s">
        <v>92</v>
      </c>
      <c r="G738" s="25" t="s">
        <v>129</v>
      </c>
      <c r="H738" s="29" t="s">
        <v>142</v>
      </c>
      <c r="I738" s="24" t="s">
        <v>119</v>
      </c>
      <c r="J738" s="24" t="str">
        <f t="shared" si="60"/>
        <v>Letra8Física</v>
      </c>
    </row>
    <row r="739" spans="2:20" x14ac:dyDescent="0.35">
      <c r="B739" s="41" t="s">
        <v>161</v>
      </c>
      <c r="C739" s="43" t="e">
        <f>NOT(OR(Q707:Q712))</f>
        <v>#REF!</v>
      </c>
      <c r="F739" s="34" t="s">
        <v>133</v>
      </c>
      <c r="G739" s="25" t="s">
        <v>129</v>
      </c>
      <c r="H739" s="29" t="s">
        <v>142</v>
      </c>
      <c r="I739" s="24" t="s">
        <v>119</v>
      </c>
      <c r="J739" s="24" t="str">
        <f t="shared" si="60"/>
        <v>Letra8Física</v>
      </c>
    </row>
    <row r="740" spans="2:20" x14ac:dyDescent="0.35">
      <c r="B740" s="41" t="s">
        <v>124</v>
      </c>
      <c r="C740" s="42" t="e">
        <f>IF(Q710,R710,T712)</f>
        <v>#REF!</v>
      </c>
    </row>
    <row r="741" spans="2:20" x14ac:dyDescent="0.35">
      <c r="B741" s="40"/>
      <c r="C741" s="17"/>
    </row>
    <row r="742" spans="2:20" s="56" customFormat="1" x14ac:dyDescent="0.35"/>
    <row r="745" spans="2:20" ht="39.75" customHeight="1" x14ac:dyDescent="0.5">
      <c r="B745" s="47" t="s">
        <v>167</v>
      </c>
      <c r="C745" s="53" t="e">
        <f>#REF!</f>
        <v>#REF!</v>
      </c>
      <c r="F745" s="51"/>
      <c r="G745" s="52" t="s">
        <v>170</v>
      </c>
      <c r="H745" s="54" t="b">
        <f>D4</f>
        <v>1</v>
      </c>
    </row>
    <row r="746" spans="2:20" ht="23.5" x14ac:dyDescent="0.55000000000000004">
      <c r="B746" s="49" t="s">
        <v>162</v>
      </c>
      <c r="C746" s="50" t="e">
        <f>C785</f>
        <v>#REF!</v>
      </c>
      <c r="G746" s="40" t="s">
        <v>169</v>
      </c>
      <c r="H746" t="b">
        <f>TRUE</f>
        <v>1</v>
      </c>
      <c r="I746" t="b">
        <f>FALSE</f>
        <v>0</v>
      </c>
    </row>
    <row r="747" spans="2:20" x14ac:dyDescent="0.35">
      <c r="B747" s="26" t="s">
        <v>166</v>
      </c>
      <c r="C747" t="e">
        <f>CONCATENATE("Persona ",C763,", ",C764)</f>
        <v>#REF!</v>
      </c>
    </row>
    <row r="748" spans="2:20" x14ac:dyDescent="0.35">
      <c r="B748" s="26"/>
    </row>
    <row r="750" spans="2:20" x14ac:dyDescent="0.35">
      <c r="B750" s="26" t="s">
        <v>168</v>
      </c>
      <c r="C750" t="e">
        <f>UPPER(C745)</f>
        <v>#REF!</v>
      </c>
    </row>
    <row r="751" spans="2:20" x14ac:dyDescent="0.35">
      <c r="Q751" s="26" t="s">
        <v>124</v>
      </c>
    </row>
    <row r="752" spans="2:20" x14ac:dyDescent="0.35">
      <c r="B752" s="26" t="s">
        <v>68</v>
      </c>
      <c r="C752" s="26" t="s">
        <v>69</v>
      </c>
      <c r="D752" s="26" t="s">
        <v>70</v>
      </c>
      <c r="E752" s="26"/>
      <c r="F752" s="26" t="s">
        <v>44</v>
      </c>
      <c r="G752" s="26"/>
      <c r="H752" s="26" t="s">
        <v>114</v>
      </c>
      <c r="I752" s="26" t="s">
        <v>127</v>
      </c>
      <c r="J752" s="26" t="s">
        <v>140</v>
      </c>
      <c r="K752" s="26"/>
      <c r="L752" s="26" t="s">
        <v>136</v>
      </c>
      <c r="N752" s="26" t="s">
        <v>139</v>
      </c>
      <c r="Q752" s="55" t="s">
        <v>125</v>
      </c>
      <c r="R752" s="55" t="s">
        <v>126</v>
      </c>
      <c r="S752" s="55" t="s">
        <v>160</v>
      </c>
      <c r="T752" s="48" t="s">
        <v>171</v>
      </c>
    </row>
    <row r="753" spans="2:40" ht="15.5" x14ac:dyDescent="0.35">
      <c r="B753" s="17">
        <v>1</v>
      </c>
      <c r="C753" s="17" t="e">
        <f>LEFT(C750,1)</f>
        <v>#REF!</v>
      </c>
      <c r="D753" t="e">
        <f>RIGHT(C750,9-B753)</f>
        <v>#REF!</v>
      </c>
      <c r="F753" s="30" t="s">
        <v>71</v>
      </c>
      <c r="G753" s="19" t="s">
        <v>98</v>
      </c>
      <c r="H753" s="27" t="s">
        <v>72</v>
      </c>
      <c r="I753" s="24" t="s">
        <v>118</v>
      </c>
      <c r="J753" s="24" t="str">
        <f>H753&amp;I753</f>
        <v>NúmeroJurídica</v>
      </c>
      <c r="L753" s="36">
        <v>0</v>
      </c>
      <c r="M753" s="36" t="s">
        <v>137</v>
      </c>
      <c r="N753" s="36">
        <v>0</v>
      </c>
      <c r="O753" s="36" t="s">
        <v>80</v>
      </c>
      <c r="Q753" s="38" t="e">
        <f>IF(LEN(C750)&lt;&gt;9,TRUE,FALSE)</f>
        <v>#REF!</v>
      </c>
      <c r="R753" s="24" t="s">
        <v>163</v>
      </c>
      <c r="S753" s="24" t="e">
        <f>IF(Q753,R753,"")</f>
        <v>#REF!</v>
      </c>
      <c r="T753" s="24" t="e">
        <f>S753</f>
        <v>#REF!</v>
      </c>
    </row>
    <row r="754" spans="2:40" ht="15.5" x14ac:dyDescent="0.35">
      <c r="B754" s="17">
        <v>2</v>
      </c>
      <c r="C754" s="17" t="e">
        <f>LEFT(D753,1)</f>
        <v>#REF!</v>
      </c>
      <c r="D754" t="e">
        <f>RIGHT(C750,9-B754)</f>
        <v>#REF!</v>
      </c>
      <c r="F754" s="30" t="s">
        <v>73</v>
      </c>
      <c r="G754" s="19" t="s">
        <v>99</v>
      </c>
      <c r="H754" s="27" t="s">
        <v>72</v>
      </c>
      <c r="I754" s="24" t="s">
        <v>118</v>
      </c>
      <c r="J754" s="24" t="str">
        <f t="shared" ref="J754:J785" si="64">H754&amp;I754</f>
        <v>NúmeroJurídica</v>
      </c>
      <c r="L754" s="36">
        <v>1</v>
      </c>
      <c r="M754" s="36" t="s">
        <v>85</v>
      </c>
      <c r="N754" s="36">
        <v>1</v>
      </c>
      <c r="O754" s="36" t="s">
        <v>71</v>
      </c>
      <c r="Q754" s="38" t="b">
        <f>IF(ISERROR(C763),TRUE,FALSE)</f>
        <v>1</v>
      </c>
      <c r="R754" s="24" t="s">
        <v>164</v>
      </c>
      <c r="S754" s="24" t="str">
        <f t="shared" ref="S754:S758" si="65">IF(Q754,R754,"")</f>
        <v>Tipus no vàlid (primer caràcter no vàlid).</v>
      </c>
      <c r="T754" s="24" t="e">
        <f>IF(S754="",T753,T753&amp;" "&amp;S754)</f>
        <v>#REF!</v>
      </c>
    </row>
    <row r="755" spans="2:40" ht="15.5" x14ac:dyDescent="0.35">
      <c r="B755" s="17">
        <v>3</v>
      </c>
      <c r="C755" s="17" t="e">
        <f t="shared" ref="C755:C761" si="66">LEFT(D754,1)</f>
        <v>#REF!</v>
      </c>
      <c r="D755" t="e">
        <f>RIGHT(C750,9-B755)</f>
        <v>#REF!</v>
      </c>
      <c r="F755" s="30" t="s">
        <v>74</v>
      </c>
      <c r="G755" s="19" t="s">
        <v>100</v>
      </c>
      <c r="H755" s="27" t="s">
        <v>72</v>
      </c>
      <c r="I755" s="24" t="s">
        <v>118</v>
      </c>
      <c r="J755" s="24" t="str">
        <f t="shared" si="64"/>
        <v>NúmeroJurídica</v>
      </c>
      <c r="L755" s="36">
        <v>2</v>
      </c>
      <c r="M755" s="36" t="s">
        <v>89</v>
      </c>
      <c r="N755" s="36">
        <v>2</v>
      </c>
      <c r="O755" s="36" t="s">
        <v>73</v>
      </c>
      <c r="Q755" s="38" t="b">
        <f>IF(ISERROR(C776),TRUE,FALSE)</f>
        <v>1</v>
      </c>
      <c r="R755" s="24" t="s">
        <v>172</v>
      </c>
      <c r="S755" s="24" t="str">
        <f t="shared" si="65"/>
        <v>Cadena NIF mal formada.</v>
      </c>
      <c r="T755" s="24" t="e">
        <f t="shared" ref="T755:T758" si="67">IF(S755="",T754,T754&amp;" "&amp;S755)</f>
        <v>#REF!</v>
      </c>
    </row>
    <row r="756" spans="2:40" ht="15.5" x14ac:dyDescent="0.35">
      <c r="B756" s="17">
        <v>4</v>
      </c>
      <c r="C756" s="17" t="e">
        <f t="shared" si="66"/>
        <v>#REF!</v>
      </c>
      <c r="D756" t="e">
        <f>RIGHT(C750,9-B756)</f>
        <v>#REF!</v>
      </c>
      <c r="F756" s="30" t="s">
        <v>75</v>
      </c>
      <c r="G756" s="19" t="s">
        <v>101</v>
      </c>
      <c r="H756" s="27" t="s">
        <v>72</v>
      </c>
      <c r="I756" s="24" t="s">
        <v>118</v>
      </c>
      <c r="J756" s="24" t="str">
        <f t="shared" si="64"/>
        <v>NúmeroJurídica</v>
      </c>
      <c r="L756" s="36">
        <v>3</v>
      </c>
      <c r="M756" s="36" t="s">
        <v>71</v>
      </c>
      <c r="N756" s="36">
        <v>3</v>
      </c>
      <c r="O756" s="36" t="s">
        <v>74</v>
      </c>
      <c r="Q756" s="38" t="e">
        <f>OR(ISBLANK(C745),C745="",C745=0)</f>
        <v>#REF!</v>
      </c>
      <c r="R756" s="24" t="s">
        <v>173</v>
      </c>
      <c r="S756" s="24" t="e">
        <f t="shared" si="65"/>
        <v>#REF!</v>
      </c>
      <c r="T756" s="24" t="e">
        <f t="shared" si="67"/>
        <v>#REF!</v>
      </c>
    </row>
    <row r="757" spans="2:40" ht="15.5" x14ac:dyDescent="0.35">
      <c r="B757" s="17">
        <v>5</v>
      </c>
      <c r="C757" s="17" t="e">
        <f t="shared" si="66"/>
        <v>#REF!</v>
      </c>
      <c r="D757" t="e">
        <f>RIGHT(C750,9-B757)</f>
        <v>#REF!</v>
      </c>
      <c r="F757" s="30" t="s">
        <v>76</v>
      </c>
      <c r="G757" s="19" t="s">
        <v>102</v>
      </c>
      <c r="H757" s="27" t="s">
        <v>72</v>
      </c>
      <c r="I757" s="24" t="s">
        <v>118</v>
      </c>
      <c r="J757" s="24" t="str">
        <f t="shared" si="64"/>
        <v>NúmeroJurídica</v>
      </c>
      <c r="L757" s="36">
        <v>4</v>
      </c>
      <c r="M757" s="36" t="s">
        <v>78</v>
      </c>
      <c r="N757" s="36">
        <v>4</v>
      </c>
      <c r="O757" s="36" t="s">
        <v>75</v>
      </c>
      <c r="Q757" s="38" t="b">
        <f>IF(ISERROR(C782),TRUE,NOT(C782))</f>
        <v>1</v>
      </c>
      <c r="R757" s="24" t="s">
        <v>165</v>
      </c>
      <c r="S757" s="24" t="str">
        <f t="shared" si="65"/>
        <v>NIF no vàlid (codi de control no vàlid).</v>
      </c>
      <c r="T757" s="24" t="e">
        <f t="shared" si="67"/>
        <v>#REF!</v>
      </c>
    </row>
    <row r="758" spans="2:40" ht="15.5" x14ac:dyDescent="0.35">
      <c r="B758" s="17">
        <v>6</v>
      </c>
      <c r="C758" s="17" t="e">
        <f t="shared" si="66"/>
        <v>#REF!</v>
      </c>
      <c r="D758" t="e">
        <f>RIGHT(C750,9-B758)</f>
        <v>#REF!</v>
      </c>
      <c r="F758" s="30" t="s">
        <v>77</v>
      </c>
      <c r="G758" s="19" t="s">
        <v>96</v>
      </c>
      <c r="H758" s="27" t="s">
        <v>72</v>
      </c>
      <c r="I758" s="24" t="s">
        <v>118</v>
      </c>
      <c r="J758" s="24" t="str">
        <f t="shared" si="64"/>
        <v>NúmeroJurídica</v>
      </c>
      <c r="L758" s="36">
        <v>5</v>
      </c>
      <c r="M758" s="36" t="s">
        <v>113</v>
      </c>
      <c r="N758" s="36">
        <v>5</v>
      </c>
      <c r="O758" s="36" t="s">
        <v>76</v>
      </c>
      <c r="Q758" s="38" t="b">
        <f>IF(ISERROR(C763),FALSE,IF(OR(AND(NOT(H745),C763=I770),ISERROR(C763)),TRUE,FALSE))</f>
        <v>0</v>
      </c>
      <c r="R758" s="24" t="s">
        <v>174</v>
      </c>
      <c r="S758" s="24" t="str">
        <f t="shared" si="65"/>
        <v/>
      </c>
      <c r="T758" s="24" t="e">
        <f t="shared" si="67"/>
        <v>#REF!</v>
      </c>
    </row>
    <row r="759" spans="2:40" ht="15.5" x14ac:dyDescent="0.35">
      <c r="B759" s="17">
        <v>7</v>
      </c>
      <c r="C759" s="17" t="e">
        <f t="shared" si="66"/>
        <v>#REF!</v>
      </c>
      <c r="D759" t="e">
        <f>RIGHT(C750,9-B759)</f>
        <v>#REF!</v>
      </c>
      <c r="F759" s="30" t="s">
        <v>78</v>
      </c>
      <c r="G759" s="19" t="s">
        <v>50</v>
      </c>
      <c r="H759" s="27" t="s">
        <v>72</v>
      </c>
      <c r="I759" s="24" t="s">
        <v>118</v>
      </c>
      <c r="J759" s="24" t="str">
        <f t="shared" si="64"/>
        <v>NúmeroJurídica</v>
      </c>
      <c r="L759" s="36">
        <v>6</v>
      </c>
      <c r="M759" s="36" t="s">
        <v>116</v>
      </c>
      <c r="N759" s="36">
        <v>6</v>
      </c>
      <c r="O759" s="36" t="s">
        <v>77</v>
      </c>
      <c r="U759" s="35"/>
      <c r="V759" s="35"/>
      <c r="W759" s="35"/>
      <c r="X759" s="35"/>
      <c r="Y759" s="35"/>
      <c r="Z759" s="35"/>
      <c r="AA759" s="35"/>
    </row>
    <row r="760" spans="2:40" ht="29" x14ac:dyDescent="0.35">
      <c r="B760" s="17">
        <v>8</v>
      </c>
      <c r="C760" s="17" t="e">
        <f t="shared" si="66"/>
        <v>#REF!</v>
      </c>
      <c r="D760" t="e">
        <f>RIGHT(C750,9-B760)</f>
        <v>#REF!</v>
      </c>
      <c r="F760" s="30" t="s">
        <v>79</v>
      </c>
      <c r="G760" s="20" t="s">
        <v>103</v>
      </c>
      <c r="H760" s="27" t="s">
        <v>72</v>
      </c>
      <c r="I760" s="24" t="s">
        <v>118</v>
      </c>
      <c r="J760" s="24" t="str">
        <f t="shared" si="64"/>
        <v>NúmeroJurídica</v>
      </c>
      <c r="L760" s="36">
        <v>7</v>
      </c>
      <c r="M760" s="36" t="s">
        <v>77</v>
      </c>
      <c r="N760" s="36">
        <v>7</v>
      </c>
      <c r="O760" s="36" t="s">
        <v>78</v>
      </c>
      <c r="Q760" s="35"/>
      <c r="R760" s="35"/>
      <c r="S760" s="35"/>
      <c r="T760" s="35"/>
      <c r="U760" s="35"/>
      <c r="V760" s="35"/>
      <c r="W760" s="35"/>
      <c r="X760" s="35"/>
      <c r="Y760" s="35"/>
      <c r="Z760" s="35"/>
      <c r="AA760" s="35"/>
    </row>
    <row r="761" spans="2:40" x14ac:dyDescent="0.35">
      <c r="B761" s="17">
        <v>9</v>
      </c>
      <c r="C761" s="17" t="e">
        <f t="shared" si="66"/>
        <v>#REF!</v>
      </c>
      <c r="D761" t="e">
        <f>RIGHT(C750,9-B761)</f>
        <v>#REF!</v>
      </c>
      <c r="F761" s="30" t="s">
        <v>80</v>
      </c>
      <c r="G761" s="20" t="s">
        <v>104</v>
      </c>
      <c r="H761" s="27" t="s">
        <v>72</v>
      </c>
      <c r="I761" s="24" t="s">
        <v>118</v>
      </c>
      <c r="J761" s="24" t="str">
        <f t="shared" si="64"/>
        <v>NúmeroJurídica</v>
      </c>
      <c r="L761" s="36">
        <v>8</v>
      </c>
      <c r="M761" s="36" t="s">
        <v>83</v>
      </c>
      <c r="N761" s="36">
        <v>8</v>
      </c>
      <c r="O761" s="36" t="s">
        <v>79</v>
      </c>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row>
    <row r="762" spans="2:40" x14ac:dyDescent="0.35">
      <c r="F762" s="30" t="s">
        <v>81</v>
      </c>
      <c r="G762" s="20" t="s">
        <v>105</v>
      </c>
      <c r="H762" s="27" t="s">
        <v>82</v>
      </c>
      <c r="I762" s="24" t="s">
        <v>118</v>
      </c>
      <c r="J762" s="24" t="str">
        <f t="shared" si="64"/>
        <v>LetraJurídica</v>
      </c>
      <c r="L762" s="36">
        <v>9</v>
      </c>
      <c r="M762" s="36" t="s">
        <v>75</v>
      </c>
      <c r="N762" s="36">
        <v>9</v>
      </c>
      <c r="O762" s="36" t="s">
        <v>138</v>
      </c>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c r="AN762" s="35"/>
    </row>
    <row r="763" spans="2:40" ht="15.5" x14ac:dyDescent="0.35">
      <c r="B763" s="45" t="s">
        <v>134</v>
      </c>
      <c r="C763" s="44" t="e">
        <f>VLOOKUP(C753,F753:J785,4,FALSE)</f>
        <v>#REF!</v>
      </c>
      <c r="F763" s="30" t="s">
        <v>83</v>
      </c>
      <c r="G763" s="19" t="s">
        <v>97</v>
      </c>
      <c r="H763" s="27" t="s">
        <v>82</v>
      </c>
      <c r="I763" s="24" t="s">
        <v>118</v>
      </c>
      <c r="J763" s="24" t="str">
        <f t="shared" si="64"/>
        <v>LetraJurídica</v>
      </c>
      <c r="L763" s="36">
        <v>10</v>
      </c>
      <c r="M763" s="36" t="s">
        <v>115</v>
      </c>
      <c r="N763" s="36">
        <v>0</v>
      </c>
      <c r="O763" s="36" t="s">
        <v>80</v>
      </c>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row>
    <row r="764" spans="2:40" ht="15.5" x14ac:dyDescent="0.35">
      <c r="B764" s="45" t="s">
        <v>166</v>
      </c>
      <c r="C764" s="44" t="e">
        <f>VLOOKUP(C753,F753:J785,2,FALSE)</f>
        <v>#REF!</v>
      </c>
      <c r="F764" s="30" t="s">
        <v>84</v>
      </c>
      <c r="G764" s="19" t="s">
        <v>106</v>
      </c>
      <c r="H764" s="27" t="s">
        <v>82</v>
      </c>
      <c r="I764" s="24" t="s">
        <v>118</v>
      </c>
      <c r="J764" s="24" t="str">
        <f t="shared" si="64"/>
        <v>LetraJurídica</v>
      </c>
      <c r="L764" s="36">
        <v>11</v>
      </c>
      <c r="M764" s="36" t="s">
        <v>73</v>
      </c>
      <c r="Q764" s="35"/>
      <c r="R764" s="35"/>
      <c r="S764" s="35"/>
      <c r="T764" s="35"/>
    </row>
    <row r="765" spans="2:40" x14ac:dyDescent="0.35">
      <c r="B765" s="45" t="s">
        <v>135</v>
      </c>
      <c r="C765" s="44" t="e">
        <f>VLOOKUP(C753,F753:J785,5,FALSE)</f>
        <v>#REF!</v>
      </c>
      <c r="F765" s="30" t="s">
        <v>85</v>
      </c>
      <c r="G765" s="20" t="s">
        <v>107</v>
      </c>
      <c r="H765" s="27" t="s">
        <v>82</v>
      </c>
      <c r="I765" s="24" t="s">
        <v>118</v>
      </c>
      <c r="J765" s="24" t="str">
        <f t="shared" si="64"/>
        <v>LetraJurídica</v>
      </c>
      <c r="L765" s="36">
        <v>12</v>
      </c>
      <c r="M765" s="36" t="s">
        <v>81</v>
      </c>
    </row>
    <row r="766" spans="2:40" ht="29" x14ac:dyDescent="0.35">
      <c r="B766" s="45" t="s">
        <v>143</v>
      </c>
      <c r="C766" s="44" t="e">
        <f>IF(C765="Letra8Física",LEFT(C750,8),RIGHT(LEFT(C750,8),7))</f>
        <v>#REF!</v>
      </c>
      <c r="F766" s="30" t="s">
        <v>86</v>
      </c>
      <c r="G766" s="20" t="s">
        <v>128</v>
      </c>
      <c r="H766" s="27" t="s">
        <v>82</v>
      </c>
      <c r="I766" s="24" t="s">
        <v>118</v>
      </c>
      <c r="J766" s="24" t="str">
        <f t="shared" si="64"/>
        <v>LetraJurídica</v>
      </c>
      <c r="L766" s="36">
        <v>13</v>
      </c>
      <c r="M766" s="36" t="s">
        <v>80</v>
      </c>
    </row>
    <row r="767" spans="2:40" ht="15.5" x14ac:dyDescent="0.35">
      <c r="B767" s="45" t="s">
        <v>144</v>
      </c>
      <c r="C767" s="44" t="e">
        <f>MOD(C766,23)</f>
        <v>#REF!</v>
      </c>
      <c r="F767" s="30" t="s">
        <v>87</v>
      </c>
      <c r="G767" s="19" t="s">
        <v>108</v>
      </c>
      <c r="H767" s="27" t="s">
        <v>72</v>
      </c>
      <c r="I767" s="24" t="s">
        <v>118</v>
      </c>
      <c r="J767" s="24" t="str">
        <f t="shared" si="64"/>
        <v>NúmeroJurídica</v>
      </c>
      <c r="L767" s="36">
        <v>14</v>
      </c>
      <c r="M767" s="36" t="s">
        <v>117</v>
      </c>
    </row>
    <row r="768" spans="2:40" x14ac:dyDescent="0.35">
      <c r="B768" s="45" t="s">
        <v>145</v>
      </c>
      <c r="C768" s="44" t="e">
        <f>VLOOKUP(C767,L753:M775,2)</f>
        <v>#REF!</v>
      </c>
      <c r="F768" s="31" t="s">
        <v>88</v>
      </c>
      <c r="G768" s="21" t="s">
        <v>109</v>
      </c>
      <c r="H768" s="28" t="s">
        <v>72</v>
      </c>
      <c r="I768" s="24" t="s">
        <v>118</v>
      </c>
      <c r="J768" s="24" t="str">
        <f t="shared" si="64"/>
        <v>NúmeroJurídica</v>
      </c>
      <c r="L768" s="36">
        <v>15</v>
      </c>
      <c r="M768" s="36" t="s">
        <v>86</v>
      </c>
    </row>
    <row r="769" spans="2:13" x14ac:dyDescent="0.35">
      <c r="B769" s="39" t="s">
        <v>146</v>
      </c>
      <c r="C769" s="43" t="e">
        <f>IF(C768=C761,TRUE,FALSE)</f>
        <v>#REF!</v>
      </c>
      <c r="F769" s="32" t="s">
        <v>89</v>
      </c>
      <c r="G769" s="23" t="s">
        <v>110</v>
      </c>
      <c r="H769" s="22" t="s">
        <v>82</v>
      </c>
      <c r="I769" s="24" t="s">
        <v>118</v>
      </c>
      <c r="J769" s="24" t="str">
        <f t="shared" si="64"/>
        <v>LetraJurídica</v>
      </c>
      <c r="L769" s="36">
        <v>16</v>
      </c>
      <c r="M769" s="36" t="s">
        <v>84</v>
      </c>
    </row>
    <row r="770" spans="2:13" x14ac:dyDescent="0.35">
      <c r="B770" s="46" t="s">
        <v>152</v>
      </c>
      <c r="C770" s="44" t="e">
        <f>C755+C757+C759</f>
        <v>#REF!</v>
      </c>
      <c r="F770" s="33" t="s">
        <v>111</v>
      </c>
      <c r="G770" s="25" t="s">
        <v>120</v>
      </c>
      <c r="H770" s="18" t="s">
        <v>141</v>
      </c>
      <c r="I770" s="24" t="s">
        <v>119</v>
      </c>
      <c r="J770" s="24" t="str">
        <f t="shared" si="64"/>
        <v>Letra7Física</v>
      </c>
      <c r="L770" s="36">
        <v>17</v>
      </c>
      <c r="M770" s="36" t="s">
        <v>88</v>
      </c>
    </row>
    <row r="771" spans="2:13" ht="43.5" x14ac:dyDescent="0.35">
      <c r="B771" s="46" t="s">
        <v>148</v>
      </c>
      <c r="C771" s="44" t="e">
        <f>C754*2-(TRUNC(C754*2/10)*9)</f>
        <v>#REF!</v>
      </c>
      <c r="F771" s="33" t="s">
        <v>112</v>
      </c>
      <c r="G771" s="25" t="s">
        <v>121</v>
      </c>
      <c r="H771" s="18" t="s">
        <v>141</v>
      </c>
      <c r="I771" s="24" t="s">
        <v>119</v>
      </c>
      <c r="J771" s="24" t="str">
        <f t="shared" si="64"/>
        <v>Letra7Física</v>
      </c>
      <c r="L771" s="36">
        <v>18</v>
      </c>
      <c r="M771" s="36" t="s">
        <v>79</v>
      </c>
    </row>
    <row r="772" spans="2:13" ht="43.5" x14ac:dyDescent="0.35">
      <c r="B772" s="46" t="s">
        <v>149</v>
      </c>
      <c r="C772" s="44" t="e">
        <f>C756*2-(TRUNC(C756*2/10)*9)</f>
        <v>#REF!</v>
      </c>
      <c r="F772" s="33" t="s">
        <v>113</v>
      </c>
      <c r="G772" s="25" t="s">
        <v>122</v>
      </c>
      <c r="H772" s="18" t="s">
        <v>141</v>
      </c>
      <c r="I772" s="24" t="s">
        <v>119</v>
      </c>
      <c r="J772" s="24" t="str">
        <f t="shared" si="64"/>
        <v>Letra7Física</v>
      </c>
      <c r="L772" s="36">
        <v>19</v>
      </c>
      <c r="M772" s="36" t="s">
        <v>112</v>
      </c>
    </row>
    <row r="773" spans="2:13" ht="29" x14ac:dyDescent="0.35">
      <c r="B773" s="46" t="s">
        <v>150</v>
      </c>
      <c r="C773" s="44" t="e">
        <f>C758*2-(TRUNC(C758*2/10)*9)</f>
        <v>#REF!</v>
      </c>
      <c r="F773" s="33" t="s">
        <v>115</v>
      </c>
      <c r="G773" s="25" t="s">
        <v>123</v>
      </c>
      <c r="H773" s="18" t="s">
        <v>141</v>
      </c>
      <c r="I773" s="24" t="s">
        <v>119</v>
      </c>
      <c r="J773" s="24" t="str">
        <f t="shared" si="64"/>
        <v>Letra7Física</v>
      </c>
      <c r="L773" s="36">
        <v>20</v>
      </c>
      <c r="M773" s="36" t="s">
        <v>74</v>
      </c>
    </row>
    <row r="774" spans="2:13" ht="29" x14ac:dyDescent="0.35">
      <c r="B774" s="46" t="s">
        <v>151</v>
      </c>
      <c r="C774" s="44" t="e">
        <f>C760*2-(TRUNC(C760*2/10)*9)</f>
        <v>#REF!</v>
      </c>
      <c r="F774" s="33" t="s">
        <v>116</v>
      </c>
      <c r="G774" s="25" t="s">
        <v>123</v>
      </c>
      <c r="H774" s="18" t="s">
        <v>141</v>
      </c>
      <c r="I774" s="24" t="s">
        <v>119</v>
      </c>
      <c r="J774" s="24" t="str">
        <f t="shared" si="64"/>
        <v>Letra7Física</v>
      </c>
      <c r="L774" s="36">
        <v>21</v>
      </c>
      <c r="M774" s="36" t="s">
        <v>111</v>
      </c>
    </row>
    <row r="775" spans="2:13" ht="29" x14ac:dyDescent="0.35">
      <c r="B775" s="46" t="s">
        <v>153</v>
      </c>
      <c r="C775" s="44" t="e">
        <f>SUM(C771:C774)</f>
        <v>#REF!</v>
      </c>
      <c r="F775" s="33" t="s">
        <v>117</v>
      </c>
      <c r="G775" s="25" t="s">
        <v>123</v>
      </c>
      <c r="H775" s="18" t="s">
        <v>141</v>
      </c>
      <c r="I775" s="24" t="s">
        <v>119</v>
      </c>
      <c r="J775" s="24" t="str">
        <f t="shared" si="64"/>
        <v>Letra7Física</v>
      </c>
      <c r="L775" s="36">
        <v>22</v>
      </c>
      <c r="M775" s="36" t="s">
        <v>76</v>
      </c>
    </row>
    <row r="776" spans="2:13" x14ac:dyDescent="0.35">
      <c r="B776" s="46" t="s">
        <v>154</v>
      </c>
      <c r="C776" s="44" t="e">
        <f>C775+C770</f>
        <v>#REF!</v>
      </c>
      <c r="F776" s="34" t="s">
        <v>94</v>
      </c>
      <c r="G776" s="25" t="s">
        <v>129</v>
      </c>
      <c r="H776" s="29" t="s">
        <v>142</v>
      </c>
      <c r="I776" s="24" t="s">
        <v>119</v>
      </c>
      <c r="J776" s="24" t="str">
        <f t="shared" si="64"/>
        <v>Letra8Física</v>
      </c>
    </row>
    <row r="777" spans="2:13" x14ac:dyDescent="0.35">
      <c r="B777" s="46" t="s">
        <v>155</v>
      </c>
      <c r="C777" s="44" t="e">
        <f>MOD(10-MOD(C776,10),10)</f>
        <v>#REF!</v>
      </c>
      <c r="F777" s="34" t="s">
        <v>130</v>
      </c>
      <c r="G777" s="25" t="s">
        <v>129</v>
      </c>
      <c r="H777" s="29" t="s">
        <v>142</v>
      </c>
      <c r="I777" s="24" t="s">
        <v>119</v>
      </c>
      <c r="J777" s="24" t="str">
        <f t="shared" si="64"/>
        <v>Letra8Física</v>
      </c>
    </row>
    <row r="778" spans="2:13" x14ac:dyDescent="0.35">
      <c r="B778" s="39" t="s">
        <v>156</v>
      </c>
      <c r="C778" s="43" t="e">
        <f>IF(TEXT(C777,"0")=C761,TRUE,FALSE)</f>
        <v>#REF!</v>
      </c>
      <c r="F778" s="34" t="s">
        <v>91</v>
      </c>
      <c r="G778" s="25" t="s">
        <v>129</v>
      </c>
      <c r="H778" s="29" t="s">
        <v>142</v>
      </c>
      <c r="I778" s="24" t="s">
        <v>119</v>
      </c>
      <c r="J778" s="24" t="str">
        <f t="shared" si="64"/>
        <v>Letra8Física</v>
      </c>
    </row>
    <row r="779" spans="2:13" x14ac:dyDescent="0.35">
      <c r="B779" s="46" t="s">
        <v>158</v>
      </c>
      <c r="C779" s="44" t="e">
        <f>VLOOKUP(C777,N753:O763,2,FALSE)</f>
        <v>#REF!</v>
      </c>
      <c r="F779" s="34" t="s">
        <v>95</v>
      </c>
      <c r="G779" s="25" t="s">
        <v>129</v>
      </c>
      <c r="H779" s="29" t="s">
        <v>142</v>
      </c>
      <c r="I779" s="24" t="s">
        <v>119</v>
      </c>
      <c r="J779" s="24" t="str">
        <f t="shared" si="64"/>
        <v>Letra8Física</v>
      </c>
    </row>
    <row r="780" spans="2:13" x14ac:dyDescent="0.35">
      <c r="B780" s="39" t="s">
        <v>157</v>
      </c>
      <c r="C780" s="43" t="e">
        <f>IF(C779=C761,TRUE,FALSE)</f>
        <v>#REF!</v>
      </c>
      <c r="F780" s="34" t="s">
        <v>93</v>
      </c>
      <c r="G780" s="25" t="s">
        <v>129</v>
      </c>
      <c r="H780" s="29" t="s">
        <v>142</v>
      </c>
      <c r="I780" s="24" t="s">
        <v>119</v>
      </c>
      <c r="J780" s="24" t="str">
        <f t="shared" si="64"/>
        <v>Letra8Física</v>
      </c>
    </row>
    <row r="781" spans="2:13" x14ac:dyDescent="0.35">
      <c r="B781" s="40"/>
      <c r="C781" s="17"/>
      <c r="F781" s="34" t="s">
        <v>131</v>
      </c>
      <c r="G781" s="25" t="s">
        <v>129</v>
      </c>
      <c r="H781" s="29" t="s">
        <v>142</v>
      </c>
      <c r="I781" s="24" t="s">
        <v>119</v>
      </c>
      <c r="J781" s="24" t="str">
        <f t="shared" si="64"/>
        <v>Letra8Física</v>
      </c>
    </row>
    <row r="782" spans="2:13" x14ac:dyDescent="0.35">
      <c r="B782" s="39" t="s">
        <v>159</v>
      </c>
      <c r="C782" s="43" t="e">
        <f>OR(C769,AND(C778,C765=J753),AND(C780,C765=J762))</f>
        <v>#REF!</v>
      </c>
      <c r="F782" s="34" t="s">
        <v>90</v>
      </c>
      <c r="G782" s="25" t="s">
        <v>129</v>
      </c>
      <c r="H782" s="29" t="s">
        <v>142</v>
      </c>
      <c r="I782" s="24" t="s">
        <v>119</v>
      </c>
      <c r="J782" s="24" t="str">
        <f t="shared" si="64"/>
        <v>Letra8Física</v>
      </c>
    </row>
    <row r="783" spans="2:13" x14ac:dyDescent="0.35">
      <c r="B783" s="40"/>
      <c r="C783" s="17"/>
      <c r="F783" s="34" t="s">
        <v>132</v>
      </c>
      <c r="G783" s="25" t="s">
        <v>129</v>
      </c>
      <c r="H783" s="29" t="s">
        <v>142</v>
      </c>
      <c r="I783" s="24" t="s">
        <v>119</v>
      </c>
      <c r="J783" s="24" t="str">
        <f t="shared" si="64"/>
        <v>Letra8Física</v>
      </c>
    </row>
    <row r="784" spans="2:13" x14ac:dyDescent="0.35">
      <c r="F784" s="34" t="s">
        <v>92</v>
      </c>
      <c r="G784" s="25" t="s">
        <v>129</v>
      </c>
      <c r="H784" s="29" t="s">
        <v>142</v>
      </c>
      <c r="I784" s="24" t="s">
        <v>119</v>
      </c>
      <c r="J784" s="24" t="str">
        <f t="shared" si="64"/>
        <v>Letra8Física</v>
      </c>
    </row>
    <row r="785" spans="2:20" x14ac:dyDescent="0.35">
      <c r="B785" s="41" t="s">
        <v>161</v>
      </c>
      <c r="C785" s="43" t="e">
        <f>NOT(OR(Q753:Q758))</f>
        <v>#REF!</v>
      </c>
      <c r="F785" s="34" t="s">
        <v>133</v>
      </c>
      <c r="G785" s="25" t="s">
        <v>129</v>
      </c>
      <c r="H785" s="29" t="s">
        <v>142</v>
      </c>
      <c r="I785" s="24" t="s">
        <v>119</v>
      </c>
      <c r="J785" s="24" t="str">
        <f t="shared" si="64"/>
        <v>Letra8Física</v>
      </c>
    </row>
    <row r="786" spans="2:20" x14ac:dyDescent="0.35">
      <c r="B786" s="41" t="s">
        <v>124</v>
      </c>
      <c r="C786" s="42" t="e">
        <f>IF(Q756,R756,T758)</f>
        <v>#REF!</v>
      </c>
    </row>
    <row r="787" spans="2:20" x14ac:dyDescent="0.35">
      <c r="B787" s="40"/>
      <c r="C787" s="17"/>
    </row>
    <row r="788" spans="2:20" s="56" customFormat="1" x14ac:dyDescent="0.35"/>
    <row r="791" spans="2:20" ht="39.75" customHeight="1" x14ac:dyDescent="0.5">
      <c r="B791" s="47" t="s">
        <v>167</v>
      </c>
      <c r="C791" s="53" t="e">
        <f>#REF!</f>
        <v>#REF!</v>
      </c>
      <c r="F791" s="51"/>
      <c r="G791" s="52" t="s">
        <v>170</v>
      </c>
      <c r="H791" s="54" t="b">
        <f>D4</f>
        <v>1</v>
      </c>
    </row>
    <row r="792" spans="2:20" ht="23.5" x14ac:dyDescent="0.55000000000000004">
      <c r="B792" s="49" t="s">
        <v>162</v>
      </c>
      <c r="C792" s="50" t="e">
        <f>C831</f>
        <v>#REF!</v>
      </c>
      <c r="G792" s="40" t="s">
        <v>169</v>
      </c>
      <c r="H792" t="b">
        <f>TRUE</f>
        <v>1</v>
      </c>
      <c r="I792" t="b">
        <f>FALSE</f>
        <v>0</v>
      </c>
    </row>
    <row r="793" spans="2:20" x14ac:dyDescent="0.35">
      <c r="B793" s="26" t="s">
        <v>166</v>
      </c>
      <c r="C793" t="e">
        <f>CONCATENATE("Persona ",C809,", ",C810)</f>
        <v>#REF!</v>
      </c>
    </row>
    <row r="794" spans="2:20" x14ac:dyDescent="0.35">
      <c r="B794" s="26"/>
    </row>
    <row r="796" spans="2:20" x14ac:dyDescent="0.35">
      <c r="B796" s="26" t="s">
        <v>168</v>
      </c>
      <c r="C796" t="e">
        <f>UPPER(C791)</f>
        <v>#REF!</v>
      </c>
    </row>
    <row r="797" spans="2:20" x14ac:dyDescent="0.35">
      <c r="Q797" s="26" t="s">
        <v>124</v>
      </c>
    </row>
    <row r="798" spans="2:20" x14ac:dyDescent="0.35">
      <c r="B798" s="26" t="s">
        <v>68</v>
      </c>
      <c r="C798" s="26" t="s">
        <v>69</v>
      </c>
      <c r="D798" s="26" t="s">
        <v>70</v>
      </c>
      <c r="E798" s="26"/>
      <c r="F798" s="26" t="s">
        <v>44</v>
      </c>
      <c r="G798" s="26"/>
      <c r="H798" s="26" t="s">
        <v>114</v>
      </c>
      <c r="I798" s="26" t="s">
        <v>127</v>
      </c>
      <c r="J798" s="26" t="s">
        <v>140</v>
      </c>
      <c r="K798" s="26"/>
      <c r="L798" s="26" t="s">
        <v>136</v>
      </c>
      <c r="N798" s="26" t="s">
        <v>139</v>
      </c>
      <c r="Q798" s="55" t="s">
        <v>125</v>
      </c>
      <c r="R798" s="55" t="s">
        <v>126</v>
      </c>
      <c r="S798" s="55" t="s">
        <v>160</v>
      </c>
      <c r="T798" s="48" t="s">
        <v>171</v>
      </c>
    </row>
    <row r="799" spans="2:20" ht="15.5" x14ac:dyDescent="0.35">
      <c r="B799" s="17">
        <v>1</v>
      </c>
      <c r="C799" s="17" t="e">
        <f>LEFT(C796,1)</f>
        <v>#REF!</v>
      </c>
      <c r="D799" t="e">
        <f>RIGHT(C796,9-B799)</f>
        <v>#REF!</v>
      </c>
      <c r="F799" s="30" t="s">
        <v>71</v>
      </c>
      <c r="G799" s="19" t="s">
        <v>98</v>
      </c>
      <c r="H799" s="27" t="s">
        <v>72</v>
      </c>
      <c r="I799" s="24" t="s">
        <v>118</v>
      </c>
      <c r="J799" s="24" t="str">
        <f>H799&amp;I799</f>
        <v>NúmeroJurídica</v>
      </c>
      <c r="L799" s="36">
        <v>0</v>
      </c>
      <c r="M799" s="36" t="s">
        <v>137</v>
      </c>
      <c r="N799" s="36">
        <v>0</v>
      </c>
      <c r="O799" s="36" t="s">
        <v>80</v>
      </c>
      <c r="Q799" s="38" t="e">
        <f>IF(LEN(C796)&lt;&gt;9,TRUE,FALSE)</f>
        <v>#REF!</v>
      </c>
      <c r="R799" s="24" t="s">
        <v>163</v>
      </c>
      <c r="S799" s="24" t="e">
        <f>IF(Q799,R799,"")</f>
        <v>#REF!</v>
      </c>
      <c r="T799" s="24" t="e">
        <f>S799</f>
        <v>#REF!</v>
      </c>
    </row>
    <row r="800" spans="2:20" ht="15.5" x14ac:dyDescent="0.35">
      <c r="B800" s="17">
        <v>2</v>
      </c>
      <c r="C800" s="17" t="e">
        <f>LEFT(D799,1)</f>
        <v>#REF!</v>
      </c>
      <c r="D800" t="e">
        <f>RIGHT(C796,9-B800)</f>
        <v>#REF!</v>
      </c>
      <c r="F800" s="30" t="s">
        <v>73</v>
      </c>
      <c r="G800" s="19" t="s">
        <v>99</v>
      </c>
      <c r="H800" s="27" t="s">
        <v>72</v>
      </c>
      <c r="I800" s="24" t="s">
        <v>118</v>
      </c>
      <c r="J800" s="24" t="str">
        <f t="shared" ref="J800:J831" si="68">H800&amp;I800</f>
        <v>NúmeroJurídica</v>
      </c>
      <c r="L800" s="36">
        <v>1</v>
      </c>
      <c r="M800" s="36" t="s">
        <v>85</v>
      </c>
      <c r="N800" s="36">
        <v>1</v>
      </c>
      <c r="O800" s="36" t="s">
        <v>71</v>
      </c>
      <c r="Q800" s="38" t="b">
        <f>IF(ISERROR(C809),TRUE,FALSE)</f>
        <v>1</v>
      </c>
      <c r="R800" s="24" t="s">
        <v>164</v>
      </c>
      <c r="S800" s="24" t="str">
        <f t="shared" ref="S800:S804" si="69">IF(Q800,R800,"")</f>
        <v>Tipus no vàlid (primer caràcter no vàlid).</v>
      </c>
      <c r="T800" s="24" t="e">
        <f>IF(S800="",T799,T799&amp;" "&amp;S800)</f>
        <v>#REF!</v>
      </c>
    </row>
    <row r="801" spans="2:40" ht="15.5" x14ac:dyDescent="0.35">
      <c r="B801" s="17">
        <v>3</v>
      </c>
      <c r="C801" s="17" t="e">
        <f t="shared" ref="C801:C807" si="70">LEFT(D800,1)</f>
        <v>#REF!</v>
      </c>
      <c r="D801" t="e">
        <f>RIGHT(C796,9-B801)</f>
        <v>#REF!</v>
      </c>
      <c r="F801" s="30" t="s">
        <v>74</v>
      </c>
      <c r="G801" s="19" t="s">
        <v>100</v>
      </c>
      <c r="H801" s="27" t="s">
        <v>72</v>
      </c>
      <c r="I801" s="24" t="s">
        <v>118</v>
      </c>
      <c r="J801" s="24" t="str">
        <f t="shared" si="68"/>
        <v>NúmeroJurídica</v>
      </c>
      <c r="L801" s="36">
        <v>2</v>
      </c>
      <c r="M801" s="36" t="s">
        <v>89</v>
      </c>
      <c r="N801" s="36">
        <v>2</v>
      </c>
      <c r="O801" s="36" t="s">
        <v>73</v>
      </c>
      <c r="Q801" s="38" t="b">
        <f>IF(ISERROR(C822),TRUE,FALSE)</f>
        <v>1</v>
      </c>
      <c r="R801" s="24" t="s">
        <v>172</v>
      </c>
      <c r="S801" s="24" t="str">
        <f t="shared" si="69"/>
        <v>Cadena NIF mal formada.</v>
      </c>
      <c r="T801" s="24" t="e">
        <f t="shared" ref="T801:T804" si="71">IF(S801="",T800,T800&amp;" "&amp;S801)</f>
        <v>#REF!</v>
      </c>
    </row>
    <row r="802" spans="2:40" ht="15.5" x14ac:dyDescent="0.35">
      <c r="B802" s="17">
        <v>4</v>
      </c>
      <c r="C802" s="17" t="e">
        <f t="shared" si="70"/>
        <v>#REF!</v>
      </c>
      <c r="D802" t="e">
        <f>RIGHT(C796,9-B802)</f>
        <v>#REF!</v>
      </c>
      <c r="F802" s="30" t="s">
        <v>75</v>
      </c>
      <c r="G802" s="19" t="s">
        <v>101</v>
      </c>
      <c r="H802" s="27" t="s">
        <v>72</v>
      </c>
      <c r="I802" s="24" t="s">
        <v>118</v>
      </c>
      <c r="J802" s="24" t="str">
        <f t="shared" si="68"/>
        <v>NúmeroJurídica</v>
      </c>
      <c r="L802" s="36">
        <v>3</v>
      </c>
      <c r="M802" s="36" t="s">
        <v>71</v>
      </c>
      <c r="N802" s="36">
        <v>3</v>
      </c>
      <c r="O802" s="36" t="s">
        <v>74</v>
      </c>
      <c r="Q802" s="38" t="e">
        <f>OR(ISBLANK(C791),C791="",C791=0)</f>
        <v>#REF!</v>
      </c>
      <c r="R802" s="24" t="s">
        <v>173</v>
      </c>
      <c r="S802" s="24" t="e">
        <f t="shared" si="69"/>
        <v>#REF!</v>
      </c>
      <c r="T802" s="24" t="e">
        <f t="shared" si="71"/>
        <v>#REF!</v>
      </c>
    </row>
    <row r="803" spans="2:40" ht="15.5" x14ac:dyDescent="0.35">
      <c r="B803" s="17">
        <v>5</v>
      </c>
      <c r="C803" s="17" t="e">
        <f t="shared" si="70"/>
        <v>#REF!</v>
      </c>
      <c r="D803" t="e">
        <f>RIGHT(C796,9-B803)</f>
        <v>#REF!</v>
      </c>
      <c r="F803" s="30" t="s">
        <v>76</v>
      </c>
      <c r="G803" s="19" t="s">
        <v>102</v>
      </c>
      <c r="H803" s="27" t="s">
        <v>72</v>
      </c>
      <c r="I803" s="24" t="s">
        <v>118</v>
      </c>
      <c r="J803" s="24" t="str">
        <f t="shared" si="68"/>
        <v>NúmeroJurídica</v>
      </c>
      <c r="L803" s="36">
        <v>4</v>
      </c>
      <c r="M803" s="36" t="s">
        <v>78</v>
      </c>
      <c r="N803" s="36">
        <v>4</v>
      </c>
      <c r="O803" s="36" t="s">
        <v>75</v>
      </c>
      <c r="Q803" s="38" t="b">
        <f>IF(ISERROR(C828),TRUE,NOT(C828))</f>
        <v>1</v>
      </c>
      <c r="R803" s="24" t="s">
        <v>165</v>
      </c>
      <c r="S803" s="24" t="str">
        <f t="shared" si="69"/>
        <v>NIF no vàlid (codi de control no vàlid).</v>
      </c>
      <c r="T803" s="24" t="e">
        <f t="shared" si="71"/>
        <v>#REF!</v>
      </c>
    </row>
    <row r="804" spans="2:40" ht="15.5" x14ac:dyDescent="0.35">
      <c r="B804" s="17">
        <v>6</v>
      </c>
      <c r="C804" s="17" t="e">
        <f t="shared" si="70"/>
        <v>#REF!</v>
      </c>
      <c r="D804" t="e">
        <f>RIGHT(C796,9-B804)</f>
        <v>#REF!</v>
      </c>
      <c r="F804" s="30" t="s">
        <v>77</v>
      </c>
      <c r="G804" s="19" t="s">
        <v>96</v>
      </c>
      <c r="H804" s="27" t="s">
        <v>72</v>
      </c>
      <c r="I804" s="24" t="s">
        <v>118</v>
      </c>
      <c r="J804" s="24" t="str">
        <f t="shared" si="68"/>
        <v>NúmeroJurídica</v>
      </c>
      <c r="L804" s="36">
        <v>5</v>
      </c>
      <c r="M804" s="36" t="s">
        <v>113</v>
      </c>
      <c r="N804" s="36">
        <v>5</v>
      </c>
      <c r="O804" s="36" t="s">
        <v>76</v>
      </c>
      <c r="Q804" s="38" t="b">
        <f>IF(ISERROR(C809),FALSE,IF(OR(AND(NOT(H791),C809=I816),ISERROR(C809)),TRUE,FALSE))</f>
        <v>0</v>
      </c>
      <c r="R804" s="24" t="s">
        <v>174</v>
      </c>
      <c r="S804" s="24" t="str">
        <f t="shared" si="69"/>
        <v/>
      </c>
      <c r="T804" s="24" t="e">
        <f t="shared" si="71"/>
        <v>#REF!</v>
      </c>
    </row>
    <row r="805" spans="2:40" ht="15.5" x14ac:dyDescent="0.35">
      <c r="B805" s="17">
        <v>7</v>
      </c>
      <c r="C805" s="17" t="e">
        <f t="shared" si="70"/>
        <v>#REF!</v>
      </c>
      <c r="D805" t="e">
        <f>RIGHT(C796,9-B805)</f>
        <v>#REF!</v>
      </c>
      <c r="F805" s="30" t="s">
        <v>78</v>
      </c>
      <c r="G805" s="19" t="s">
        <v>50</v>
      </c>
      <c r="H805" s="27" t="s">
        <v>72</v>
      </c>
      <c r="I805" s="24" t="s">
        <v>118</v>
      </c>
      <c r="J805" s="24" t="str">
        <f t="shared" si="68"/>
        <v>NúmeroJurídica</v>
      </c>
      <c r="L805" s="36">
        <v>6</v>
      </c>
      <c r="M805" s="36" t="s">
        <v>116</v>
      </c>
      <c r="N805" s="36">
        <v>6</v>
      </c>
      <c r="O805" s="36" t="s">
        <v>77</v>
      </c>
      <c r="U805" s="35"/>
      <c r="V805" s="35"/>
      <c r="W805" s="35"/>
      <c r="X805" s="35"/>
      <c r="Y805" s="35"/>
      <c r="Z805" s="35"/>
      <c r="AA805" s="35"/>
    </row>
    <row r="806" spans="2:40" ht="29" x14ac:dyDescent="0.35">
      <c r="B806" s="17">
        <v>8</v>
      </c>
      <c r="C806" s="17" t="e">
        <f t="shared" si="70"/>
        <v>#REF!</v>
      </c>
      <c r="D806" t="e">
        <f>RIGHT(C796,9-B806)</f>
        <v>#REF!</v>
      </c>
      <c r="F806" s="30" t="s">
        <v>79</v>
      </c>
      <c r="G806" s="20" t="s">
        <v>103</v>
      </c>
      <c r="H806" s="27" t="s">
        <v>72</v>
      </c>
      <c r="I806" s="24" t="s">
        <v>118</v>
      </c>
      <c r="J806" s="24" t="str">
        <f t="shared" si="68"/>
        <v>NúmeroJurídica</v>
      </c>
      <c r="L806" s="36">
        <v>7</v>
      </c>
      <c r="M806" s="36" t="s">
        <v>77</v>
      </c>
      <c r="N806" s="36">
        <v>7</v>
      </c>
      <c r="O806" s="36" t="s">
        <v>78</v>
      </c>
      <c r="Q806" s="35"/>
      <c r="R806" s="35"/>
      <c r="S806" s="35"/>
      <c r="T806" s="35"/>
      <c r="U806" s="35"/>
      <c r="V806" s="35"/>
      <c r="W806" s="35"/>
      <c r="X806" s="35"/>
      <c r="Y806" s="35"/>
      <c r="Z806" s="35"/>
      <c r="AA806" s="35"/>
    </row>
    <row r="807" spans="2:40" x14ac:dyDescent="0.35">
      <c r="B807" s="17">
        <v>9</v>
      </c>
      <c r="C807" s="17" t="e">
        <f t="shared" si="70"/>
        <v>#REF!</v>
      </c>
      <c r="D807" t="e">
        <f>RIGHT(C796,9-B807)</f>
        <v>#REF!</v>
      </c>
      <c r="F807" s="30" t="s">
        <v>80</v>
      </c>
      <c r="G807" s="20" t="s">
        <v>104</v>
      </c>
      <c r="H807" s="27" t="s">
        <v>72</v>
      </c>
      <c r="I807" s="24" t="s">
        <v>118</v>
      </c>
      <c r="J807" s="24" t="str">
        <f t="shared" si="68"/>
        <v>NúmeroJurídica</v>
      </c>
      <c r="L807" s="36">
        <v>8</v>
      </c>
      <c r="M807" s="36" t="s">
        <v>83</v>
      </c>
      <c r="N807" s="36">
        <v>8</v>
      </c>
      <c r="O807" s="36" t="s">
        <v>79</v>
      </c>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row>
    <row r="808" spans="2:40" x14ac:dyDescent="0.35">
      <c r="F808" s="30" t="s">
        <v>81</v>
      </c>
      <c r="G808" s="20" t="s">
        <v>105</v>
      </c>
      <c r="H808" s="27" t="s">
        <v>82</v>
      </c>
      <c r="I808" s="24" t="s">
        <v>118</v>
      </c>
      <c r="J808" s="24" t="str">
        <f t="shared" si="68"/>
        <v>LetraJurídica</v>
      </c>
      <c r="L808" s="36">
        <v>9</v>
      </c>
      <c r="M808" s="36" t="s">
        <v>75</v>
      </c>
      <c r="N808" s="36">
        <v>9</v>
      </c>
      <c r="O808" s="36" t="s">
        <v>138</v>
      </c>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row>
    <row r="809" spans="2:40" ht="15.5" x14ac:dyDescent="0.35">
      <c r="B809" s="45" t="s">
        <v>134</v>
      </c>
      <c r="C809" s="44" t="e">
        <f>VLOOKUP(C799,F799:J831,4,FALSE)</f>
        <v>#REF!</v>
      </c>
      <c r="F809" s="30" t="s">
        <v>83</v>
      </c>
      <c r="G809" s="19" t="s">
        <v>97</v>
      </c>
      <c r="H809" s="27" t="s">
        <v>82</v>
      </c>
      <c r="I809" s="24" t="s">
        <v>118</v>
      </c>
      <c r="J809" s="24" t="str">
        <f t="shared" si="68"/>
        <v>LetraJurídica</v>
      </c>
      <c r="L809" s="36">
        <v>10</v>
      </c>
      <c r="M809" s="36" t="s">
        <v>115</v>
      </c>
      <c r="N809" s="36">
        <v>0</v>
      </c>
      <c r="O809" s="36" t="s">
        <v>80</v>
      </c>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row>
    <row r="810" spans="2:40" ht="15.5" x14ac:dyDescent="0.35">
      <c r="B810" s="45" t="s">
        <v>166</v>
      </c>
      <c r="C810" s="44" t="e">
        <f>VLOOKUP(C799,F799:J831,2,FALSE)</f>
        <v>#REF!</v>
      </c>
      <c r="F810" s="30" t="s">
        <v>84</v>
      </c>
      <c r="G810" s="19" t="s">
        <v>106</v>
      </c>
      <c r="H810" s="27" t="s">
        <v>82</v>
      </c>
      <c r="I810" s="24" t="s">
        <v>118</v>
      </c>
      <c r="J810" s="24" t="str">
        <f t="shared" si="68"/>
        <v>LetraJurídica</v>
      </c>
      <c r="L810" s="36">
        <v>11</v>
      </c>
      <c r="M810" s="36" t="s">
        <v>73</v>
      </c>
      <c r="Q810" s="35"/>
      <c r="R810" s="35"/>
      <c r="S810" s="35"/>
      <c r="T810" s="35"/>
    </row>
    <row r="811" spans="2:40" x14ac:dyDescent="0.35">
      <c r="B811" s="45" t="s">
        <v>135</v>
      </c>
      <c r="C811" s="44" t="e">
        <f>VLOOKUP(C799,F799:J831,5,FALSE)</f>
        <v>#REF!</v>
      </c>
      <c r="F811" s="30" t="s">
        <v>85</v>
      </c>
      <c r="G811" s="20" t="s">
        <v>107</v>
      </c>
      <c r="H811" s="27" t="s">
        <v>82</v>
      </c>
      <c r="I811" s="24" t="s">
        <v>118</v>
      </c>
      <c r="J811" s="24" t="str">
        <f t="shared" si="68"/>
        <v>LetraJurídica</v>
      </c>
      <c r="L811" s="36">
        <v>12</v>
      </c>
      <c r="M811" s="36" t="s">
        <v>81</v>
      </c>
    </row>
    <row r="812" spans="2:40" ht="29" x14ac:dyDescent="0.35">
      <c r="B812" s="45" t="s">
        <v>143</v>
      </c>
      <c r="C812" s="44" t="e">
        <f>IF(C811="Letra8Física",LEFT(C796,8),RIGHT(LEFT(C796,8),7))</f>
        <v>#REF!</v>
      </c>
      <c r="F812" s="30" t="s">
        <v>86</v>
      </c>
      <c r="G812" s="20" t="s">
        <v>128</v>
      </c>
      <c r="H812" s="27" t="s">
        <v>82</v>
      </c>
      <c r="I812" s="24" t="s">
        <v>118</v>
      </c>
      <c r="J812" s="24" t="str">
        <f t="shared" si="68"/>
        <v>LetraJurídica</v>
      </c>
      <c r="L812" s="36">
        <v>13</v>
      </c>
      <c r="M812" s="36" t="s">
        <v>80</v>
      </c>
    </row>
    <row r="813" spans="2:40" ht="15.5" x14ac:dyDescent="0.35">
      <c r="B813" s="45" t="s">
        <v>144</v>
      </c>
      <c r="C813" s="44" t="e">
        <f>MOD(C812,23)</f>
        <v>#REF!</v>
      </c>
      <c r="F813" s="30" t="s">
        <v>87</v>
      </c>
      <c r="G813" s="19" t="s">
        <v>108</v>
      </c>
      <c r="H813" s="27" t="s">
        <v>72</v>
      </c>
      <c r="I813" s="24" t="s">
        <v>118</v>
      </c>
      <c r="J813" s="24" t="str">
        <f t="shared" si="68"/>
        <v>NúmeroJurídica</v>
      </c>
      <c r="L813" s="36">
        <v>14</v>
      </c>
      <c r="M813" s="36" t="s">
        <v>117</v>
      </c>
    </row>
    <row r="814" spans="2:40" x14ac:dyDescent="0.35">
      <c r="B814" s="45" t="s">
        <v>145</v>
      </c>
      <c r="C814" s="44" t="e">
        <f>VLOOKUP(C813,L799:M821,2)</f>
        <v>#REF!</v>
      </c>
      <c r="F814" s="31" t="s">
        <v>88</v>
      </c>
      <c r="G814" s="21" t="s">
        <v>109</v>
      </c>
      <c r="H814" s="28" t="s">
        <v>72</v>
      </c>
      <c r="I814" s="24" t="s">
        <v>118</v>
      </c>
      <c r="J814" s="24" t="str">
        <f t="shared" si="68"/>
        <v>NúmeroJurídica</v>
      </c>
      <c r="L814" s="36">
        <v>15</v>
      </c>
      <c r="M814" s="36" t="s">
        <v>86</v>
      </c>
    </row>
    <row r="815" spans="2:40" x14ac:dyDescent="0.35">
      <c r="B815" s="39" t="s">
        <v>146</v>
      </c>
      <c r="C815" s="43" t="e">
        <f>IF(C814=C807,TRUE,FALSE)</f>
        <v>#REF!</v>
      </c>
      <c r="F815" s="32" t="s">
        <v>89</v>
      </c>
      <c r="G815" s="23" t="s">
        <v>110</v>
      </c>
      <c r="H815" s="22" t="s">
        <v>82</v>
      </c>
      <c r="I815" s="24" t="s">
        <v>118</v>
      </c>
      <c r="J815" s="24" t="str">
        <f t="shared" si="68"/>
        <v>LetraJurídica</v>
      </c>
      <c r="L815" s="36">
        <v>16</v>
      </c>
      <c r="M815" s="36" t="s">
        <v>84</v>
      </c>
    </row>
    <row r="816" spans="2:40" x14ac:dyDescent="0.35">
      <c r="B816" s="46" t="s">
        <v>152</v>
      </c>
      <c r="C816" s="44" t="e">
        <f>C801+C803+C805</f>
        <v>#REF!</v>
      </c>
      <c r="F816" s="33" t="s">
        <v>111</v>
      </c>
      <c r="G816" s="25" t="s">
        <v>120</v>
      </c>
      <c r="H816" s="18" t="s">
        <v>141</v>
      </c>
      <c r="I816" s="24" t="s">
        <v>119</v>
      </c>
      <c r="J816" s="24" t="str">
        <f t="shared" si="68"/>
        <v>Letra7Física</v>
      </c>
      <c r="L816" s="36">
        <v>17</v>
      </c>
      <c r="M816" s="36" t="s">
        <v>88</v>
      </c>
    </row>
    <row r="817" spans="2:13" ht="43.5" x14ac:dyDescent="0.35">
      <c r="B817" s="46" t="s">
        <v>148</v>
      </c>
      <c r="C817" s="44" t="e">
        <f>C800*2-(TRUNC(C800*2/10)*9)</f>
        <v>#REF!</v>
      </c>
      <c r="F817" s="33" t="s">
        <v>112</v>
      </c>
      <c r="G817" s="25" t="s">
        <v>121</v>
      </c>
      <c r="H817" s="18" t="s">
        <v>141</v>
      </c>
      <c r="I817" s="24" t="s">
        <v>119</v>
      </c>
      <c r="J817" s="24" t="str">
        <f t="shared" si="68"/>
        <v>Letra7Física</v>
      </c>
      <c r="L817" s="36">
        <v>18</v>
      </c>
      <c r="M817" s="36" t="s">
        <v>79</v>
      </c>
    </row>
    <row r="818" spans="2:13" ht="43.5" x14ac:dyDescent="0.35">
      <c r="B818" s="46" t="s">
        <v>149</v>
      </c>
      <c r="C818" s="44" t="e">
        <f>C802*2-(TRUNC(C802*2/10)*9)</f>
        <v>#REF!</v>
      </c>
      <c r="F818" s="33" t="s">
        <v>113</v>
      </c>
      <c r="G818" s="25" t="s">
        <v>122</v>
      </c>
      <c r="H818" s="18" t="s">
        <v>141</v>
      </c>
      <c r="I818" s="24" t="s">
        <v>119</v>
      </c>
      <c r="J818" s="24" t="str">
        <f t="shared" si="68"/>
        <v>Letra7Física</v>
      </c>
      <c r="L818" s="36">
        <v>19</v>
      </c>
      <c r="M818" s="36" t="s">
        <v>112</v>
      </c>
    </row>
    <row r="819" spans="2:13" ht="29" x14ac:dyDescent="0.35">
      <c r="B819" s="46" t="s">
        <v>150</v>
      </c>
      <c r="C819" s="44" t="e">
        <f>C804*2-(TRUNC(C804*2/10)*9)</f>
        <v>#REF!</v>
      </c>
      <c r="F819" s="33" t="s">
        <v>115</v>
      </c>
      <c r="G819" s="25" t="s">
        <v>123</v>
      </c>
      <c r="H819" s="18" t="s">
        <v>141</v>
      </c>
      <c r="I819" s="24" t="s">
        <v>119</v>
      </c>
      <c r="J819" s="24" t="str">
        <f t="shared" si="68"/>
        <v>Letra7Física</v>
      </c>
      <c r="L819" s="36">
        <v>20</v>
      </c>
      <c r="M819" s="36" t="s">
        <v>74</v>
      </c>
    </row>
    <row r="820" spans="2:13" ht="29" x14ac:dyDescent="0.35">
      <c r="B820" s="46" t="s">
        <v>151</v>
      </c>
      <c r="C820" s="44" t="e">
        <f>C806*2-(TRUNC(C806*2/10)*9)</f>
        <v>#REF!</v>
      </c>
      <c r="F820" s="33" t="s">
        <v>116</v>
      </c>
      <c r="G820" s="25" t="s">
        <v>123</v>
      </c>
      <c r="H820" s="18" t="s">
        <v>141</v>
      </c>
      <c r="I820" s="24" t="s">
        <v>119</v>
      </c>
      <c r="J820" s="24" t="str">
        <f t="shared" si="68"/>
        <v>Letra7Física</v>
      </c>
      <c r="L820" s="36">
        <v>21</v>
      </c>
      <c r="M820" s="36" t="s">
        <v>111</v>
      </c>
    </row>
    <row r="821" spans="2:13" ht="29" x14ac:dyDescent="0.35">
      <c r="B821" s="46" t="s">
        <v>153</v>
      </c>
      <c r="C821" s="44" t="e">
        <f>SUM(C817:C820)</f>
        <v>#REF!</v>
      </c>
      <c r="F821" s="33" t="s">
        <v>117</v>
      </c>
      <c r="G821" s="25" t="s">
        <v>123</v>
      </c>
      <c r="H821" s="18" t="s">
        <v>141</v>
      </c>
      <c r="I821" s="24" t="s">
        <v>119</v>
      </c>
      <c r="J821" s="24" t="str">
        <f t="shared" si="68"/>
        <v>Letra7Física</v>
      </c>
      <c r="L821" s="36">
        <v>22</v>
      </c>
      <c r="M821" s="36" t="s">
        <v>76</v>
      </c>
    </row>
    <row r="822" spans="2:13" x14ac:dyDescent="0.35">
      <c r="B822" s="46" t="s">
        <v>154</v>
      </c>
      <c r="C822" s="44" t="e">
        <f>C821+C816</f>
        <v>#REF!</v>
      </c>
      <c r="F822" s="34" t="s">
        <v>94</v>
      </c>
      <c r="G822" s="25" t="s">
        <v>129</v>
      </c>
      <c r="H822" s="29" t="s">
        <v>142</v>
      </c>
      <c r="I822" s="24" t="s">
        <v>119</v>
      </c>
      <c r="J822" s="24" t="str">
        <f t="shared" si="68"/>
        <v>Letra8Física</v>
      </c>
    </row>
    <row r="823" spans="2:13" x14ac:dyDescent="0.35">
      <c r="B823" s="46" t="s">
        <v>155</v>
      </c>
      <c r="C823" s="44" t="e">
        <f>MOD(10-MOD(C822,10),10)</f>
        <v>#REF!</v>
      </c>
      <c r="F823" s="34" t="s">
        <v>130</v>
      </c>
      <c r="G823" s="25" t="s">
        <v>129</v>
      </c>
      <c r="H823" s="29" t="s">
        <v>142</v>
      </c>
      <c r="I823" s="24" t="s">
        <v>119</v>
      </c>
      <c r="J823" s="24" t="str">
        <f t="shared" si="68"/>
        <v>Letra8Física</v>
      </c>
    </row>
    <row r="824" spans="2:13" x14ac:dyDescent="0.35">
      <c r="B824" s="39" t="s">
        <v>156</v>
      </c>
      <c r="C824" s="43" t="e">
        <f>IF(TEXT(C823,"0")=C807,TRUE,FALSE)</f>
        <v>#REF!</v>
      </c>
      <c r="F824" s="34" t="s">
        <v>91</v>
      </c>
      <c r="G824" s="25" t="s">
        <v>129</v>
      </c>
      <c r="H824" s="29" t="s">
        <v>142</v>
      </c>
      <c r="I824" s="24" t="s">
        <v>119</v>
      </c>
      <c r="J824" s="24" t="str">
        <f t="shared" si="68"/>
        <v>Letra8Física</v>
      </c>
    </row>
    <row r="825" spans="2:13" x14ac:dyDescent="0.35">
      <c r="B825" s="46" t="s">
        <v>158</v>
      </c>
      <c r="C825" s="44" t="e">
        <f>VLOOKUP(C823,N799:O809,2,FALSE)</f>
        <v>#REF!</v>
      </c>
      <c r="F825" s="34" t="s">
        <v>95</v>
      </c>
      <c r="G825" s="25" t="s">
        <v>129</v>
      </c>
      <c r="H825" s="29" t="s">
        <v>142</v>
      </c>
      <c r="I825" s="24" t="s">
        <v>119</v>
      </c>
      <c r="J825" s="24" t="str">
        <f t="shared" si="68"/>
        <v>Letra8Física</v>
      </c>
    </row>
    <row r="826" spans="2:13" x14ac:dyDescent="0.35">
      <c r="B826" s="39" t="s">
        <v>157</v>
      </c>
      <c r="C826" s="43" t="e">
        <f>IF(C825=C807,TRUE,FALSE)</f>
        <v>#REF!</v>
      </c>
      <c r="F826" s="34" t="s">
        <v>93</v>
      </c>
      <c r="G826" s="25" t="s">
        <v>129</v>
      </c>
      <c r="H826" s="29" t="s">
        <v>142</v>
      </c>
      <c r="I826" s="24" t="s">
        <v>119</v>
      </c>
      <c r="J826" s="24" t="str">
        <f t="shared" si="68"/>
        <v>Letra8Física</v>
      </c>
    </row>
    <row r="827" spans="2:13" x14ac:dyDescent="0.35">
      <c r="B827" s="40"/>
      <c r="C827" s="17"/>
      <c r="F827" s="34" t="s">
        <v>131</v>
      </c>
      <c r="G827" s="25" t="s">
        <v>129</v>
      </c>
      <c r="H827" s="29" t="s">
        <v>142</v>
      </c>
      <c r="I827" s="24" t="s">
        <v>119</v>
      </c>
      <c r="J827" s="24" t="str">
        <f t="shared" si="68"/>
        <v>Letra8Física</v>
      </c>
    </row>
    <row r="828" spans="2:13" x14ac:dyDescent="0.35">
      <c r="B828" s="39" t="s">
        <v>159</v>
      </c>
      <c r="C828" s="43" t="e">
        <f>OR(C815,AND(C824,C811=J799),AND(C826,C811=J808))</f>
        <v>#REF!</v>
      </c>
      <c r="F828" s="34" t="s">
        <v>90</v>
      </c>
      <c r="G828" s="25" t="s">
        <v>129</v>
      </c>
      <c r="H828" s="29" t="s">
        <v>142</v>
      </c>
      <c r="I828" s="24" t="s">
        <v>119</v>
      </c>
      <c r="J828" s="24" t="str">
        <f t="shared" si="68"/>
        <v>Letra8Física</v>
      </c>
    </row>
    <row r="829" spans="2:13" x14ac:dyDescent="0.35">
      <c r="B829" s="40"/>
      <c r="C829" s="17"/>
      <c r="F829" s="34" t="s">
        <v>132</v>
      </c>
      <c r="G829" s="25" t="s">
        <v>129</v>
      </c>
      <c r="H829" s="29" t="s">
        <v>142</v>
      </c>
      <c r="I829" s="24" t="s">
        <v>119</v>
      </c>
      <c r="J829" s="24" t="str">
        <f t="shared" si="68"/>
        <v>Letra8Física</v>
      </c>
    </row>
    <row r="830" spans="2:13" x14ac:dyDescent="0.35">
      <c r="F830" s="34" t="s">
        <v>92</v>
      </c>
      <c r="G830" s="25" t="s">
        <v>129</v>
      </c>
      <c r="H830" s="29" t="s">
        <v>142</v>
      </c>
      <c r="I830" s="24" t="s">
        <v>119</v>
      </c>
      <c r="J830" s="24" t="str">
        <f t="shared" si="68"/>
        <v>Letra8Física</v>
      </c>
    </row>
    <row r="831" spans="2:13" x14ac:dyDescent="0.35">
      <c r="B831" s="41" t="s">
        <v>161</v>
      </c>
      <c r="C831" s="43" t="e">
        <f>NOT(OR(Q799:Q804))</f>
        <v>#REF!</v>
      </c>
      <c r="F831" s="34" t="s">
        <v>133</v>
      </c>
      <c r="G831" s="25" t="s">
        <v>129</v>
      </c>
      <c r="H831" s="29" t="s">
        <v>142</v>
      </c>
      <c r="I831" s="24" t="s">
        <v>119</v>
      </c>
      <c r="J831" s="24" t="str">
        <f t="shared" si="68"/>
        <v>Letra8Física</v>
      </c>
    </row>
    <row r="832" spans="2:13" x14ac:dyDescent="0.35">
      <c r="B832" s="41" t="s">
        <v>124</v>
      </c>
      <c r="C832" s="42" t="e">
        <f>IF(Q802,R802,T804)</f>
        <v>#REF!</v>
      </c>
    </row>
    <row r="833" spans="2:20" x14ac:dyDescent="0.35">
      <c r="B833" s="40"/>
      <c r="C833" s="17"/>
    </row>
    <row r="834" spans="2:20" s="56" customFormat="1" x14ac:dyDescent="0.35"/>
    <row r="837" spans="2:20" ht="39.75" customHeight="1" x14ac:dyDescent="0.5">
      <c r="B837" s="47" t="s">
        <v>167</v>
      </c>
      <c r="C837" s="53" t="e">
        <f>#REF!</f>
        <v>#REF!</v>
      </c>
      <c r="F837" s="51"/>
      <c r="G837" s="52" t="s">
        <v>170</v>
      </c>
      <c r="H837" s="54" t="b">
        <f>D4</f>
        <v>1</v>
      </c>
    </row>
    <row r="838" spans="2:20" ht="23.5" x14ac:dyDescent="0.55000000000000004">
      <c r="B838" s="49" t="s">
        <v>162</v>
      </c>
      <c r="C838" s="50" t="e">
        <f>C877</f>
        <v>#REF!</v>
      </c>
      <c r="G838" s="40" t="s">
        <v>169</v>
      </c>
      <c r="H838" t="b">
        <f>TRUE</f>
        <v>1</v>
      </c>
      <c r="I838" t="b">
        <f>FALSE</f>
        <v>0</v>
      </c>
    </row>
    <row r="839" spans="2:20" x14ac:dyDescent="0.35">
      <c r="B839" s="26" t="s">
        <v>166</v>
      </c>
      <c r="C839" t="e">
        <f>CONCATENATE("Persona ",C855,", ",C856)</f>
        <v>#REF!</v>
      </c>
    </row>
    <row r="840" spans="2:20" x14ac:dyDescent="0.35">
      <c r="B840" s="26"/>
    </row>
    <row r="842" spans="2:20" x14ac:dyDescent="0.35">
      <c r="B842" s="26" t="s">
        <v>168</v>
      </c>
      <c r="C842" t="e">
        <f>UPPER(C837)</f>
        <v>#REF!</v>
      </c>
    </row>
    <row r="843" spans="2:20" x14ac:dyDescent="0.35">
      <c r="Q843" s="26" t="s">
        <v>124</v>
      </c>
    </row>
    <row r="844" spans="2:20" x14ac:dyDescent="0.35">
      <c r="B844" s="26" t="s">
        <v>68</v>
      </c>
      <c r="C844" s="26" t="s">
        <v>69</v>
      </c>
      <c r="D844" s="26" t="s">
        <v>70</v>
      </c>
      <c r="E844" s="26"/>
      <c r="F844" s="26" t="s">
        <v>44</v>
      </c>
      <c r="G844" s="26"/>
      <c r="H844" s="26" t="s">
        <v>114</v>
      </c>
      <c r="I844" s="26" t="s">
        <v>127</v>
      </c>
      <c r="J844" s="26" t="s">
        <v>140</v>
      </c>
      <c r="K844" s="26"/>
      <c r="L844" s="26" t="s">
        <v>136</v>
      </c>
      <c r="N844" s="26" t="s">
        <v>139</v>
      </c>
      <c r="Q844" s="55" t="s">
        <v>125</v>
      </c>
      <c r="R844" s="55" t="s">
        <v>126</v>
      </c>
      <c r="S844" s="55" t="s">
        <v>160</v>
      </c>
      <c r="T844" s="48" t="s">
        <v>171</v>
      </c>
    </row>
    <row r="845" spans="2:20" ht="15.5" x14ac:dyDescent="0.35">
      <c r="B845" s="17">
        <v>1</v>
      </c>
      <c r="C845" s="17" t="e">
        <f>LEFT(C842,1)</f>
        <v>#REF!</v>
      </c>
      <c r="D845" t="e">
        <f>RIGHT(C842,9-B845)</f>
        <v>#REF!</v>
      </c>
      <c r="F845" s="30" t="s">
        <v>71</v>
      </c>
      <c r="G845" s="19" t="s">
        <v>98</v>
      </c>
      <c r="H845" s="27" t="s">
        <v>72</v>
      </c>
      <c r="I845" s="24" t="s">
        <v>118</v>
      </c>
      <c r="J845" s="24" t="str">
        <f>H845&amp;I845</f>
        <v>NúmeroJurídica</v>
      </c>
      <c r="L845" s="36">
        <v>0</v>
      </c>
      <c r="M845" s="36" t="s">
        <v>137</v>
      </c>
      <c r="N845" s="36">
        <v>0</v>
      </c>
      <c r="O845" s="36" t="s">
        <v>80</v>
      </c>
      <c r="Q845" s="38" t="e">
        <f>IF(LEN(C842)&lt;&gt;9,TRUE,FALSE)</f>
        <v>#REF!</v>
      </c>
      <c r="R845" s="24" t="s">
        <v>163</v>
      </c>
      <c r="S845" s="24" t="e">
        <f>IF(Q845,R845,"")</f>
        <v>#REF!</v>
      </c>
      <c r="T845" s="24" t="e">
        <f>S845</f>
        <v>#REF!</v>
      </c>
    </row>
    <row r="846" spans="2:20" ht="15.5" x14ac:dyDescent="0.35">
      <c r="B846" s="17">
        <v>2</v>
      </c>
      <c r="C846" s="17" t="e">
        <f>LEFT(D845,1)</f>
        <v>#REF!</v>
      </c>
      <c r="D846" t="e">
        <f>RIGHT(C842,9-B846)</f>
        <v>#REF!</v>
      </c>
      <c r="F846" s="30" t="s">
        <v>73</v>
      </c>
      <c r="G846" s="19" t="s">
        <v>99</v>
      </c>
      <c r="H846" s="27" t="s">
        <v>72</v>
      </c>
      <c r="I846" s="24" t="s">
        <v>118</v>
      </c>
      <c r="J846" s="24" t="str">
        <f t="shared" ref="J846:J877" si="72">H846&amp;I846</f>
        <v>NúmeroJurídica</v>
      </c>
      <c r="L846" s="36">
        <v>1</v>
      </c>
      <c r="M846" s="36" t="s">
        <v>85</v>
      </c>
      <c r="N846" s="36">
        <v>1</v>
      </c>
      <c r="O846" s="36" t="s">
        <v>71</v>
      </c>
      <c r="Q846" s="38" t="b">
        <f>IF(ISERROR(C855),TRUE,FALSE)</f>
        <v>1</v>
      </c>
      <c r="R846" s="24" t="s">
        <v>164</v>
      </c>
      <c r="S846" s="24" t="str">
        <f t="shared" ref="S846:S850" si="73">IF(Q846,R846,"")</f>
        <v>Tipus no vàlid (primer caràcter no vàlid).</v>
      </c>
      <c r="T846" s="24" t="e">
        <f>IF(S846="",T845,T845&amp;" "&amp;S846)</f>
        <v>#REF!</v>
      </c>
    </row>
    <row r="847" spans="2:20" ht="15.5" x14ac:dyDescent="0.35">
      <c r="B847" s="17">
        <v>3</v>
      </c>
      <c r="C847" s="17" t="e">
        <f t="shared" ref="C847:C853" si="74">LEFT(D846,1)</f>
        <v>#REF!</v>
      </c>
      <c r="D847" t="e">
        <f>RIGHT(C842,9-B847)</f>
        <v>#REF!</v>
      </c>
      <c r="F847" s="30" t="s">
        <v>74</v>
      </c>
      <c r="G847" s="19" t="s">
        <v>100</v>
      </c>
      <c r="H847" s="27" t="s">
        <v>72</v>
      </c>
      <c r="I847" s="24" t="s">
        <v>118</v>
      </c>
      <c r="J847" s="24" t="str">
        <f t="shared" si="72"/>
        <v>NúmeroJurídica</v>
      </c>
      <c r="L847" s="36">
        <v>2</v>
      </c>
      <c r="M847" s="36" t="s">
        <v>89</v>
      </c>
      <c r="N847" s="36">
        <v>2</v>
      </c>
      <c r="O847" s="36" t="s">
        <v>73</v>
      </c>
      <c r="Q847" s="38" t="b">
        <f>IF(ISERROR(C868),TRUE,FALSE)</f>
        <v>1</v>
      </c>
      <c r="R847" s="24" t="s">
        <v>172</v>
      </c>
      <c r="S847" s="24" t="str">
        <f t="shared" si="73"/>
        <v>Cadena NIF mal formada.</v>
      </c>
      <c r="T847" s="24" t="e">
        <f t="shared" ref="T847:T850" si="75">IF(S847="",T846,T846&amp;" "&amp;S847)</f>
        <v>#REF!</v>
      </c>
    </row>
    <row r="848" spans="2:20" ht="15.5" x14ac:dyDescent="0.35">
      <c r="B848" s="17">
        <v>4</v>
      </c>
      <c r="C848" s="17" t="e">
        <f t="shared" si="74"/>
        <v>#REF!</v>
      </c>
      <c r="D848" t="e">
        <f>RIGHT(C842,9-B848)</f>
        <v>#REF!</v>
      </c>
      <c r="F848" s="30" t="s">
        <v>75</v>
      </c>
      <c r="G848" s="19" t="s">
        <v>101</v>
      </c>
      <c r="H848" s="27" t="s">
        <v>72</v>
      </c>
      <c r="I848" s="24" t="s">
        <v>118</v>
      </c>
      <c r="J848" s="24" t="str">
        <f t="shared" si="72"/>
        <v>NúmeroJurídica</v>
      </c>
      <c r="L848" s="36">
        <v>3</v>
      </c>
      <c r="M848" s="36" t="s">
        <v>71</v>
      </c>
      <c r="N848" s="36">
        <v>3</v>
      </c>
      <c r="O848" s="36" t="s">
        <v>74</v>
      </c>
      <c r="Q848" s="38" t="e">
        <f>OR(ISBLANK(C837),C837="",C837=0)</f>
        <v>#REF!</v>
      </c>
      <c r="R848" s="24" t="s">
        <v>173</v>
      </c>
      <c r="S848" s="24" t="e">
        <f t="shared" si="73"/>
        <v>#REF!</v>
      </c>
      <c r="T848" s="24" t="e">
        <f t="shared" si="75"/>
        <v>#REF!</v>
      </c>
    </row>
    <row r="849" spans="2:40" ht="15.5" x14ac:dyDescent="0.35">
      <c r="B849" s="17">
        <v>5</v>
      </c>
      <c r="C849" s="17" t="e">
        <f t="shared" si="74"/>
        <v>#REF!</v>
      </c>
      <c r="D849" t="e">
        <f>RIGHT(C842,9-B849)</f>
        <v>#REF!</v>
      </c>
      <c r="F849" s="30" t="s">
        <v>76</v>
      </c>
      <c r="G849" s="19" t="s">
        <v>102</v>
      </c>
      <c r="H849" s="27" t="s">
        <v>72</v>
      </c>
      <c r="I849" s="24" t="s">
        <v>118</v>
      </c>
      <c r="J849" s="24" t="str">
        <f t="shared" si="72"/>
        <v>NúmeroJurídica</v>
      </c>
      <c r="L849" s="36">
        <v>4</v>
      </c>
      <c r="M849" s="36" t="s">
        <v>78</v>
      </c>
      <c r="N849" s="36">
        <v>4</v>
      </c>
      <c r="O849" s="36" t="s">
        <v>75</v>
      </c>
      <c r="Q849" s="38" t="b">
        <f>IF(ISERROR(C874),TRUE,NOT(C874))</f>
        <v>1</v>
      </c>
      <c r="R849" s="24" t="s">
        <v>165</v>
      </c>
      <c r="S849" s="24" t="str">
        <f t="shared" si="73"/>
        <v>NIF no vàlid (codi de control no vàlid).</v>
      </c>
      <c r="T849" s="24" t="e">
        <f t="shared" si="75"/>
        <v>#REF!</v>
      </c>
    </row>
    <row r="850" spans="2:40" ht="15.5" x14ac:dyDescent="0.35">
      <c r="B850" s="17">
        <v>6</v>
      </c>
      <c r="C850" s="17" t="e">
        <f t="shared" si="74"/>
        <v>#REF!</v>
      </c>
      <c r="D850" t="e">
        <f>RIGHT(C842,9-B850)</f>
        <v>#REF!</v>
      </c>
      <c r="F850" s="30" t="s">
        <v>77</v>
      </c>
      <c r="G850" s="19" t="s">
        <v>96</v>
      </c>
      <c r="H850" s="27" t="s">
        <v>72</v>
      </c>
      <c r="I850" s="24" t="s">
        <v>118</v>
      </c>
      <c r="J850" s="24" t="str">
        <f t="shared" si="72"/>
        <v>NúmeroJurídica</v>
      </c>
      <c r="L850" s="36">
        <v>5</v>
      </c>
      <c r="M850" s="36" t="s">
        <v>113</v>
      </c>
      <c r="N850" s="36">
        <v>5</v>
      </c>
      <c r="O850" s="36" t="s">
        <v>76</v>
      </c>
      <c r="Q850" s="38" t="b">
        <f>IF(ISERROR(C855),FALSE,IF(OR(AND(NOT(H837),C855=I862),ISERROR(C855)),TRUE,FALSE))</f>
        <v>0</v>
      </c>
      <c r="R850" s="24" t="s">
        <v>174</v>
      </c>
      <c r="S850" s="24" t="str">
        <f t="shared" si="73"/>
        <v/>
      </c>
      <c r="T850" s="24" t="e">
        <f t="shared" si="75"/>
        <v>#REF!</v>
      </c>
    </row>
    <row r="851" spans="2:40" ht="15.5" x14ac:dyDescent="0.35">
      <c r="B851" s="17">
        <v>7</v>
      </c>
      <c r="C851" s="17" t="e">
        <f t="shared" si="74"/>
        <v>#REF!</v>
      </c>
      <c r="D851" t="e">
        <f>RIGHT(C842,9-B851)</f>
        <v>#REF!</v>
      </c>
      <c r="F851" s="30" t="s">
        <v>78</v>
      </c>
      <c r="G851" s="19" t="s">
        <v>50</v>
      </c>
      <c r="H851" s="27" t="s">
        <v>72</v>
      </c>
      <c r="I851" s="24" t="s">
        <v>118</v>
      </c>
      <c r="J851" s="24" t="str">
        <f t="shared" si="72"/>
        <v>NúmeroJurídica</v>
      </c>
      <c r="L851" s="36">
        <v>6</v>
      </c>
      <c r="M851" s="36" t="s">
        <v>116</v>
      </c>
      <c r="N851" s="36">
        <v>6</v>
      </c>
      <c r="O851" s="36" t="s">
        <v>77</v>
      </c>
      <c r="U851" s="35"/>
      <c r="V851" s="35"/>
      <c r="W851" s="35"/>
      <c r="X851" s="35"/>
      <c r="Y851" s="35"/>
      <c r="Z851" s="35"/>
      <c r="AA851" s="35"/>
    </row>
    <row r="852" spans="2:40" ht="29" x14ac:dyDescent="0.35">
      <c r="B852" s="17">
        <v>8</v>
      </c>
      <c r="C852" s="17" t="e">
        <f t="shared" si="74"/>
        <v>#REF!</v>
      </c>
      <c r="D852" t="e">
        <f>RIGHT(C842,9-B852)</f>
        <v>#REF!</v>
      </c>
      <c r="F852" s="30" t="s">
        <v>79</v>
      </c>
      <c r="G852" s="20" t="s">
        <v>103</v>
      </c>
      <c r="H852" s="27" t="s">
        <v>72</v>
      </c>
      <c r="I852" s="24" t="s">
        <v>118</v>
      </c>
      <c r="J852" s="24" t="str">
        <f t="shared" si="72"/>
        <v>NúmeroJurídica</v>
      </c>
      <c r="L852" s="36">
        <v>7</v>
      </c>
      <c r="M852" s="36" t="s">
        <v>77</v>
      </c>
      <c r="N852" s="36">
        <v>7</v>
      </c>
      <c r="O852" s="36" t="s">
        <v>78</v>
      </c>
      <c r="Q852" s="35"/>
      <c r="R852" s="35"/>
      <c r="S852" s="35"/>
      <c r="T852" s="35"/>
      <c r="U852" s="35"/>
      <c r="V852" s="35"/>
      <c r="W852" s="35"/>
      <c r="X852" s="35"/>
      <c r="Y852" s="35"/>
      <c r="Z852" s="35"/>
      <c r="AA852" s="35"/>
    </row>
    <row r="853" spans="2:40" x14ac:dyDescent="0.35">
      <c r="B853" s="17">
        <v>9</v>
      </c>
      <c r="C853" s="17" t="e">
        <f t="shared" si="74"/>
        <v>#REF!</v>
      </c>
      <c r="D853" t="e">
        <f>RIGHT(C842,9-B853)</f>
        <v>#REF!</v>
      </c>
      <c r="F853" s="30" t="s">
        <v>80</v>
      </c>
      <c r="G853" s="20" t="s">
        <v>104</v>
      </c>
      <c r="H853" s="27" t="s">
        <v>72</v>
      </c>
      <c r="I853" s="24" t="s">
        <v>118</v>
      </c>
      <c r="J853" s="24" t="str">
        <f t="shared" si="72"/>
        <v>NúmeroJurídica</v>
      </c>
      <c r="L853" s="36">
        <v>8</v>
      </c>
      <c r="M853" s="36" t="s">
        <v>83</v>
      </c>
      <c r="N853" s="36">
        <v>8</v>
      </c>
      <c r="O853" s="36" t="s">
        <v>79</v>
      </c>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row>
    <row r="854" spans="2:40" x14ac:dyDescent="0.35">
      <c r="F854" s="30" t="s">
        <v>81</v>
      </c>
      <c r="G854" s="20" t="s">
        <v>105</v>
      </c>
      <c r="H854" s="27" t="s">
        <v>82</v>
      </c>
      <c r="I854" s="24" t="s">
        <v>118</v>
      </c>
      <c r="J854" s="24" t="str">
        <f t="shared" si="72"/>
        <v>LetraJurídica</v>
      </c>
      <c r="L854" s="36">
        <v>9</v>
      </c>
      <c r="M854" s="36" t="s">
        <v>75</v>
      </c>
      <c r="N854" s="36">
        <v>9</v>
      </c>
      <c r="O854" s="36" t="s">
        <v>138</v>
      </c>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row>
    <row r="855" spans="2:40" ht="15.5" x14ac:dyDescent="0.35">
      <c r="B855" s="45" t="s">
        <v>134</v>
      </c>
      <c r="C855" s="44" t="e">
        <f>VLOOKUP(C845,F845:J877,4,FALSE)</f>
        <v>#REF!</v>
      </c>
      <c r="F855" s="30" t="s">
        <v>83</v>
      </c>
      <c r="G855" s="19" t="s">
        <v>97</v>
      </c>
      <c r="H855" s="27" t="s">
        <v>82</v>
      </c>
      <c r="I855" s="24" t="s">
        <v>118</v>
      </c>
      <c r="J855" s="24" t="str">
        <f t="shared" si="72"/>
        <v>LetraJurídica</v>
      </c>
      <c r="L855" s="36">
        <v>10</v>
      </c>
      <c r="M855" s="36" t="s">
        <v>115</v>
      </c>
      <c r="N855" s="36">
        <v>0</v>
      </c>
      <c r="O855" s="36" t="s">
        <v>80</v>
      </c>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row>
    <row r="856" spans="2:40" ht="15.5" x14ac:dyDescent="0.35">
      <c r="B856" s="45" t="s">
        <v>166</v>
      </c>
      <c r="C856" s="44" t="e">
        <f>VLOOKUP(C845,F845:J877,2,FALSE)</f>
        <v>#REF!</v>
      </c>
      <c r="F856" s="30" t="s">
        <v>84</v>
      </c>
      <c r="G856" s="19" t="s">
        <v>106</v>
      </c>
      <c r="H856" s="27" t="s">
        <v>82</v>
      </c>
      <c r="I856" s="24" t="s">
        <v>118</v>
      </c>
      <c r="J856" s="24" t="str">
        <f t="shared" si="72"/>
        <v>LetraJurídica</v>
      </c>
      <c r="L856" s="36">
        <v>11</v>
      </c>
      <c r="M856" s="36" t="s">
        <v>73</v>
      </c>
      <c r="Q856" s="35"/>
      <c r="R856" s="35"/>
      <c r="S856" s="35"/>
      <c r="T856" s="35"/>
    </row>
    <row r="857" spans="2:40" x14ac:dyDescent="0.35">
      <c r="B857" s="45" t="s">
        <v>135</v>
      </c>
      <c r="C857" s="44" t="e">
        <f>VLOOKUP(C845,F845:J877,5,FALSE)</f>
        <v>#REF!</v>
      </c>
      <c r="F857" s="30" t="s">
        <v>85</v>
      </c>
      <c r="G857" s="20" t="s">
        <v>107</v>
      </c>
      <c r="H857" s="27" t="s">
        <v>82</v>
      </c>
      <c r="I857" s="24" t="s">
        <v>118</v>
      </c>
      <c r="J857" s="24" t="str">
        <f t="shared" si="72"/>
        <v>LetraJurídica</v>
      </c>
      <c r="L857" s="36">
        <v>12</v>
      </c>
      <c r="M857" s="36" t="s">
        <v>81</v>
      </c>
    </row>
    <row r="858" spans="2:40" ht="29" x14ac:dyDescent="0.35">
      <c r="B858" s="45" t="s">
        <v>143</v>
      </c>
      <c r="C858" s="44" t="e">
        <f>IF(C857="Letra8Física",LEFT(C842,8),RIGHT(LEFT(C842,8),7))</f>
        <v>#REF!</v>
      </c>
      <c r="F858" s="30" t="s">
        <v>86</v>
      </c>
      <c r="G858" s="20" t="s">
        <v>128</v>
      </c>
      <c r="H858" s="27" t="s">
        <v>82</v>
      </c>
      <c r="I858" s="24" t="s">
        <v>118</v>
      </c>
      <c r="J858" s="24" t="str">
        <f t="shared" si="72"/>
        <v>LetraJurídica</v>
      </c>
      <c r="L858" s="36">
        <v>13</v>
      </c>
      <c r="M858" s="36" t="s">
        <v>80</v>
      </c>
    </row>
    <row r="859" spans="2:40" ht="15.5" x14ac:dyDescent="0.35">
      <c r="B859" s="45" t="s">
        <v>144</v>
      </c>
      <c r="C859" s="44" t="e">
        <f>MOD(C858,23)</f>
        <v>#REF!</v>
      </c>
      <c r="F859" s="30" t="s">
        <v>87</v>
      </c>
      <c r="G859" s="19" t="s">
        <v>108</v>
      </c>
      <c r="H859" s="27" t="s">
        <v>72</v>
      </c>
      <c r="I859" s="24" t="s">
        <v>118</v>
      </c>
      <c r="J859" s="24" t="str">
        <f t="shared" si="72"/>
        <v>NúmeroJurídica</v>
      </c>
      <c r="L859" s="36">
        <v>14</v>
      </c>
      <c r="M859" s="36" t="s">
        <v>117</v>
      </c>
    </row>
    <row r="860" spans="2:40" x14ac:dyDescent="0.35">
      <c r="B860" s="45" t="s">
        <v>145</v>
      </c>
      <c r="C860" s="44" t="e">
        <f>VLOOKUP(C859,L845:M867,2)</f>
        <v>#REF!</v>
      </c>
      <c r="F860" s="31" t="s">
        <v>88</v>
      </c>
      <c r="G860" s="21" t="s">
        <v>109</v>
      </c>
      <c r="H860" s="28" t="s">
        <v>72</v>
      </c>
      <c r="I860" s="24" t="s">
        <v>118</v>
      </c>
      <c r="J860" s="24" t="str">
        <f t="shared" si="72"/>
        <v>NúmeroJurídica</v>
      </c>
      <c r="L860" s="36">
        <v>15</v>
      </c>
      <c r="M860" s="36" t="s">
        <v>86</v>
      </c>
    </row>
    <row r="861" spans="2:40" x14ac:dyDescent="0.35">
      <c r="B861" s="39" t="s">
        <v>146</v>
      </c>
      <c r="C861" s="43" t="e">
        <f>IF(C860=C853,TRUE,FALSE)</f>
        <v>#REF!</v>
      </c>
      <c r="F861" s="32" t="s">
        <v>89</v>
      </c>
      <c r="G861" s="23" t="s">
        <v>110</v>
      </c>
      <c r="H861" s="22" t="s">
        <v>82</v>
      </c>
      <c r="I861" s="24" t="s">
        <v>118</v>
      </c>
      <c r="J861" s="24" t="str">
        <f t="shared" si="72"/>
        <v>LetraJurídica</v>
      </c>
      <c r="L861" s="36">
        <v>16</v>
      </c>
      <c r="M861" s="36" t="s">
        <v>84</v>
      </c>
    </row>
    <row r="862" spans="2:40" x14ac:dyDescent="0.35">
      <c r="B862" s="46" t="s">
        <v>152</v>
      </c>
      <c r="C862" s="44" t="e">
        <f>C847+C849+C851</f>
        <v>#REF!</v>
      </c>
      <c r="F862" s="33" t="s">
        <v>111</v>
      </c>
      <c r="G862" s="25" t="s">
        <v>120</v>
      </c>
      <c r="H862" s="18" t="s">
        <v>141</v>
      </c>
      <c r="I862" s="24" t="s">
        <v>119</v>
      </c>
      <c r="J862" s="24" t="str">
        <f t="shared" si="72"/>
        <v>Letra7Física</v>
      </c>
      <c r="L862" s="36">
        <v>17</v>
      </c>
      <c r="M862" s="36" t="s">
        <v>88</v>
      </c>
    </row>
    <row r="863" spans="2:40" ht="43.5" x14ac:dyDescent="0.35">
      <c r="B863" s="46" t="s">
        <v>148</v>
      </c>
      <c r="C863" s="44" t="e">
        <f>C846*2-(TRUNC(C846*2/10)*9)</f>
        <v>#REF!</v>
      </c>
      <c r="F863" s="33" t="s">
        <v>112</v>
      </c>
      <c r="G863" s="25" t="s">
        <v>121</v>
      </c>
      <c r="H863" s="18" t="s">
        <v>141</v>
      </c>
      <c r="I863" s="24" t="s">
        <v>119</v>
      </c>
      <c r="J863" s="24" t="str">
        <f t="shared" si="72"/>
        <v>Letra7Física</v>
      </c>
      <c r="L863" s="36">
        <v>18</v>
      </c>
      <c r="M863" s="36" t="s">
        <v>79</v>
      </c>
    </row>
    <row r="864" spans="2:40" ht="43.5" x14ac:dyDescent="0.35">
      <c r="B864" s="46" t="s">
        <v>149</v>
      </c>
      <c r="C864" s="44" t="e">
        <f>C848*2-(TRUNC(C848*2/10)*9)</f>
        <v>#REF!</v>
      </c>
      <c r="F864" s="33" t="s">
        <v>113</v>
      </c>
      <c r="G864" s="25" t="s">
        <v>122</v>
      </c>
      <c r="H864" s="18" t="s">
        <v>141</v>
      </c>
      <c r="I864" s="24" t="s">
        <v>119</v>
      </c>
      <c r="J864" s="24" t="str">
        <f t="shared" si="72"/>
        <v>Letra7Física</v>
      </c>
      <c r="L864" s="36">
        <v>19</v>
      </c>
      <c r="M864" s="36" t="s">
        <v>112</v>
      </c>
    </row>
    <row r="865" spans="2:13" ht="29" x14ac:dyDescent="0.35">
      <c r="B865" s="46" t="s">
        <v>150</v>
      </c>
      <c r="C865" s="44" t="e">
        <f>C850*2-(TRUNC(C850*2/10)*9)</f>
        <v>#REF!</v>
      </c>
      <c r="F865" s="33" t="s">
        <v>115</v>
      </c>
      <c r="G865" s="25" t="s">
        <v>123</v>
      </c>
      <c r="H865" s="18" t="s">
        <v>141</v>
      </c>
      <c r="I865" s="24" t="s">
        <v>119</v>
      </c>
      <c r="J865" s="24" t="str">
        <f t="shared" si="72"/>
        <v>Letra7Física</v>
      </c>
      <c r="L865" s="36">
        <v>20</v>
      </c>
      <c r="M865" s="36" t="s">
        <v>74</v>
      </c>
    </row>
    <row r="866" spans="2:13" ht="29" x14ac:dyDescent="0.35">
      <c r="B866" s="46" t="s">
        <v>151</v>
      </c>
      <c r="C866" s="44" t="e">
        <f>C852*2-(TRUNC(C852*2/10)*9)</f>
        <v>#REF!</v>
      </c>
      <c r="F866" s="33" t="s">
        <v>116</v>
      </c>
      <c r="G866" s="25" t="s">
        <v>123</v>
      </c>
      <c r="H866" s="18" t="s">
        <v>141</v>
      </c>
      <c r="I866" s="24" t="s">
        <v>119</v>
      </c>
      <c r="J866" s="24" t="str">
        <f t="shared" si="72"/>
        <v>Letra7Física</v>
      </c>
      <c r="L866" s="36">
        <v>21</v>
      </c>
      <c r="M866" s="36" t="s">
        <v>111</v>
      </c>
    </row>
    <row r="867" spans="2:13" ht="29" x14ac:dyDescent="0.35">
      <c r="B867" s="46" t="s">
        <v>153</v>
      </c>
      <c r="C867" s="44" t="e">
        <f>SUM(C863:C866)</f>
        <v>#REF!</v>
      </c>
      <c r="F867" s="33" t="s">
        <v>117</v>
      </c>
      <c r="G867" s="25" t="s">
        <v>123</v>
      </c>
      <c r="H867" s="18" t="s">
        <v>141</v>
      </c>
      <c r="I867" s="24" t="s">
        <v>119</v>
      </c>
      <c r="J867" s="24" t="str">
        <f t="shared" si="72"/>
        <v>Letra7Física</v>
      </c>
      <c r="L867" s="36">
        <v>22</v>
      </c>
      <c r="M867" s="36" t="s">
        <v>76</v>
      </c>
    </row>
    <row r="868" spans="2:13" x14ac:dyDescent="0.35">
      <c r="B868" s="46" t="s">
        <v>154</v>
      </c>
      <c r="C868" s="44" t="e">
        <f>C867+C862</f>
        <v>#REF!</v>
      </c>
      <c r="F868" s="34" t="s">
        <v>94</v>
      </c>
      <c r="G868" s="25" t="s">
        <v>129</v>
      </c>
      <c r="H868" s="29" t="s">
        <v>142</v>
      </c>
      <c r="I868" s="24" t="s">
        <v>119</v>
      </c>
      <c r="J868" s="24" t="str">
        <f t="shared" si="72"/>
        <v>Letra8Física</v>
      </c>
    </row>
    <row r="869" spans="2:13" x14ac:dyDescent="0.35">
      <c r="B869" s="46" t="s">
        <v>155</v>
      </c>
      <c r="C869" s="44" t="e">
        <f>MOD(10-MOD(C868,10),10)</f>
        <v>#REF!</v>
      </c>
      <c r="F869" s="34" t="s">
        <v>130</v>
      </c>
      <c r="G869" s="25" t="s">
        <v>129</v>
      </c>
      <c r="H869" s="29" t="s">
        <v>142</v>
      </c>
      <c r="I869" s="24" t="s">
        <v>119</v>
      </c>
      <c r="J869" s="24" t="str">
        <f t="shared" si="72"/>
        <v>Letra8Física</v>
      </c>
    </row>
    <row r="870" spans="2:13" x14ac:dyDescent="0.35">
      <c r="B870" s="39" t="s">
        <v>156</v>
      </c>
      <c r="C870" s="43" t="e">
        <f>IF(TEXT(C869,"0")=C853,TRUE,FALSE)</f>
        <v>#REF!</v>
      </c>
      <c r="F870" s="34" t="s">
        <v>91</v>
      </c>
      <c r="G870" s="25" t="s">
        <v>129</v>
      </c>
      <c r="H870" s="29" t="s">
        <v>142</v>
      </c>
      <c r="I870" s="24" t="s">
        <v>119</v>
      </c>
      <c r="J870" s="24" t="str">
        <f t="shared" si="72"/>
        <v>Letra8Física</v>
      </c>
    </row>
    <row r="871" spans="2:13" x14ac:dyDescent="0.35">
      <c r="B871" s="46" t="s">
        <v>158</v>
      </c>
      <c r="C871" s="44" t="e">
        <f>VLOOKUP(C869,N845:O855,2,FALSE)</f>
        <v>#REF!</v>
      </c>
      <c r="F871" s="34" t="s">
        <v>95</v>
      </c>
      <c r="G871" s="25" t="s">
        <v>129</v>
      </c>
      <c r="H871" s="29" t="s">
        <v>142</v>
      </c>
      <c r="I871" s="24" t="s">
        <v>119</v>
      </c>
      <c r="J871" s="24" t="str">
        <f t="shared" si="72"/>
        <v>Letra8Física</v>
      </c>
    </row>
    <row r="872" spans="2:13" x14ac:dyDescent="0.35">
      <c r="B872" s="39" t="s">
        <v>157</v>
      </c>
      <c r="C872" s="43" t="e">
        <f>IF(C871=C853,TRUE,FALSE)</f>
        <v>#REF!</v>
      </c>
      <c r="F872" s="34" t="s">
        <v>93</v>
      </c>
      <c r="G872" s="25" t="s">
        <v>129</v>
      </c>
      <c r="H872" s="29" t="s">
        <v>142</v>
      </c>
      <c r="I872" s="24" t="s">
        <v>119</v>
      </c>
      <c r="J872" s="24" t="str">
        <f t="shared" si="72"/>
        <v>Letra8Física</v>
      </c>
    </row>
    <row r="873" spans="2:13" x14ac:dyDescent="0.35">
      <c r="B873" s="40"/>
      <c r="C873" s="17"/>
      <c r="F873" s="34" t="s">
        <v>131</v>
      </c>
      <c r="G873" s="25" t="s">
        <v>129</v>
      </c>
      <c r="H873" s="29" t="s">
        <v>142</v>
      </c>
      <c r="I873" s="24" t="s">
        <v>119</v>
      </c>
      <c r="J873" s="24" t="str">
        <f t="shared" si="72"/>
        <v>Letra8Física</v>
      </c>
    </row>
    <row r="874" spans="2:13" x14ac:dyDescent="0.35">
      <c r="B874" s="39" t="s">
        <v>159</v>
      </c>
      <c r="C874" s="43" t="e">
        <f>OR(C861,AND(C870,C857=J845),AND(C872,C857=J854))</f>
        <v>#REF!</v>
      </c>
      <c r="F874" s="34" t="s">
        <v>90</v>
      </c>
      <c r="G874" s="25" t="s">
        <v>129</v>
      </c>
      <c r="H874" s="29" t="s">
        <v>142</v>
      </c>
      <c r="I874" s="24" t="s">
        <v>119</v>
      </c>
      <c r="J874" s="24" t="str">
        <f t="shared" si="72"/>
        <v>Letra8Física</v>
      </c>
    </row>
    <row r="875" spans="2:13" x14ac:dyDescent="0.35">
      <c r="B875" s="40"/>
      <c r="C875" s="17"/>
      <c r="F875" s="34" t="s">
        <v>132</v>
      </c>
      <c r="G875" s="25" t="s">
        <v>129</v>
      </c>
      <c r="H875" s="29" t="s">
        <v>142</v>
      </c>
      <c r="I875" s="24" t="s">
        <v>119</v>
      </c>
      <c r="J875" s="24" t="str">
        <f t="shared" si="72"/>
        <v>Letra8Física</v>
      </c>
    </row>
    <row r="876" spans="2:13" x14ac:dyDescent="0.35">
      <c r="F876" s="34" t="s">
        <v>92</v>
      </c>
      <c r="G876" s="25" t="s">
        <v>129</v>
      </c>
      <c r="H876" s="29" t="s">
        <v>142</v>
      </c>
      <c r="I876" s="24" t="s">
        <v>119</v>
      </c>
      <c r="J876" s="24" t="str">
        <f t="shared" si="72"/>
        <v>Letra8Física</v>
      </c>
    </row>
    <row r="877" spans="2:13" x14ac:dyDescent="0.35">
      <c r="B877" s="41" t="s">
        <v>161</v>
      </c>
      <c r="C877" s="43" t="e">
        <f>NOT(OR(Q845:Q850))</f>
        <v>#REF!</v>
      </c>
      <c r="F877" s="34" t="s">
        <v>133</v>
      </c>
      <c r="G877" s="25" t="s">
        <v>129</v>
      </c>
      <c r="H877" s="29" t="s">
        <v>142</v>
      </c>
      <c r="I877" s="24" t="s">
        <v>119</v>
      </c>
      <c r="J877" s="24" t="str">
        <f t="shared" si="72"/>
        <v>Letra8Física</v>
      </c>
    </row>
    <row r="878" spans="2:13" x14ac:dyDescent="0.35">
      <c r="B878" s="41" t="s">
        <v>124</v>
      </c>
      <c r="C878" s="42" t="e">
        <f>IF(Q848,R848,T850)</f>
        <v>#REF!</v>
      </c>
    </row>
    <row r="879" spans="2:13" x14ac:dyDescent="0.35">
      <c r="B879" s="40"/>
      <c r="C879" s="17"/>
    </row>
    <row r="880" spans="2:13" s="56" customFormat="1" x14ac:dyDescent="0.35"/>
    <row r="883" spans="2:20" ht="39.75" customHeight="1" x14ac:dyDescent="0.5">
      <c r="B883" s="47" t="s">
        <v>167</v>
      </c>
      <c r="C883" s="53" t="e">
        <f>#REF!</f>
        <v>#REF!</v>
      </c>
      <c r="F883" s="51"/>
      <c r="G883" s="52" t="s">
        <v>170</v>
      </c>
      <c r="H883" s="54" t="b">
        <f>D4</f>
        <v>1</v>
      </c>
    </row>
    <row r="884" spans="2:20" ht="23.5" x14ac:dyDescent="0.55000000000000004">
      <c r="B884" s="49" t="s">
        <v>162</v>
      </c>
      <c r="C884" s="50" t="e">
        <f>C923</f>
        <v>#REF!</v>
      </c>
      <c r="G884" s="40" t="s">
        <v>169</v>
      </c>
      <c r="H884" t="b">
        <f>TRUE</f>
        <v>1</v>
      </c>
      <c r="I884" t="b">
        <f>FALSE</f>
        <v>0</v>
      </c>
    </row>
    <row r="885" spans="2:20" x14ac:dyDescent="0.35">
      <c r="B885" s="26" t="s">
        <v>166</v>
      </c>
      <c r="C885" t="e">
        <f>CONCATENATE("Persona ",C901,", ",C902)</f>
        <v>#REF!</v>
      </c>
    </row>
    <row r="886" spans="2:20" x14ac:dyDescent="0.35">
      <c r="B886" s="26"/>
    </row>
    <row r="888" spans="2:20" x14ac:dyDescent="0.35">
      <c r="B888" s="26" t="s">
        <v>168</v>
      </c>
      <c r="C888" t="e">
        <f>UPPER(C883)</f>
        <v>#REF!</v>
      </c>
    </row>
    <row r="889" spans="2:20" x14ac:dyDescent="0.35">
      <c r="Q889" s="26" t="s">
        <v>124</v>
      </c>
    </row>
    <row r="890" spans="2:20" x14ac:dyDescent="0.35">
      <c r="B890" s="26" t="s">
        <v>68</v>
      </c>
      <c r="C890" s="26" t="s">
        <v>69</v>
      </c>
      <c r="D890" s="26" t="s">
        <v>70</v>
      </c>
      <c r="E890" s="26"/>
      <c r="F890" s="26" t="s">
        <v>44</v>
      </c>
      <c r="G890" s="26"/>
      <c r="H890" s="26" t="s">
        <v>114</v>
      </c>
      <c r="I890" s="26" t="s">
        <v>127</v>
      </c>
      <c r="J890" s="26" t="s">
        <v>140</v>
      </c>
      <c r="K890" s="26"/>
      <c r="L890" s="26" t="s">
        <v>136</v>
      </c>
      <c r="N890" s="26" t="s">
        <v>139</v>
      </c>
      <c r="Q890" s="55" t="s">
        <v>125</v>
      </c>
      <c r="R890" s="55" t="s">
        <v>126</v>
      </c>
      <c r="S890" s="55" t="s">
        <v>160</v>
      </c>
      <c r="T890" s="48" t="s">
        <v>171</v>
      </c>
    </row>
    <row r="891" spans="2:20" ht="15.5" x14ac:dyDescent="0.35">
      <c r="B891" s="17">
        <v>1</v>
      </c>
      <c r="C891" s="17" t="e">
        <f>LEFT(C888,1)</f>
        <v>#REF!</v>
      </c>
      <c r="D891" t="e">
        <f>RIGHT(C888,9-B891)</f>
        <v>#REF!</v>
      </c>
      <c r="F891" s="30" t="s">
        <v>71</v>
      </c>
      <c r="G891" s="19" t="s">
        <v>98</v>
      </c>
      <c r="H891" s="27" t="s">
        <v>72</v>
      </c>
      <c r="I891" s="24" t="s">
        <v>118</v>
      </c>
      <c r="J891" s="24" t="str">
        <f>H891&amp;I891</f>
        <v>NúmeroJurídica</v>
      </c>
      <c r="L891" s="36">
        <v>0</v>
      </c>
      <c r="M891" s="36" t="s">
        <v>137</v>
      </c>
      <c r="N891" s="36">
        <v>0</v>
      </c>
      <c r="O891" s="36" t="s">
        <v>80</v>
      </c>
      <c r="Q891" s="38" t="e">
        <f>IF(LEN(C888)&lt;&gt;9,TRUE,FALSE)</f>
        <v>#REF!</v>
      </c>
      <c r="R891" s="24" t="s">
        <v>163</v>
      </c>
      <c r="S891" s="24" t="e">
        <f>IF(Q891,R891,"")</f>
        <v>#REF!</v>
      </c>
      <c r="T891" s="24" t="e">
        <f>S891</f>
        <v>#REF!</v>
      </c>
    </row>
    <row r="892" spans="2:20" ht="15.5" x14ac:dyDescent="0.35">
      <c r="B892" s="17">
        <v>2</v>
      </c>
      <c r="C892" s="17" t="e">
        <f>LEFT(D891,1)</f>
        <v>#REF!</v>
      </c>
      <c r="D892" t="e">
        <f>RIGHT(C888,9-B892)</f>
        <v>#REF!</v>
      </c>
      <c r="F892" s="30" t="s">
        <v>73</v>
      </c>
      <c r="G892" s="19" t="s">
        <v>99</v>
      </c>
      <c r="H892" s="27" t="s">
        <v>72</v>
      </c>
      <c r="I892" s="24" t="s">
        <v>118</v>
      </c>
      <c r="J892" s="24" t="str">
        <f t="shared" ref="J892:J923" si="76">H892&amp;I892</f>
        <v>NúmeroJurídica</v>
      </c>
      <c r="L892" s="36">
        <v>1</v>
      </c>
      <c r="M892" s="36" t="s">
        <v>85</v>
      </c>
      <c r="N892" s="36">
        <v>1</v>
      </c>
      <c r="O892" s="36" t="s">
        <v>71</v>
      </c>
      <c r="Q892" s="38" t="b">
        <f>IF(ISERROR(C901),TRUE,FALSE)</f>
        <v>1</v>
      </c>
      <c r="R892" s="24" t="s">
        <v>164</v>
      </c>
      <c r="S892" s="24" t="str">
        <f t="shared" ref="S892:S896" si="77">IF(Q892,R892,"")</f>
        <v>Tipus no vàlid (primer caràcter no vàlid).</v>
      </c>
      <c r="T892" s="24" t="e">
        <f>IF(S892="",T891,T891&amp;" "&amp;S892)</f>
        <v>#REF!</v>
      </c>
    </row>
    <row r="893" spans="2:20" ht="15.5" x14ac:dyDescent="0.35">
      <c r="B893" s="17">
        <v>3</v>
      </c>
      <c r="C893" s="17" t="e">
        <f t="shared" ref="C893:C899" si="78">LEFT(D892,1)</f>
        <v>#REF!</v>
      </c>
      <c r="D893" t="e">
        <f>RIGHT(C888,9-B893)</f>
        <v>#REF!</v>
      </c>
      <c r="F893" s="30" t="s">
        <v>74</v>
      </c>
      <c r="G893" s="19" t="s">
        <v>100</v>
      </c>
      <c r="H893" s="27" t="s">
        <v>72</v>
      </c>
      <c r="I893" s="24" t="s">
        <v>118</v>
      </c>
      <c r="J893" s="24" t="str">
        <f t="shared" si="76"/>
        <v>NúmeroJurídica</v>
      </c>
      <c r="L893" s="36">
        <v>2</v>
      </c>
      <c r="M893" s="36" t="s">
        <v>89</v>
      </c>
      <c r="N893" s="36">
        <v>2</v>
      </c>
      <c r="O893" s="36" t="s">
        <v>73</v>
      </c>
      <c r="Q893" s="38" t="b">
        <f>IF(ISERROR(C914),TRUE,FALSE)</f>
        <v>1</v>
      </c>
      <c r="R893" s="24" t="s">
        <v>172</v>
      </c>
      <c r="S893" s="24" t="str">
        <f t="shared" si="77"/>
        <v>Cadena NIF mal formada.</v>
      </c>
      <c r="T893" s="24" t="e">
        <f t="shared" ref="T893:T896" si="79">IF(S893="",T892,T892&amp;" "&amp;S893)</f>
        <v>#REF!</v>
      </c>
    </row>
    <row r="894" spans="2:20" ht="15.5" x14ac:dyDescent="0.35">
      <c r="B894" s="17">
        <v>4</v>
      </c>
      <c r="C894" s="17" t="e">
        <f t="shared" si="78"/>
        <v>#REF!</v>
      </c>
      <c r="D894" t="e">
        <f>RIGHT(C888,9-B894)</f>
        <v>#REF!</v>
      </c>
      <c r="F894" s="30" t="s">
        <v>75</v>
      </c>
      <c r="G894" s="19" t="s">
        <v>101</v>
      </c>
      <c r="H894" s="27" t="s">
        <v>72</v>
      </c>
      <c r="I894" s="24" t="s">
        <v>118</v>
      </c>
      <c r="J894" s="24" t="str">
        <f t="shared" si="76"/>
        <v>NúmeroJurídica</v>
      </c>
      <c r="L894" s="36">
        <v>3</v>
      </c>
      <c r="M894" s="36" t="s">
        <v>71</v>
      </c>
      <c r="N894" s="36">
        <v>3</v>
      </c>
      <c r="O894" s="36" t="s">
        <v>74</v>
      </c>
      <c r="Q894" s="38" t="e">
        <f>OR(ISBLANK(C883),C883="",C883=0)</f>
        <v>#REF!</v>
      </c>
      <c r="R894" s="24" t="s">
        <v>173</v>
      </c>
      <c r="S894" s="24" t="e">
        <f t="shared" si="77"/>
        <v>#REF!</v>
      </c>
      <c r="T894" s="24" t="e">
        <f t="shared" si="79"/>
        <v>#REF!</v>
      </c>
    </row>
    <row r="895" spans="2:20" ht="15.5" x14ac:dyDescent="0.35">
      <c r="B895" s="17">
        <v>5</v>
      </c>
      <c r="C895" s="17" t="e">
        <f t="shared" si="78"/>
        <v>#REF!</v>
      </c>
      <c r="D895" t="e">
        <f>RIGHT(C888,9-B895)</f>
        <v>#REF!</v>
      </c>
      <c r="F895" s="30" t="s">
        <v>76</v>
      </c>
      <c r="G895" s="19" t="s">
        <v>102</v>
      </c>
      <c r="H895" s="27" t="s">
        <v>72</v>
      </c>
      <c r="I895" s="24" t="s">
        <v>118</v>
      </c>
      <c r="J895" s="24" t="str">
        <f t="shared" si="76"/>
        <v>NúmeroJurídica</v>
      </c>
      <c r="L895" s="36">
        <v>4</v>
      </c>
      <c r="M895" s="36" t="s">
        <v>78</v>
      </c>
      <c r="N895" s="36">
        <v>4</v>
      </c>
      <c r="O895" s="36" t="s">
        <v>75</v>
      </c>
      <c r="Q895" s="38" t="b">
        <f>IF(ISERROR(C920),TRUE,NOT(C920))</f>
        <v>1</v>
      </c>
      <c r="R895" s="24" t="s">
        <v>165</v>
      </c>
      <c r="S895" s="24" t="str">
        <f t="shared" si="77"/>
        <v>NIF no vàlid (codi de control no vàlid).</v>
      </c>
      <c r="T895" s="24" t="e">
        <f t="shared" si="79"/>
        <v>#REF!</v>
      </c>
    </row>
    <row r="896" spans="2:20" ht="15.5" x14ac:dyDescent="0.35">
      <c r="B896" s="17">
        <v>6</v>
      </c>
      <c r="C896" s="17" t="e">
        <f t="shared" si="78"/>
        <v>#REF!</v>
      </c>
      <c r="D896" t="e">
        <f>RIGHT(C888,9-B896)</f>
        <v>#REF!</v>
      </c>
      <c r="F896" s="30" t="s">
        <v>77</v>
      </c>
      <c r="G896" s="19" t="s">
        <v>96</v>
      </c>
      <c r="H896" s="27" t="s">
        <v>72</v>
      </c>
      <c r="I896" s="24" t="s">
        <v>118</v>
      </c>
      <c r="J896" s="24" t="str">
        <f t="shared" si="76"/>
        <v>NúmeroJurídica</v>
      </c>
      <c r="L896" s="36">
        <v>5</v>
      </c>
      <c r="M896" s="36" t="s">
        <v>113</v>
      </c>
      <c r="N896" s="36">
        <v>5</v>
      </c>
      <c r="O896" s="36" t="s">
        <v>76</v>
      </c>
      <c r="Q896" s="38" t="b">
        <f>IF(ISERROR(C901),FALSE,IF(OR(AND(NOT(H883),C901=I908),ISERROR(C901)),TRUE,FALSE))</f>
        <v>0</v>
      </c>
      <c r="R896" s="24" t="s">
        <v>174</v>
      </c>
      <c r="S896" s="24" t="str">
        <f t="shared" si="77"/>
        <v/>
      </c>
      <c r="T896" s="24" t="e">
        <f t="shared" si="79"/>
        <v>#REF!</v>
      </c>
    </row>
    <row r="897" spans="2:40" ht="15.5" x14ac:dyDescent="0.35">
      <c r="B897" s="17">
        <v>7</v>
      </c>
      <c r="C897" s="17" t="e">
        <f t="shared" si="78"/>
        <v>#REF!</v>
      </c>
      <c r="D897" t="e">
        <f>RIGHT(C888,9-B897)</f>
        <v>#REF!</v>
      </c>
      <c r="F897" s="30" t="s">
        <v>78</v>
      </c>
      <c r="G897" s="19" t="s">
        <v>50</v>
      </c>
      <c r="H897" s="27" t="s">
        <v>72</v>
      </c>
      <c r="I897" s="24" t="s">
        <v>118</v>
      </c>
      <c r="J897" s="24" t="str">
        <f t="shared" si="76"/>
        <v>NúmeroJurídica</v>
      </c>
      <c r="L897" s="36">
        <v>6</v>
      </c>
      <c r="M897" s="36" t="s">
        <v>116</v>
      </c>
      <c r="N897" s="36">
        <v>6</v>
      </c>
      <c r="O897" s="36" t="s">
        <v>77</v>
      </c>
      <c r="U897" s="35"/>
      <c r="V897" s="35"/>
      <c r="W897" s="35"/>
      <c r="X897" s="35"/>
      <c r="Y897" s="35"/>
      <c r="Z897" s="35"/>
      <c r="AA897" s="35"/>
    </row>
    <row r="898" spans="2:40" ht="29" x14ac:dyDescent="0.35">
      <c r="B898" s="17">
        <v>8</v>
      </c>
      <c r="C898" s="17" t="e">
        <f t="shared" si="78"/>
        <v>#REF!</v>
      </c>
      <c r="D898" t="e">
        <f>RIGHT(C888,9-B898)</f>
        <v>#REF!</v>
      </c>
      <c r="F898" s="30" t="s">
        <v>79</v>
      </c>
      <c r="G898" s="20" t="s">
        <v>103</v>
      </c>
      <c r="H898" s="27" t="s">
        <v>72</v>
      </c>
      <c r="I898" s="24" t="s">
        <v>118</v>
      </c>
      <c r="J898" s="24" t="str">
        <f t="shared" si="76"/>
        <v>NúmeroJurídica</v>
      </c>
      <c r="L898" s="36">
        <v>7</v>
      </c>
      <c r="M898" s="36" t="s">
        <v>77</v>
      </c>
      <c r="N898" s="36">
        <v>7</v>
      </c>
      <c r="O898" s="36" t="s">
        <v>78</v>
      </c>
      <c r="Q898" s="35"/>
      <c r="R898" s="35"/>
      <c r="S898" s="35"/>
      <c r="T898" s="35"/>
      <c r="U898" s="35"/>
      <c r="V898" s="35"/>
      <c r="W898" s="35"/>
      <c r="X898" s="35"/>
      <c r="Y898" s="35"/>
      <c r="Z898" s="35"/>
      <c r="AA898" s="35"/>
    </row>
    <row r="899" spans="2:40" x14ac:dyDescent="0.35">
      <c r="B899" s="17">
        <v>9</v>
      </c>
      <c r="C899" s="17" t="e">
        <f t="shared" si="78"/>
        <v>#REF!</v>
      </c>
      <c r="D899" t="e">
        <f>RIGHT(C888,9-B899)</f>
        <v>#REF!</v>
      </c>
      <c r="F899" s="30" t="s">
        <v>80</v>
      </c>
      <c r="G899" s="20" t="s">
        <v>104</v>
      </c>
      <c r="H899" s="27" t="s">
        <v>72</v>
      </c>
      <c r="I899" s="24" t="s">
        <v>118</v>
      </c>
      <c r="J899" s="24" t="str">
        <f t="shared" si="76"/>
        <v>NúmeroJurídica</v>
      </c>
      <c r="L899" s="36">
        <v>8</v>
      </c>
      <c r="M899" s="36" t="s">
        <v>83</v>
      </c>
      <c r="N899" s="36">
        <v>8</v>
      </c>
      <c r="O899" s="36" t="s">
        <v>79</v>
      </c>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c r="AN899" s="35"/>
    </row>
    <row r="900" spans="2:40" x14ac:dyDescent="0.35">
      <c r="F900" s="30" t="s">
        <v>81</v>
      </c>
      <c r="G900" s="20" t="s">
        <v>105</v>
      </c>
      <c r="H900" s="27" t="s">
        <v>82</v>
      </c>
      <c r="I900" s="24" t="s">
        <v>118</v>
      </c>
      <c r="J900" s="24" t="str">
        <f t="shared" si="76"/>
        <v>LetraJurídica</v>
      </c>
      <c r="L900" s="36">
        <v>9</v>
      </c>
      <c r="M900" s="36" t="s">
        <v>75</v>
      </c>
      <c r="N900" s="36">
        <v>9</v>
      </c>
      <c r="O900" s="36" t="s">
        <v>138</v>
      </c>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c r="AN900" s="35"/>
    </row>
    <row r="901" spans="2:40" ht="15.5" x14ac:dyDescent="0.35">
      <c r="B901" s="45" t="s">
        <v>134</v>
      </c>
      <c r="C901" s="44" t="e">
        <f>VLOOKUP(C891,F891:J923,4,FALSE)</f>
        <v>#REF!</v>
      </c>
      <c r="F901" s="30" t="s">
        <v>83</v>
      </c>
      <c r="G901" s="19" t="s">
        <v>97</v>
      </c>
      <c r="H901" s="27" t="s">
        <v>82</v>
      </c>
      <c r="I901" s="24" t="s">
        <v>118</v>
      </c>
      <c r="J901" s="24" t="str">
        <f t="shared" si="76"/>
        <v>LetraJurídica</v>
      </c>
      <c r="L901" s="36">
        <v>10</v>
      </c>
      <c r="M901" s="36" t="s">
        <v>115</v>
      </c>
      <c r="N901" s="36">
        <v>0</v>
      </c>
      <c r="O901" s="36" t="s">
        <v>80</v>
      </c>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c r="AN901" s="35"/>
    </row>
    <row r="902" spans="2:40" ht="15.5" x14ac:dyDescent="0.35">
      <c r="B902" s="45" t="s">
        <v>166</v>
      </c>
      <c r="C902" s="44" t="e">
        <f>VLOOKUP(C891,F891:J923,2,FALSE)</f>
        <v>#REF!</v>
      </c>
      <c r="F902" s="30" t="s">
        <v>84</v>
      </c>
      <c r="G902" s="19" t="s">
        <v>106</v>
      </c>
      <c r="H902" s="27" t="s">
        <v>82</v>
      </c>
      <c r="I902" s="24" t="s">
        <v>118</v>
      </c>
      <c r="J902" s="24" t="str">
        <f t="shared" si="76"/>
        <v>LetraJurídica</v>
      </c>
      <c r="L902" s="36">
        <v>11</v>
      </c>
      <c r="M902" s="36" t="s">
        <v>73</v>
      </c>
      <c r="Q902" s="35"/>
      <c r="R902" s="35"/>
      <c r="S902" s="35"/>
      <c r="T902" s="35"/>
    </row>
    <row r="903" spans="2:40" x14ac:dyDescent="0.35">
      <c r="B903" s="45" t="s">
        <v>135</v>
      </c>
      <c r="C903" s="44" t="e">
        <f>VLOOKUP(C891,F891:J923,5,FALSE)</f>
        <v>#REF!</v>
      </c>
      <c r="F903" s="30" t="s">
        <v>85</v>
      </c>
      <c r="G903" s="20" t="s">
        <v>107</v>
      </c>
      <c r="H903" s="27" t="s">
        <v>82</v>
      </c>
      <c r="I903" s="24" t="s">
        <v>118</v>
      </c>
      <c r="J903" s="24" t="str">
        <f t="shared" si="76"/>
        <v>LetraJurídica</v>
      </c>
      <c r="L903" s="36">
        <v>12</v>
      </c>
      <c r="M903" s="36" t="s">
        <v>81</v>
      </c>
    </row>
    <row r="904" spans="2:40" ht="29" x14ac:dyDescent="0.35">
      <c r="B904" s="45" t="s">
        <v>143</v>
      </c>
      <c r="C904" s="44" t="e">
        <f>IF(C903="Letra8Física",LEFT(C888,8),RIGHT(LEFT(C888,8),7))</f>
        <v>#REF!</v>
      </c>
      <c r="F904" s="30" t="s">
        <v>86</v>
      </c>
      <c r="G904" s="20" t="s">
        <v>128</v>
      </c>
      <c r="H904" s="27" t="s">
        <v>82</v>
      </c>
      <c r="I904" s="24" t="s">
        <v>118</v>
      </c>
      <c r="J904" s="24" t="str">
        <f t="shared" si="76"/>
        <v>LetraJurídica</v>
      </c>
      <c r="L904" s="36">
        <v>13</v>
      </c>
      <c r="M904" s="36" t="s">
        <v>80</v>
      </c>
    </row>
    <row r="905" spans="2:40" ht="15.5" x14ac:dyDescent="0.35">
      <c r="B905" s="45" t="s">
        <v>144</v>
      </c>
      <c r="C905" s="44" t="e">
        <f>MOD(C904,23)</f>
        <v>#REF!</v>
      </c>
      <c r="F905" s="30" t="s">
        <v>87</v>
      </c>
      <c r="G905" s="19" t="s">
        <v>108</v>
      </c>
      <c r="H905" s="27" t="s">
        <v>72</v>
      </c>
      <c r="I905" s="24" t="s">
        <v>118</v>
      </c>
      <c r="J905" s="24" t="str">
        <f t="shared" si="76"/>
        <v>NúmeroJurídica</v>
      </c>
      <c r="L905" s="36">
        <v>14</v>
      </c>
      <c r="M905" s="36" t="s">
        <v>117</v>
      </c>
    </row>
    <row r="906" spans="2:40" x14ac:dyDescent="0.35">
      <c r="B906" s="45" t="s">
        <v>145</v>
      </c>
      <c r="C906" s="44" t="e">
        <f>VLOOKUP(C905,L891:M913,2)</f>
        <v>#REF!</v>
      </c>
      <c r="F906" s="31" t="s">
        <v>88</v>
      </c>
      <c r="G906" s="21" t="s">
        <v>109</v>
      </c>
      <c r="H906" s="28" t="s">
        <v>72</v>
      </c>
      <c r="I906" s="24" t="s">
        <v>118</v>
      </c>
      <c r="J906" s="24" t="str">
        <f t="shared" si="76"/>
        <v>NúmeroJurídica</v>
      </c>
      <c r="L906" s="36">
        <v>15</v>
      </c>
      <c r="M906" s="36" t="s">
        <v>86</v>
      </c>
    </row>
    <row r="907" spans="2:40" x14ac:dyDescent="0.35">
      <c r="B907" s="39" t="s">
        <v>146</v>
      </c>
      <c r="C907" s="43" t="e">
        <f>IF(C906=C899,TRUE,FALSE)</f>
        <v>#REF!</v>
      </c>
      <c r="F907" s="32" t="s">
        <v>89</v>
      </c>
      <c r="G907" s="23" t="s">
        <v>110</v>
      </c>
      <c r="H907" s="22" t="s">
        <v>82</v>
      </c>
      <c r="I907" s="24" t="s">
        <v>118</v>
      </c>
      <c r="J907" s="24" t="str">
        <f t="shared" si="76"/>
        <v>LetraJurídica</v>
      </c>
      <c r="L907" s="36">
        <v>16</v>
      </c>
      <c r="M907" s="36" t="s">
        <v>84</v>
      </c>
    </row>
    <row r="908" spans="2:40" x14ac:dyDescent="0.35">
      <c r="B908" s="46" t="s">
        <v>152</v>
      </c>
      <c r="C908" s="44" t="e">
        <f>C893+C895+C897</f>
        <v>#REF!</v>
      </c>
      <c r="F908" s="33" t="s">
        <v>111</v>
      </c>
      <c r="G908" s="25" t="s">
        <v>120</v>
      </c>
      <c r="H908" s="18" t="s">
        <v>141</v>
      </c>
      <c r="I908" s="24" t="s">
        <v>119</v>
      </c>
      <c r="J908" s="24" t="str">
        <f t="shared" si="76"/>
        <v>Letra7Física</v>
      </c>
      <c r="L908" s="36">
        <v>17</v>
      </c>
      <c r="M908" s="36" t="s">
        <v>88</v>
      </c>
    </row>
    <row r="909" spans="2:40" ht="43.5" x14ac:dyDescent="0.35">
      <c r="B909" s="46" t="s">
        <v>148</v>
      </c>
      <c r="C909" s="44" t="e">
        <f>C892*2-(TRUNC(C892*2/10)*9)</f>
        <v>#REF!</v>
      </c>
      <c r="F909" s="33" t="s">
        <v>112</v>
      </c>
      <c r="G909" s="25" t="s">
        <v>121</v>
      </c>
      <c r="H909" s="18" t="s">
        <v>141</v>
      </c>
      <c r="I909" s="24" t="s">
        <v>119</v>
      </c>
      <c r="J909" s="24" t="str">
        <f t="shared" si="76"/>
        <v>Letra7Física</v>
      </c>
      <c r="L909" s="36">
        <v>18</v>
      </c>
      <c r="M909" s="36" t="s">
        <v>79</v>
      </c>
    </row>
    <row r="910" spans="2:40" ht="43.5" x14ac:dyDescent="0.35">
      <c r="B910" s="46" t="s">
        <v>149</v>
      </c>
      <c r="C910" s="44" t="e">
        <f>C894*2-(TRUNC(C894*2/10)*9)</f>
        <v>#REF!</v>
      </c>
      <c r="F910" s="33" t="s">
        <v>113</v>
      </c>
      <c r="G910" s="25" t="s">
        <v>122</v>
      </c>
      <c r="H910" s="18" t="s">
        <v>141</v>
      </c>
      <c r="I910" s="24" t="s">
        <v>119</v>
      </c>
      <c r="J910" s="24" t="str">
        <f t="shared" si="76"/>
        <v>Letra7Física</v>
      </c>
      <c r="L910" s="36">
        <v>19</v>
      </c>
      <c r="M910" s="36" t="s">
        <v>112</v>
      </c>
    </row>
    <row r="911" spans="2:40" ht="29" x14ac:dyDescent="0.35">
      <c r="B911" s="46" t="s">
        <v>150</v>
      </c>
      <c r="C911" s="44" t="e">
        <f>C896*2-(TRUNC(C896*2/10)*9)</f>
        <v>#REF!</v>
      </c>
      <c r="F911" s="33" t="s">
        <v>115</v>
      </c>
      <c r="G911" s="25" t="s">
        <v>123</v>
      </c>
      <c r="H911" s="18" t="s">
        <v>141</v>
      </c>
      <c r="I911" s="24" t="s">
        <v>119</v>
      </c>
      <c r="J911" s="24" t="str">
        <f t="shared" si="76"/>
        <v>Letra7Física</v>
      </c>
      <c r="L911" s="36">
        <v>20</v>
      </c>
      <c r="M911" s="36" t="s">
        <v>74</v>
      </c>
    </row>
    <row r="912" spans="2:40" ht="29" x14ac:dyDescent="0.35">
      <c r="B912" s="46" t="s">
        <v>151</v>
      </c>
      <c r="C912" s="44" t="e">
        <f>C898*2-(TRUNC(C898*2/10)*9)</f>
        <v>#REF!</v>
      </c>
      <c r="F912" s="33" t="s">
        <v>116</v>
      </c>
      <c r="G912" s="25" t="s">
        <v>123</v>
      </c>
      <c r="H912" s="18" t="s">
        <v>141</v>
      </c>
      <c r="I912" s="24" t="s">
        <v>119</v>
      </c>
      <c r="J912" s="24" t="str">
        <f t="shared" si="76"/>
        <v>Letra7Física</v>
      </c>
      <c r="L912" s="36">
        <v>21</v>
      </c>
      <c r="M912" s="36" t="s">
        <v>111</v>
      </c>
    </row>
    <row r="913" spans="2:13" ht="29" x14ac:dyDescent="0.35">
      <c r="B913" s="46" t="s">
        <v>153</v>
      </c>
      <c r="C913" s="44" t="e">
        <f>SUM(C909:C912)</f>
        <v>#REF!</v>
      </c>
      <c r="F913" s="33" t="s">
        <v>117</v>
      </c>
      <c r="G913" s="25" t="s">
        <v>123</v>
      </c>
      <c r="H913" s="18" t="s">
        <v>141</v>
      </c>
      <c r="I913" s="24" t="s">
        <v>119</v>
      </c>
      <c r="J913" s="24" t="str">
        <f t="shared" si="76"/>
        <v>Letra7Física</v>
      </c>
      <c r="L913" s="36">
        <v>22</v>
      </c>
      <c r="M913" s="36" t="s">
        <v>76</v>
      </c>
    </row>
    <row r="914" spans="2:13" x14ac:dyDescent="0.35">
      <c r="B914" s="46" t="s">
        <v>154</v>
      </c>
      <c r="C914" s="44" t="e">
        <f>C913+C908</f>
        <v>#REF!</v>
      </c>
      <c r="F914" s="34" t="s">
        <v>94</v>
      </c>
      <c r="G914" s="25" t="s">
        <v>129</v>
      </c>
      <c r="H914" s="29" t="s">
        <v>142</v>
      </c>
      <c r="I914" s="24" t="s">
        <v>119</v>
      </c>
      <c r="J914" s="24" t="str">
        <f t="shared" si="76"/>
        <v>Letra8Física</v>
      </c>
    </row>
    <row r="915" spans="2:13" x14ac:dyDescent="0.35">
      <c r="B915" s="46" t="s">
        <v>155</v>
      </c>
      <c r="C915" s="44" t="e">
        <f>MOD(10-MOD(C914,10),10)</f>
        <v>#REF!</v>
      </c>
      <c r="F915" s="34" t="s">
        <v>130</v>
      </c>
      <c r="G915" s="25" t="s">
        <v>129</v>
      </c>
      <c r="H915" s="29" t="s">
        <v>142</v>
      </c>
      <c r="I915" s="24" t="s">
        <v>119</v>
      </c>
      <c r="J915" s="24" t="str">
        <f t="shared" si="76"/>
        <v>Letra8Física</v>
      </c>
    </row>
    <row r="916" spans="2:13" x14ac:dyDescent="0.35">
      <c r="B916" s="39" t="s">
        <v>156</v>
      </c>
      <c r="C916" s="43" t="e">
        <f>IF(TEXT(C915,"0")=C899,TRUE,FALSE)</f>
        <v>#REF!</v>
      </c>
      <c r="F916" s="34" t="s">
        <v>91</v>
      </c>
      <c r="G916" s="25" t="s">
        <v>129</v>
      </c>
      <c r="H916" s="29" t="s">
        <v>142</v>
      </c>
      <c r="I916" s="24" t="s">
        <v>119</v>
      </c>
      <c r="J916" s="24" t="str">
        <f t="shared" si="76"/>
        <v>Letra8Física</v>
      </c>
    </row>
    <row r="917" spans="2:13" x14ac:dyDescent="0.35">
      <c r="B917" s="46" t="s">
        <v>158</v>
      </c>
      <c r="C917" s="44" t="e">
        <f>VLOOKUP(C915,N891:O901,2,FALSE)</f>
        <v>#REF!</v>
      </c>
      <c r="F917" s="34" t="s">
        <v>95</v>
      </c>
      <c r="G917" s="25" t="s">
        <v>129</v>
      </c>
      <c r="H917" s="29" t="s">
        <v>142</v>
      </c>
      <c r="I917" s="24" t="s">
        <v>119</v>
      </c>
      <c r="J917" s="24" t="str">
        <f t="shared" si="76"/>
        <v>Letra8Física</v>
      </c>
    </row>
    <row r="918" spans="2:13" x14ac:dyDescent="0.35">
      <c r="B918" s="39" t="s">
        <v>157</v>
      </c>
      <c r="C918" s="43" t="e">
        <f>IF(C917=C899,TRUE,FALSE)</f>
        <v>#REF!</v>
      </c>
      <c r="F918" s="34" t="s">
        <v>93</v>
      </c>
      <c r="G918" s="25" t="s">
        <v>129</v>
      </c>
      <c r="H918" s="29" t="s">
        <v>142</v>
      </c>
      <c r="I918" s="24" t="s">
        <v>119</v>
      </c>
      <c r="J918" s="24" t="str">
        <f t="shared" si="76"/>
        <v>Letra8Física</v>
      </c>
    </row>
    <row r="919" spans="2:13" x14ac:dyDescent="0.35">
      <c r="B919" s="40"/>
      <c r="C919" s="17"/>
      <c r="F919" s="34" t="s">
        <v>131</v>
      </c>
      <c r="G919" s="25" t="s">
        <v>129</v>
      </c>
      <c r="H919" s="29" t="s">
        <v>142</v>
      </c>
      <c r="I919" s="24" t="s">
        <v>119</v>
      </c>
      <c r="J919" s="24" t="str">
        <f t="shared" si="76"/>
        <v>Letra8Física</v>
      </c>
    </row>
    <row r="920" spans="2:13" x14ac:dyDescent="0.35">
      <c r="B920" s="39" t="s">
        <v>159</v>
      </c>
      <c r="C920" s="43" t="e">
        <f>OR(C907,AND(C916,C903=J891),AND(C918,C903=J900))</f>
        <v>#REF!</v>
      </c>
      <c r="F920" s="34" t="s">
        <v>90</v>
      </c>
      <c r="G920" s="25" t="s">
        <v>129</v>
      </c>
      <c r="H920" s="29" t="s">
        <v>142</v>
      </c>
      <c r="I920" s="24" t="s">
        <v>119</v>
      </c>
      <c r="J920" s="24" t="str">
        <f t="shared" si="76"/>
        <v>Letra8Física</v>
      </c>
    </row>
    <row r="921" spans="2:13" x14ac:dyDescent="0.35">
      <c r="B921" s="40"/>
      <c r="C921" s="17"/>
      <c r="F921" s="34" t="s">
        <v>132</v>
      </c>
      <c r="G921" s="25" t="s">
        <v>129</v>
      </c>
      <c r="H921" s="29" t="s">
        <v>142</v>
      </c>
      <c r="I921" s="24" t="s">
        <v>119</v>
      </c>
      <c r="J921" s="24" t="str">
        <f t="shared" si="76"/>
        <v>Letra8Física</v>
      </c>
    </row>
    <row r="922" spans="2:13" x14ac:dyDescent="0.35">
      <c r="F922" s="34" t="s">
        <v>92</v>
      </c>
      <c r="G922" s="25" t="s">
        <v>129</v>
      </c>
      <c r="H922" s="29" t="s">
        <v>142</v>
      </c>
      <c r="I922" s="24" t="s">
        <v>119</v>
      </c>
      <c r="J922" s="24" t="str">
        <f t="shared" si="76"/>
        <v>Letra8Física</v>
      </c>
    </row>
    <row r="923" spans="2:13" x14ac:dyDescent="0.35">
      <c r="B923" s="41" t="s">
        <v>161</v>
      </c>
      <c r="C923" s="43" t="e">
        <f>NOT(OR(Q891:Q896))</f>
        <v>#REF!</v>
      </c>
      <c r="F923" s="34" t="s">
        <v>133</v>
      </c>
      <c r="G923" s="25" t="s">
        <v>129</v>
      </c>
      <c r="H923" s="29" t="s">
        <v>142</v>
      </c>
      <c r="I923" s="24" t="s">
        <v>119</v>
      </c>
      <c r="J923" s="24" t="str">
        <f t="shared" si="76"/>
        <v>Letra8Física</v>
      </c>
    </row>
    <row r="924" spans="2:13" x14ac:dyDescent="0.35">
      <c r="B924" s="41" t="s">
        <v>124</v>
      </c>
      <c r="C924" s="42" t="e">
        <f>IF(Q894,R894,T896)</f>
        <v>#REF!</v>
      </c>
    </row>
    <row r="925" spans="2:13" x14ac:dyDescent="0.35">
      <c r="B925" s="40"/>
      <c r="C925" s="17"/>
    </row>
    <row r="926" spans="2:13" s="56" customFormat="1" x14ac:dyDescent="0.35"/>
    <row r="929" spans="2:27" ht="39.75" customHeight="1" x14ac:dyDescent="0.5">
      <c r="B929" s="47" t="s">
        <v>167</v>
      </c>
      <c r="C929" s="53" t="e">
        <f>#REF!</f>
        <v>#REF!</v>
      </c>
      <c r="F929" s="51"/>
      <c r="G929" s="52" t="s">
        <v>170</v>
      </c>
      <c r="H929" s="54" t="b">
        <f>D4</f>
        <v>1</v>
      </c>
    </row>
    <row r="930" spans="2:27" ht="23.5" x14ac:dyDescent="0.55000000000000004">
      <c r="B930" s="49" t="s">
        <v>162</v>
      </c>
      <c r="C930" s="50" t="e">
        <f>C969</f>
        <v>#REF!</v>
      </c>
      <c r="G930" s="40" t="s">
        <v>169</v>
      </c>
      <c r="H930" t="b">
        <f>TRUE</f>
        <v>1</v>
      </c>
      <c r="I930" t="b">
        <f>FALSE</f>
        <v>0</v>
      </c>
    </row>
    <row r="931" spans="2:27" x14ac:dyDescent="0.35">
      <c r="B931" s="26" t="s">
        <v>166</v>
      </c>
      <c r="C931" t="e">
        <f>CONCATENATE("Persona ",C947,", ",C948)</f>
        <v>#REF!</v>
      </c>
    </row>
    <row r="932" spans="2:27" x14ac:dyDescent="0.35">
      <c r="B932" s="26"/>
    </row>
    <row r="934" spans="2:27" x14ac:dyDescent="0.35">
      <c r="B934" s="26" t="s">
        <v>168</v>
      </c>
      <c r="C934" t="e">
        <f>UPPER(C929)</f>
        <v>#REF!</v>
      </c>
    </row>
    <row r="935" spans="2:27" x14ac:dyDescent="0.35">
      <c r="Q935" s="26" t="s">
        <v>124</v>
      </c>
    </row>
    <row r="936" spans="2:27" x14ac:dyDescent="0.35">
      <c r="B936" s="26" t="s">
        <v>68</v>
      </c>
      <c r="C936" s="26" t="s">
        <v>69</v>
      </c>
      <c r="D936" s="26" t="s">
        <v>70</v>
      </c>
      <c r="E936" s="26"/>
      <c r="F936" s="26" t="s">
        <v>44</v>
      </c>
      <c r="G936" s="26"/>
      <c r="H936" s="26" t="s">
        <v>114</v>
      </c>
      <c r="I936" s="26" t="s">
        <v>127</v>
      </c>
      <c r="J936" s="26" t="s">
        <v>140</v>
      </c>
      <c r="K936" s="26"/>
      <c r="L936" s="26" t="s">
        <v>136</v>
      </c>
      <c r="N936" s="26" t="s">
        <v>139</v>
      </c>
      <c r="Q936" s="55" t="s">
        <v>125</v>
      </c>
      <c r="R936" s="55" t="s">
        <v>126</v>
      </c>
      <c r="S936" s="55" t="s">
        <v>160</v>
      </c>
      <c r="T936" s="48" t="s">
        <v>171</v>
      </c>
    </row>
    <row r="937" spans="2:27" ht="15.5" x14ac:dyDescent="0.35">
      <c r="B937" s="17">
        <v>1</v>
      </c>
      <c r="C937" s="17" t="e">
        <f>LEFT(C934,1)</f>
        <v>#REF!</v>
      </c>
      <c r="D937" t="e">
        <f>RIGHT(C934,9-B937)</f>
        <v>#REF!</v>
      </c>
      <c r="F937" s="30" t="s">
        <v>71</v>
      </c>
      <c r="G937" s="19" t="s">
        <v>98</v>
      </c>
      <c r="H937" s="27" t="s">
        <v>72</v>
      </c>
      <c r="I937" s="24" t="s">
        <v>118</v>
      </c>
      <c r="J937" s="24" t="str">
        <f>H937&amp;I937</f>
        <v>NúmeroJurídica</v>
      </c>
      <c r="L937" s="36">
        <v>0</v>
      </c>
      <c r="M937" s="36" t="s">
        <v>137</v>
      </c>
      <c r="N937" s="36">
        <v>0</v>
      </c>
      <c r="O937" s="36" t="s">
        <v>80</v>
      </c>
      <c r="Q937" s="38" t="e">
        <f>IF(LEN(C934)&lt;&gt;9,TRUE,FALSE)</f>
        <v>#REF!</v>
      </c>
      <c r="R937" s="24" t="s">
        <v>163</v>
      </c>
      <c r="S937" s="24" t="e">
        <f>IF(Q937,R937,"")</f>
        <v>#REF!</v>
      </c>
      <c r="T937" s="24" t="e">
        <f>S937</f>
        <v>#REF!</v>
      </c>
    </row>
    <row r="938" spans="2:27" ht="15.5" x14ac:dyDescent="0.35">
      <c r="B938" s="17">
        <v>2</v>
      </c>
      <c r="C938" s="17" t="e">
        <f>LEFT(D937,1)</f>
        <v>#REF!</v>
      </c>
      <c r="D938" t="e">
        <f>RIGHT(C934,9-B938)</f>
        <v>#REF!</v>
      </c>
      <c r="F938" s="30" t="s">
        <v>73</v>
      </c>
      <c r="G938" s="19" t="s">
        <v>99</v>
      </c>
      <c r="H938" s="27" t="s">
        <v>72</v>
      </c>
      <c r="I938" s="24" t="s">
        <v>118</v>
      </c>
      <c r="J938" s="24" t="str">
        <f t="shared" ref="J938:J969" si="80">H938&amp;I938</f>
        <v>NúmeroJurídica</v>
      </c>
      <c r="L938" s="36">
        <v>1</v>
      </c>
      <c r="M938" s="36" t="s">
        <v>85</v>
      </c>
      <c r="N938" s="36">
        <v>1</v>
      </c>
      <c r="O938" s="36" t="s">
        <v>71</v>
      </c>
      <c r="Q938" s="38" t="b">
        <f>IF(ISERROR(C947),TRUE,FALSE)</f>
        <v>1</v>
      </c>
      <c r="R938" s="24" t="s">
        <v>164</v>
      </c>
      <c r="S938" s="24" t="str">
        <f t="shared" ref="S938:S942" si="81">IF(Q938,R938,"")</f>
        <v>Tipus no vàlid (primer caràcter no vàlid).</v>
      </c>
      <c r="T938" s="24" t="e">
        <f>IF(S938="",T937,T937&amp;" "&amp;S938)</f>
        <v>#REF!</v>
      </c>
    </row>
    <row r="939" spans="2:27" ht="15.5" x14ac:dyDescent="0.35">
      <c r="B939" s="17">
        <v>3</v>
      </c>
      <c r="C939" s="17" t="e">
        <f t="shared" ref="C939:C945" si="82">LEFT(D938,1)</f>
        <v>#REF!</v>
      </c>
      <c r="D939" t="e">
        <f>RIGHT(C934,9-B939)</f>
        <v>#REF!</v>
      </c>
      <c r="F939" s="30" t="s">
        <v>74</v>
      </c>
      <c r="G939" s="19" t="s">
        <v>100</v>
      </c>
      <c r="H939" s="27" t="s">
        <v>72</v>
      </c>
      <c r="I939" s="24" t="s">
        <v>118</v>
      </c>
      <c r="J939" s="24" t="str">
        <f t="shared" si="80"/>
        <v>NúmeroJurídica</v>
      </c>
      <c r="L939" s="36">
        <v>2</v>
      </c>
      <c r="M939" s="36" t="s">
        <v>89</v>
      </c>
      <c r="N939" s="36">
        <v>2</v>
      </c>
      <c r="O939" s="36" t="s">
        <v>73</v>
      </c>
      <c r="Q939" s="38" t="b">
        <f>IF(ISERROR(C960),TRUE,FALSE)</f>
        <v>1</v>
      </c>
      <c r="R939" s="24" t="s">
        <v>172</v>
      </c>
      <c r="S939" s="24" t="str">
        <f t="shared" si="81"/>
        <v>Cadena NIF mal formada.</v>
      </c>
      <c r="T939" s="24" t="e">
        <f t="shared" ref="T939:T942" si="83">IF(S939="",T938,T938&amp;" "&amp;S939)</f>
        <v>#REF!</v>
      </c>
    </row>
    <row r="940" spans="2:27" ht="15.5" x14ac:dyDescent="0.35">
      <c r="B940" s="17">
        <v>4</v>
      </c>
      <c r="C940" s="17" t="e">
        <f t="shared" si="82"/>
        <v>#REF!</v>
      </c>
      <c r="D940" t="e">
        <f>RIGHT(C934,9-B940)</f>
        <v>#REF!</v>
      </c>
      <c r="F940" s="30" t="s">
        <v>75</v>
      </c>
      <c r="G940" s="19" t="s">
        <v>101</v>
      </c>
      <c r="H940" s="27" t="s">
        <v>72</v>
      </c>
      <c r="I940" s="24" t="s">
        <v>118</v>
      </c>
      <c r="J940" s="24" t="str">
        <f t="shared" si="80"/>
        <v>NúmeroJurídica</v>
      </c>
      <c r="L940" s="36">
        <v>3</v>
      </c>
      <c r="M940" s="36" t="s">
        <v>71</v>
      </c>
      <c r="N940" s="36">
        <v>3</v>
      </c>
      <c r="O940" s="36" t="s">
        <v>74</v>
      </c>
      <c r="Q940" s="38" t="e">
        <f>OR(ISBLANK(C929),C929="",C929=0)</f>
        <v>#REF!</v>
      </c>
      <c r="R940" s="24" t="s">
        <v>173</v>
      </c>
      <c r="S940" s="24" t="e">
        <f t="shared" si="81"/>
        <v>#REF!</v>
      </c>
      <c r="T940" s="24" t="e">
        <f t="shared" si="83"/>
        <v>#REF!</v>
      </c>
    </row>
    <row r="941" spans="2:27" ht="15.5" x14ac:dyDescent="0.35">
      <c r="B941" s="17">
        <v>5</v>
      </c>
      <c r="C941" s="17" t="e">
        <f t="shared" si="82"/>
        <v>#REF!</v>
      </c>
      <c r="D941" t="e">
        <f>RIGHT(C934,9-B941)</f>
        <v>#REF!</v>
      </c>
      <c r="F941" s="30" t="s">
        <v>76</v>
      </c>
      <c r="G941" s="19" t="s">
        <v>102</v>
      </c>
      <c r="H941" s="27" t="s">
        <v>72</v>
      </c>
      <c r="I941" s="24" t="s">
        <v>118</v>
      </c>
      <c r="J941" s="24" t="str">
        <f t="shared" si="80"/>
        <v>NúmeroJurídica</v>
      </c>
      <c r="L941" s="36">
        <v>4</v>
      </c>
      <c r="M941" s="36" t="s">
        <v>78</v>
      </c>
      <c r="N941" s="36">
        <v>4</v>
      </c>
      <c r="O941" s="36" t="s">
        <v>75</v>
      </c>
      <c r="Q941" s="38" t="b">
        <f>IF(ISERROR(C966),TRUE,NOT(C966))</f>
        <v>1</v>
      </c>
      <c r="R941" s="24" t="s">
        <v>165</v>
      </c>
      <c r="S941" s="24" t="str">
        <f t="shared" si="81"/>
        <v>NIF no vàlid (codi de control no vàlid).</v>
      </c>
      <c r="T941" s="24" t="e">
        <f t="shared" si="83"/>
        <v>#REF!</v>
      </c>
    </row>
    <row r="942" spans="2:27" ht="15.5" x14ac:dyDescent="0.35">
      <c r="B942" s="17">
        <v>6</v>
      </c>
      <c r="C942" s="17" t="e">
        <f t="shared" si="82"/>
        <v>#REF!</v>
      </c>
      <c r="D942" t="e">
        <f>RIGHT(C934,9-B942)</f>
        <v>#REF!</v>
      </c>
      <c r="F942" s="30" t="s">
        <v>77</v>
      </c>
      <c r="G942" s="19" t="s">
        <v>96</v>
      </c>
      <c r="H942" s="27" t="s">
        <v>72</v>
      </c>
      <c r="I942" s="24" t="s">
        <v>118</v>
      </c>
      <c r="J942" s="24" t="str">
        <f t="shared" si="80"/>
        <v>NúmeroJurídica</v>
      </c>
      <c r="L942" s="36">
        <v>5</v>
      </c>
      <c r="M942" s="36" t="s">
        <v>113</v>
      </c>
      <c r="N942" s="36">
        <v>5</v>
      </c>
      <c r="O942" s="36" t="s">
        <v>76</v>
      </c>
      <c r="Q942" s="38" t="b">
        <f>IF(ISERROR(C947),FALSE,IF(OR(AND(NOT(H929),C947=I954),ISERROR(C947)),TRUE,FALSE))</f>
        <v>0</v>
      </c>
      <c r="R942" s="24" t="s">
        <v>174</v>
      </c>
      <c r="S942" s="24" t="str">
        <f t="shared" si="81"/>
        <v/>
      </c>
      <c r="T942" s="24" t="e">
        <f t="shared" si="83"/>
        <v>#REF!</v>
      </c>
    </row>
    <row r="943" spans="2:27" ht="15.5" x14ac:dyDescent="0.35">
      <c r="B943" s="17">
        <v>7</v>
      </c>
      <c r="C943" s="17" t="e">
        <f t="shared" si="82"/>
        <v>#REF!</v>
      </c>
      <c r="D943" t="e">
        <f>RIGHT(C934,9-B943)</f>
        <v>#REF!</v>
      </c>
      <c r="F943" s="30" t="s">
        <v>78</v>
      </c>
      <c r="G943" s="19" t="s">
        <v>50</v>
      </c>
      <c r="H943" s="27" t="s">
        <v>72</v>
      </c>
      <c r="I943" s="24" t="s">
        <v>118</v>
      </c>
      <c r="J943" s="24" t="str">
        <f t="shared" si="80"/>
        <v>NúmeroJurídica</v>
      </c>
      <c r="L943" s="36">
        <v>6</v>
      </c>
      <c r="M943" s="36" t="s">
        <v>116</v>
      </c>
      <c r="N943" s="36">
        <v>6</v>
      </c>
      <c r="O943" s="36" t="s">
        <v>77</v>
      </c>
      <c r="U943" s="35"/>
      <c r="V943" s="35"/>
      <c r="W943" s="35"/>
      <c r="X943" s="35"/>
      <c r="Y943" s="35"/>
      <c r="Z943" s="35"/>
      <c r="AA943" s="35"/>
    </row>
    <row r="944" spans="2:27" ht="29" x14ac:dyDescent="0.35">
      <c r="B944" s="17">
        <v>8</v>
      </c>
      <c r="C944" s="17" t="e">
        <f t="shared" si="82"/>
        <v>#REF!</v>
      </c>
      <c r="D944" t="e">
        <f>RIGHT(C934,9-B944)</f>
        <v>#REF!</v>
      </c>
      <c r="F944" s="30" t="s">
        <v>79</v>
      </c>
      <c r="G944" s="20" t="s">
        <v>103</v>
      </c>
      <c r="H944" s="27" t="s">
        <v>72</v>
      </c>
      <c r="I944" s="24" t="s">
        <v>118</v>
      </c>
      <c r="J944" s="24" t="str">
        <f t="shared" si="80"/>
        <v>NúmeroJurídica</v>
      </c>
      <c r="L944" s="36">
        <v>7</v>
      </c>
      <c r="M944" s="36" t="s">
        <v>77</v>
      </c>
      <c r="N944" s="36">
        <v>7</v>
      </c>
      <c r="O944" s="36" t="s">
        <v>78</v>
      </c>
      <c r="Q944" s="35"/>
      <c r="R944" s="35"/>
      <c r="S944" s="35"/>
      <c r="T944" s="35"/>
      <c r="U944" s="35"/>
      <c r="V944" s="35"/>
      <c r="W944" s="35"/>
      <c r="X944" s="35"/>
      <c r="Y944" s="35"/>
      <c r="Z944" s="35"/>
      <c r="AA944" s="35"/>
    </row>
    <row r="945" spans="2:40" x14ac:dyDescent="0.35">
      <c r="B945" s="17">
        <v>9</v>
      </c>
      <c r="C945" s="17" t="e">
        <f t="shared" si="82"/>
        <v>#REF!</v>
      </c>
      <c r="D945" t="e">
        <f>RIGHT(C934,9-B945)</f>
        <v>#REF!</v>
      </c>
      <c r="F945" s="30" t="s">
        <v>80</v>
      </c>
      <c r="G945" s="20" t="s">
        <v>104</v>
      </c>
      <c r="H945" s="27" t="s">
        <v>72</v>
      </c>
      <c r="I945" s="24" t="s">
        <v>118</v>
      </c>
      <c r="J945" s="24" t="str">
        <f t="shared" si="80"/>
        <v>NúmeroJurídica</v>
      </c>
      <c r="L945" s="36">
        <v>8</v>
      </c>
      <c r="M945" s="36" t="s">
        <v>83</v>
      </c>
      <c r="N945" s="36">
        <v>8</v>
      </c>
      <c r="O945" s="36" t="s">
        <v>79</v>
      </c>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c r="AN945" s="35"/>
    </row>
    <row r="946" spans="2:40" x14ac:dyDescent="0.35">
      <c r="F946" s="30" t="s">
        <v>81</v>
      </c>
      <c r="G946" s="20" t="s">
        <v>105</v>
      </c>
      <c r="H946" s="27" t="s">
        <v>82</v>
      </c>
      <c r="I946" s="24" t="s">
        <v>118</v>
      </c>
      <c r="J946" s="24" t="str">
        <f t="shared" si="80"/>
        <v>LetraJurídica</v>
      </c>
      <c r="L946" s="36">
        <v>9</v>
      </c>
      <c r="M946" s="36" t="s">
        <v>75</v>
      </c>
      <c r="N946" s="36">
        <v>9</v>
      </c>
      <c r="O946" s="36" t="s">
        <v>138</v>
      </c>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row>
    <row r="947" spans="2:40" ht="15.5" x14ac:dyDescent="0.35">
      <c r="B947" s="45" t="s">
        <v>134</v>
      </c>
      <c r="C947" s="44" t="e">
        <f>VLOOKUP(C937,F937:J969,4,FALSE)</f>
        <v>#REF!</v>
      </c>
      <c r="F947" s="30" t="s">
        <v>83</v>
      </c>
      <c r="G947" s="19" t="s">
        <v>97</v>
      </c>
      <c r="H947" s="27" t="s">
        <v>82</v>
      </c>
      <c r="I947" s="24" t="s">
        <v>118</v>
      </c>
      <c r="J947" s="24" t="str">
        <f t="shared" si="80"/>
        <v>LetraJurídica</v>
      </c>
      <c r="L947" s="36">
        <v>10</v>
      </c>
      <c r="M947" s="36" t="s">
        <v>115</v>
      </c>
      <c r="N947" s="36">
        <v>0</v>
      </c>
      <c r="O947" s="36" t="s">
        <v>80</v>
      </c>
      <c r="Q947" s="35"/>
      <c r="R947" s="35"/>
      <c r="S947" s="35"/>
      <c r="T947" s="35"/>
      <c r="U947" s="35"/>
      <c r="V947" s="35"/>
      <c r="W947" s="35"/>
      <c r="X947" s="35"/>
      <c r="Y947" s="35"/>
      <c r="Z947" s="35"/>
      <c r="AA947" s="35"/>
      <c r="AB947" s="35"/>
      <c r="AC947" s="35"/>
      <c r="AD947" s="35"/>
      <c r="AE947" s="35"/>
      <c r="AF947" s="35"/>
      <c r="AG947" s="35"/>
      <c r="AH947" s="35"/>
      <c r="AI947" s="35"/>
      <c r="AJ947" s="35"/>
      <c r="AK947" s="35"/>
      <c r="AL947" s="35"/>
      <c r="AM947" s="35"/>
      <c r="AN947" s="35"/>
    </row>
    <row r="948" spans="2:40" ht="15.5" x14ac:dyDescent="0.35">
      <c r="B948" s="45" t="s">
        <v>166</v>
      </c>
      <c r="C948" s="44" t="e">
        <f>VLOOKUP(C937,F937:J969,2,FALSE)</f>
        <v>#REF!</v>
      </c>
      <c r="F948" s="30" t="s">
        <v>84</v>
      </c>
      <c r="G948" s="19" t="s">
        <v>106</v>
      </c>
      <c r="H948" s="27" t="s">
        <v>82</v>
      </c>
      <c r="I948" s="24" t="s">
        <v>118</v>
      </c>
      <c r="J948" s="24" t="str">
        <f t="shared" si="80"/>
        <v>LetraJurídica</v>
      </c>
      <c r="L948" s="36">
        <v>11</v>
      </c>
      <c r="M948" s="36" t="s">
        <v>73</v>
      </c>
      <c r="Q948" s="35"/>
      <c r="R948" s="35"/>
      <c r="S948" s="35"/>
      <c r="T948" s="35"/>
    </row>
    <row r="949" spans="2:40" x14ac:dyDescent="0.35">
      <c r="B949" s="45" t="s">
        <v>135</v>
      </c>
      <c r="C949" s="44" t="e">
        <f>VLOOKUP(C937,F937:J969,5,FALSE)</f>
        <v>#REF!</v>
      </c>
      <c r="F949" s="30" t="s">
        <v>85</v>
      </c>
      <c r="G949" s="20" t="s">
        <v>107</v>
      </c>
      <c r="H949" s="27" t="s">
        <v>82</v>
      </c>
      <c r="I949" s="24" t="s">
        <v>118</v>
      </c>
      <c r="J949" s="24" t="str">
        <f t="shared" si="80"/>
        <v>LetraJurídica</v>
      </c>
      <c r="L949" s="36">
        <v>12</v>
      </c>
      <c r="M949" s="36" t="s">
        <v>81</v>
      </c>
    </row>
    <row r="950" spans="2:40" ht="29" x14ac:dyDescent="0.35">
      <c r="B950" s="45" t="s">
        <v>143</v>
      </c>
      <c r="C950" s="44" t="e">
        <f>IF(C949="Letra8Física",LEFT(C934,8),RIGHT(LEFT(C934,8),7))</f>
        <v>#REF!</v>
      </c>
      <c r="F950" s="30" t="s">
        <v>86</v>
      </c>
      <c r="G950" s="20" t="s">
        <v>128</v>
      </c>
      <c r="H950" s="27" t="s">
        <v>82</v>
      </c>
      <c r="I950" s="24" t="s">
        <v>118</v>
      </c>
      <c r="J950" s="24" t="str">
        <f t="shared" si="80"/>
        <v>LetraJurídica</v>
      </c>
      <c r="L950" s="36">
        <v>13</v>
      </c>
      <c r="M950" s="36" t="s">
        <v>80</v>
      </c>
    </row>
    <row r="951" spans="2:40" ht="15.5" x14ac:dyDescent="0.35">
      <c r="B951" s="45" t="s">
        <v>144</v>
      </c>
      <c r="C951" s="44" t="e">
        <f>MOD(C950,23)</f>
        <v>#REF!</v>
      </c>
      <c r="F951" s="30" t="s">
        <v>87</v>
      </c>
      <c r="G951" s="19" t="s">
        <v>108</v>
      </c>
      <c r="H951" s="27" t="s">
        <v>72</v>
      </c>
      <c r="I951" s="24" t="s">
        <v>118</v>
      </c>
      <c r="J951" s="24" t="str">
        <f t="shared" si="80"/>
        <v>NúmeroJurídica</v>
      </c>
      <c r="L951" s="36">
        <v>14</v>
      </c>
      <c r="M951" s="36" t="s">
        <v>117</v>
      </c>
    </row>
    <row r="952" spans="2:40" x14ac:dyDescent="0.35">
      <c r="B952" s="45" t="s">
        <v>145</v>
      </c>
      <c r="C952" s="44" t="e">
        <f>VLOOKUP(C951,L937:M959,2)</f>
        <v>#REF!</v>
      </c>
      <c r="F952" s="31" t="s">
        <v>88</v>
      </c>
      <c r="G952" s="21" t="s">
        <v>109</v>
      </c>
      <c r="H952" s="28" t="s">
        <v>72</v>
      </c>
      <c r="I952" s="24" t="s">
        <v>118</v>
      </c>
      <c r="J952" s="24" t="str">
        <f t="shared" si="80"/>
        <v>NúmeroJurídica</v>
      </c>
      <c r="L952" s="36">
        <v>15</v>
      </c>
      <c r="M952" s="36" t="s">
        <v>86</v>
      </c>
    </row>
    <row r="953" spans="2:40" x14ac:dyDescent="0.35">
      <c r="B953" s="39" t="s">
        <v>146</v>
      </c>
      <c r="C953" s="43" t="e">
        <f>IF(C952=C945,TRUE,FALSE)</f>
        <v>#REF!</v>
      </c>
      <c r="F953" s="32" t="s">
        <v>89</v>
      </c>
      <c r="G953" s="23" t="s">
        <v>110</v>
      </c>
      <c r="H953" s="22" t="s">
        <v>82</v>
      </c>
      <c r="I953" s="24" t="s">
        <v>118</v>
      </c>
      <c r="J953" s="24" t="str">
        <f t="shared" si="80"/>
        <v>LetraJurídica</v>
      </c>
      <c r="L953" s="36">
        <v>16</v>
      </c>
      <c r="M953" s="36" t="s">
        <v>84</v>
      </c>
    </row>
    <row r="954" spans="2:40" x14ac:dyDescent="0.35">
      <c r="B954" s="46" t="s">
        <v>152</v>
      </c>
      <c r="C954" s="44" t="e">
        <f>C939+C941+C943</f>
        <v>#REF!</v>
      </c>
      <c r="F954" s="33" t="s">
        <v>111</v>
      </c>
      <c r="G954" s="25" t="s">
        <v>120</v>
      </c>
      <c r="H954" s="18" t="s">
        <v>141</v>
      </c>
      <c r="I954" s="24" t="s">
        <v>119</v>
      </c>
      <c r="J954" s="24" t="str">
        <f t="shared" si="80"/>
        <v>Letra7Física</v>
      </c>
      <c r="L954" s="36">
        <v>17</v>
      </c>
      <c r="M954" s="36" t="s">
        <v>88</v>
      </c>
    </row>
    <row r="955" spans="2:40" ht="43.5" x14ac:dyDescent="0.35">
      <c r="B955" s="46" t="s">
        <v>148</v>
      </c>
      <c r="C955" s="44" t="e">
        <f>C938*2-(TRUNC(C938*2/10)*9)</f>
        <v>#REF!</v>
      </c>
      <c r="F955" s="33" t="s">
        <v>112</v>
      </c>
      <c r="G955" s="25" t="s">
        <v>121</v>
      </c>
      <c r="H955" s="18" t="s">
        <v>141</v>
      </c>
      <c r="I955" s="24" t="s">
        <v>119</v>
      </c>
      <c r="J955" s="24" t="str">
        <f t="shared" si="80"/>
        <v>Letra7Física</v>
      </c>
      <c r="L955" s="36">
        <v>18</v>
      </c>
      <c r="M955" s="36" t="s">
        <v>79</v>
      </c>
    </row>
    <row r="956" spans="2:40" ht="43.5" x14ac:dyDescent="0.35">
      <c r="B956" s="46" t="s">
        <v>149</v>
      </c>
      <c r="C956" s="44" t="e">
        <f>C940*2-(TRUNC(C940*2/10)*9)</f>
        <v>#REF!</v>
      </c>
      <c r="F956" s="33" t="s">
        <v>113</v>
      </c>
      <c r="G956" s="25" t="s">
        <v>122</v>
      </c>
      <c r="H956" s="18" t="s">
        <v>141</v>
      </c>
      <c r="I956" s="24" t="s">
        <v>119</v>
      </c>
      <c r="J956" s="24" t="str">
        <f t="shared" si="80"/>
        <v>Letra7Física</v>
      </c>
      <c r="L956" s="36">
        <v>19</v>
      </c>
      <c r="M956" s="36" t="s">
        <v>112</v>
      </c>
    </row>
    <row r="957" spans="2:40" ht="29" x14ac:dyDescent="0.35">
      <c r="B957" s="46" t="s">
        <v>150</v>
      </c>
      <c r="C957" s="44" t="e">
        <f>C942*2-(TRUNC(C942*2/10)*9)</f>
        <v>#REF!</v>
      </c>
      <c r="F957" s="33" t="s">
        <v>115</v>
      </c>
      <c r="G957" s="25" t="s">
        <v>123</v>
      </c>
      <c r="H957" s="18" t="s">
        <v>141</v>
      </c>
      <c r="I957" s="24" t="s">
        <v>119</v>
      </c>
      <c r="J957" s="24" t="str">
        <f t="shared" si="80"/>
        <v>Letra7Física</v>
      </c>
      <c r="L957" s="36">
        <v>20</v>
      </c>
      <c r="M957" s="36" t="s">
        <v>74</v>
      </c>
    </row>
    <row r="958" spans="2:40" ht="29" x14ac:dyDescent="0.35">
      <c r="B958" s="46" t="s">
        <v>151</v>
      </c>
      <c r="C958" s="44" t="e">
        <f>C944*2-(TRUNC(C944*2/10)*9)</f>
        <v>#REF!</v>
      </c>
      <c r="F958" s="33" t="s">
        <v>116</v>
      </c>
      <c r="G958" s="25" t="s">
        <v>123</v>
      </c>
      <c r="H958" s="18" t="s">
        <v>141</v>
      </c>
      <c r="I958" s="24" t="s">
        <v>119</v>
      </c>
      <c r="J958" s="24" t="str">
        <f t="shared" si="80"/>
        <v>Letra7Física</v>
      </c>
      <c r="L958" s="36">
        <v>21</v>
      </c>
      <c r="M958" s="36" t="s">
        <v>111</v>
      </c>
    </row>
    <row r="959" spans="2:40" ht="29" x14ac:dyDescent="0.35">
      <c r="B959" s="46" t="s">
        <v>153</v>
      </c>
      <c r="C959" s="44" t="e">
        <f>SUM(C955:C958)</f>
        <v>#REF!</v>
      </c>
      <c r="F959" s="33" t="s">
        <v>117</v>
      </c>
      <c r="G959" s="25" t="s">
        <v>123</v>
      </c>
      <c r="H959" s="18" t="s">
        <v>141</v>
      </c>
      <c r="I959" s="24" t="s">
        <v>119</v>
      </c>
      <c r="J959" s="24" t="str">
        <f t="shared" si="80"/>
        <v>Letra7Física</v>
      </c>
      <c r="L959" s="36">
        <v>22</v>
      </c>
      <c r="M959" s="36" t="s">
        <v>76</v>
      </c>
    </row>
    <row r="960" spans="2:40" x14ac:dyDescent="0.35">
      <c r="B960" s="46" t="s">
        <v>154</v>
      </c>
      <c r="C960" s="44" t="e">
        <f>C959+C954</f>
        <v>#REF!</v>
      </c>
      <c r="F960" s="34" t="s">
        <v>94</v>
      </c>
      <c r="G960" s="25" t="s">
        <v>129</v>
      </c>
      <c r="H960" s="29" t="s">
        <v>142</v>
      </c>
      <c r="I960" s="24" t="s">
        <v>119</v>
      </c>
      <c r="J960" s="24" t="str">
        <f t="shared" si="80"/>
        <v>Letra8Física</v>
      </c>
    </row>
    <row r="961" spans="2:10" x14ac:dyDescent="0.35">
      <c r="B961" s="46" t="s">
        <v>155</v>
      </c>
      <c r="C961" s="44" t="e">
        <f>MOD(10-MOD(C960,10),10)</f>
        <v>#REF!</v>
      </c>
      <c r="F961" s="34" t="s">
        <v>130</v>
      </c>
      <c r="G961" s="25" t="s">
        <v>129</v>
      </c>
      <c r="H961" s="29" t="s">
        <v>142</v>
      </c>
      <c r="I961" s="24" t="s">
        <v>119</v>
      </c>
      <c r="J961" s="24" t="str">
        <f t="shared" si="80"/>
        <v>Letra8Física</v>
      </c>
    </row>
    <row r="962" spans="2:10" x14ac:dyDescent="0.35">
      <c r="B962" s="39" t="s">
        <v>156</v>
      </c>
      <c r="C962" s="43" t="e">
        <f>IF(TEXT(C961,"0")=C945,TRUE,FALSE)</f>
        <v>#REF!</v>
      </c>
      <c r="F962" s="34" t="s">
        <v>91</v>
      </c>
      <c r="G962" s="25" t="s">
        <v>129</v>
      </c>
      <c r="H962" s="29" t="s">
        <v>142</v>
      </c>
      <c r="I962" s="24" t="s">
        <v>119</v>
      </c>
      <c r="J962" s="24" t="str">
        <f t="shared" si="80"/>
        <v>Letra8Física</v>
      </c>
    </row>
    <row r="963" spans="2:10" x14ac:dyDescent="0.35">
      <c r="B963" s="46" t="s">
        <v>158</v>
      </c>
      <c r="C963" s="44" t="e">
        <f>VLOOKUP(C961,N937:O947,2,FALSE)</f>
        <v>#REF!</v>
      </c>
      <c r="F963" s="34" t="s">
        <v>95</v>
      </c>
      <c r="G963" s="25" t="s">
        <v>129</v>
      </c>
      <c r="H963" s="29" t="s">
        <v>142</v>
      </c>
      <c r="I963" s="24" t="s">
        <v>119</v>
      </c>
      <c r="J963" s="24" t="str">
        <f t="shared" si="80"/>
        <v>Letra8Física</v>
      </c>
    </row>
    <row r="964" spans="2:10" x14ac:dyDescent="0.35">
      <c r="B964" s="39" t="s">
        <v>157</v>
      </c>
      <c r="C964" s="43" t="e">
        <f>IF(C963=C945,TRUE,FALSE)</f>
        <v>#REF!</v>
      </c>
      <c r="F964" s="34" t="s">
        <v>93</v>
      </c>
      <c r="G964" s="25" t="s">
        <v>129</v>
      </c>
      <c r="H964" s="29" t="s">
        <v>142</v>
      </c>
      <c r="I964" s="24" t="s">
        <v>119</v>
      </c>
      <c r="J964" s="24" t="str">
        <f t="shared" si="80"/>
        <v>Letra8Física</v>
      </c>
    </row>
    <row r="965" spans="2:10" x14ac:dyDescent="0.35">
      <c r="B965" s="40"/>
      <c r="C965" s="17"/>
      <c r="F965" s="34" t="s">
        <v>131</v>
      </c>
      <c r="G965" s="25" t="s">
        <v>129</v>
      </c>
      <c r="H965" s="29" t="s">
        <v>142</v>
      </c>
      <c r="I965" s="24" t="s">
        <v>119</v>
      </c>
      <c r="J965" s="24" t="str">
        <f t="shared" si="80"/>
        <v>Letra8Física</v>
      </c>
    </row>
    <row r="966" spans="2:10" x14ac:dyDescent="0.35">
      <c r="B966" s="39" t="s">
        <v>159</v>
      </c>
      <c r="C966" s="43" t="e">
        <f>OR(C953,AND(C962,C949=J937),AND(C964,C949=J946))</f>
        <v>#REF!</v>
      </c>
      <c r="F966" s="34" t="s">
        <v>90</v>
      </c>
      <c r="G966" s="25" t="s">
        <v>129</v>
      </c>
      <c r="H966" s="29" t="s">
        <v>142</v>
      </c>
      <c r="I966" s="24" t="s">
        <v>119</v>
      </c>
      <c r="J966" s="24" t="str">
        <f t="shared" si="80"/>
        <v>Letra8Física</v>
      </c>
    </row>
    <row r="967" spans="2:10" x14ac:dyDescent="0.35">
      <c r="B967" s="40"/>
      <c r="C967" s="17"/>
      <c r="F967" s="34" t="s">
        <v>132</v>
      </c>
      <c r="G967" s="25" t="s">
        <v>129</v>
      </c>
      <c r="H967" s="29" t="s">
        <v>142</v>
      </c>
      <c r="I967" s="24" t="s">
        <v>119</v>
      </c>
      <c r="J967" s="24" t="str">
        <f t="shared" si="80"/>
        <v>Letra8Física</v>
      </c>
    </row>
    <row r="968" spans="2:10" x14ac:dyDescent="0.35">
      <c r="F968" s="34" t="s">
        <v>92</v>
      </c>
      <c r="G968" s="25" t="s">
        <v>129</v>
      </c>
      <c r="H968" s="29" t="s">
        <v>142</v>
      </c>
      <c r="I968" s="24" t="s">
        <v>119</v>
      </c>
      <c r="J968" s="24" t="str">
        <f t="shared" si="80"/>
        <v>Letra8Física</v>
      </c>
    </row>
    <row r="969" spans="2:10" x14ac:dyDescent="0.35">
      <c r="B969" s="41" t="s">
        <v>161</v>
      </c>
      <c r="C969" s="43" t="e">
        <f>NOT(OR(Q937:Q942))</f>
        <v>#REF!</v>
      </c>
      <c r="F969" s="34" t="s">
        <v>133</v>
      </c>
      <c r="G969" s="25" t="s">
        <v>129</v>
      </c>
      <c r="H969" s="29" t="s">
        <v>142</v>
      </c>
      <c r="I969" s="24" t="s">
        <v>119</v>
      </c>
      <c r="J969" s="24" t="str">
        <f t="shared" si="80"/>
        <v>Letra8Física</v>
      </c>
    </row>
    <row r="970" spans="2:10" x14ac:dyDescent="0.35">
      <c r="B970" s="41" t="s">
        <v>124</v>
      </c>
      <c r="C970" s="42" t="e">
        <f>IF(Q940,R940,T942)</f>
        <v>#REF!</v>
      </c>
    </row>
    <row r="971" spans="2:10" x14ac:dyDescent="0.35">
      <c r="B971" s="40"/>
      <c r="C971" s="17"/>
    </row>
    <row r="972" spans="2:10" s="56" customFormat="1" x14ac:dyDescent="0.35"/>
    <row r="975" spans="2:10" ht="39.75" customHeight="1" x14ac:dyDescent="0.5">
      <c r="B975" s="47" t="s">
        <v>167</v>
      </c>
      <c r="C975" s="53" t="e">
        <f>#REF!</f>
        <v>#REF!</v>
      </c>
      <c r="F975" s="51"/>
      <c r="G975" s="52" t="s">
        <v>170</v>
      </c>
      <c r="H975" s="54" t="b">
        <f>D4</f>
        <v>1</v>
      </c>
    </row>
    <row r="976" spans="2:10" ht="23.5" x14ac:dyDescent="0.55000000000000004">
      <c r="B976" s="49" t="s">
        <v>162</v>
      </c>
      <c r="C976" s="50" t="e">
        <f>C1015</f>
        <v>#REF!</v>
      </c>
      <c r="G976" s="40" t="s">
        <v>169</v>
      </c>
      <c r="H976" t="b">
        <f>TRUE</f>
        <v>1</v>
      </c>
      <c r="I976" t="b">
        <f>FALSE</f>
        <v>0</v>
      </c>
    </row>
    <row r="977" spans="2:40" x14ac:dyDescent="0.35">
      <c r="B977" s="26" t="s">
        <v>166</v>
      </c>
      <c r="C977" t="e">
        <f>CONCATENATE("Persona ",C993,", ",C994)</f>
        <v>#REF!</v>
      </c>
    </row>
    <row r="978" spans="2:40" x14ac:dyDescent="0.35">
      <c r="B978" s="26"/>
    </row>
    <row r="980" spans="2:40" x14ac:dyDescent="0.35">
      <c r="B980" s="26" t="s">
        <v>168</v>
      </c>
      <c r="C980" t="e">
        <f>UPPER(C975)</f>
        <v>#REF!</v>
      </c>
    </row>
    <row r="981" spans="2:40" x14ac:dyDescent="0.35">
      <c r="Q981" s="26" t="s">
        <v>124</v>
      </c>
    </row>
    <row r="982" spans="2:40" x14ac:dyDescent="0.35">
      <c r="B982" s="26" t="s">
        <v>68</v>
      </c>
      <c r="C982" s="26" t="s">
        <v>69</v>
      </c>
      <c r="D982" s="26" t="s">
        <v>70</v>
      </c>
      <c r="E982" s="26"/>
      <c r="F982" s="26" t="s">
        <v>44</v>
      </c>
      <c r="G982" s="26"/>
      <c r="H982" s="26" t="s">
        <v>114</v>
      </c>
      <c r="I982" s="26" t="s">
        <v>127</v>
      </c>
      <c r="J982" s="26" t="s">
        <v>140</v>
      </c>
      <c r="K982" s="26"/>
      <c r="L982" s="26" t="s">
        <v>136</v>
      </c>
      <c r="N982" s="26" t="s">
        <v>139</v>
      </c>
      <c r="Q982" s="55" t="s">
        <v>125</v>
      </c>
      <c r="R982" s="55" t="s">
        <v>126</v>
      </c>
      <c r="S982" s="55" t="s">
        <v>160</v>
      </c>
      <c r="T982" s="48" t="s">
        <v>171</v>
      </c>
    </row>
    <row r="983" spans="2:40" ht="15.5" x14ac:dyDescent="0.35">
      <c r="B983" s="17">
        <v>1</v>
      </c>
      <c r="C983" s="17" t="e">
        <f>LEFT(C980,1)</f>
        <v>#REF!</v>
      </c>
      <c r="D983" t="e">
        <f>RIGHT(C980,9-B983)</f>
        <v>#REF!</v>
      </c>
      <c r="F983" s="30" t="s">
        <v>71</v>
      </c>
      <c r="G983" s="19" t="s">
        <v>98</v>
      </c>
      <c r="H983" s="27" t="s">
        <v>72</v>
      </c>
      <c r="I983" s="24" t="s">
        <v>118</v>
      </c>
      <c r="J983" s="24" t="str">
        <f>H983&amp;I983</f>
        <v>NúmeroJurídica</v>
      </c>
      <c r="L983" s="36">
        <v>0</v>
      </c>
      <c r="M983" s="36" t="s">
        <v>137</v>
      </c>
      <c r="N983" s="36">
        <v>0</v>
      </c>
      <c r="O983" s="36" t="s">
        <v>80</v>
      </c>
      <c r="Q983" s="38" t="e">
        <f>IF(LEN(C980)&lt;&gt;9,TRUE,FALSE)</f>
        <v>#REF!</v>
      </c>
      <c r="R983" s="24" t="s">
        <v>163</v>
      </c>
      <c r="S983" s="24" t="e">
        <f>IF(Q983,R983,"")</f>
        <v>#REF!</v>
      </c>
      <c r="T983" s="24" t="e">
        <f>S983</f>
        <v>#REF!</v>
      </c>
    </row>
    <row r="984" spans="2:40" ht="15.5" x14ac:dyDescent="0.35">
      <c r="B984" s="17">
        <v>2</v>
      </c>
      <c r="C984" s="17" t="e">
        <f>LEFT(D983,1)</f>
        <v>#REF!</v>
      </c>
      <c r="D984" t="e">
        <f>RIGHT(C980,9-B984)</f>
        <v>#REF!</v>
      </c>
      <c r="F984" s="30" t="s">
        <v>73</v>
      </c>
      <c r="G984" s="19" t="s">
        <v>99</v>
      </c>
      <c r="H984" s="27" t="s">
        <v>72</v>
      </c>
      <c r="I984" s="24" t="s">
        <v>118</v>
      </c>
      <c r="J984" s="24" t="str">
        <f t="shared" ref="J984:J1015" si="84">H984&amp;I984</f>
        <v>NúmeroJurídica</v>
      </c>
      <c r="L984" s="36">
        <v>1</v>
      </c>
      <c r="M984" s="36" t="s">
        <v>85</v>
      </c>
      <c r="N984" s="36">
        <v>1</v>
      </c>
      <c r="O984" s="36" t="s">
        <v>71</v>
      </c>
      <c r="Q984" s="38" t="b">
        <f>IF(ISERROR(C993),TRUE,FALSE)</f>
        <v>1</v>
      </c>
      <c r="R984" s="24" t="s">
        <v>164</v>
      </c>
      <c r="S984" s="24" t="str">
        <f t="shared" ref="S984:S988" si="85">IF(Q984,R984,"")</f>
        <v>Tipus no vàlid (primer caràcter no vàlid).</v>
      </c>
      <c r="T984" s="24" t="e">
        <f>IF(S984="",T983,T983&amp;" "&amp;S984)</f>
        <v>#REF!</v>
      </c>
    </row>
    <row r="985" spans="2:40" ht="15.5" x14ac:dyDescent="0.35">
      <c r="B985" s="17">
        <v>3</v>
      </c>
      <c r="C985" s="17" t="e">
        <f t="shared" ref="C985:C991" si="86">LEFT(D984,1)</f>
        <v>#REF!</v>
      </c>
      <c r="D985" t="e">
        <f>RIGHT(C980,9-B985)</f>
        <v>#REF!</v>
      </c>
      <c r="F985" s="30" t="s">
        <v>74</v>
      </c>
      <c r="G985" s="19" t="s">
        <v>100</v>
      </c>
      <c r="H985" s="27" t="s">
        <v>72</v>
      </c>
      <c r="I985" s="24" t="s">
        <v>118</v>
      </c>
      <c r="J985" s="24" t="str">
        <f t="shared" si="84"/>
        <v>NúmeroJurídica</v>
      </c>
      <c r="L985" s="36">
        <v>2</v>
      </c>
      <c r="M985" s="36" t="s">
        <v>89</v>
      </c>
      <c r="N985" s="36">
        <v>2</v>
      </c>
      <c r="O985" s="36" t="s">
        <v>73</v>
      </c>
      <c r="Q985" s="38" t="b">
        <f>IF(ISERROR(C1006),TRUE,FALSE)</f>
        <v>1</v>
      </c>
      <c r="R985" s="24" t="s">
        <v>172</v>
      </c>
      <c r="S985" s="24" t="str">
        <f t="shared" si="85"/>
        <v>Cadena NIF mal formada.</v>
      </c>
      <c r="T985" s="24" t="e">
        <f t="shared" ref="T985:T988" si="87">IF(S985="",T984,T984&amp;" "&amp;S985)</f>
        <v>#REF!</v>
      </c>
    </row>
    <row r="986" spans="2:40" ht="15.5" x14ac:dyDescent="0.35">
      <c r="B986" s="17">
        <v>4</v>
      </c>
      <c r="C986" s="17" t="e">
        <f t="shared" si="86"/>
        <v>#REF!</v>
      </c>
      <c r="D986" t="e">
        <f>RIGHT(C980,9-B986)</f>
        <v>#REF!</v>
      </c>
      <c r="F986" s="30" t="s">
        <v>75</v>
      </c>
      <c r="G986" s="19" t="s">
        <v>101</v>
      </c>
      <c r="H986" s="27" t="s">
        <v>72</v>
      </c>
      <c r="I986" s="24" t="s">
        <v>118</v>
      </c>
      <c r="J986" s="24" t="str">
        <f t="shared" si="84"/>
        <v>NúmeroJurídica</v>
      </c>
      <c r="L986" s="36">
        <v>3</v>
      </c>
      <c r="M986" s="36" t="s">
        <v>71</v>
      </c>
      <c r="N986" s="36">
        <v>3</v>
      </c>
      <c r="O986" s="36" t="s">
        <v>74</v>
      </c>
      <c r="Q986" s="38" t="e">
        <f>OR(ISBLANK(C975),C975="",C975=0)</f>
        <v>#REF!</v>
      </c>
      <c r="R986" s="24" t="s">
        <v>173</v>
      </c>
      <c r="S986" s="24" t="e">
        <f t="shared" si="85"/>
        <v>#REF!</v>
      </c>
      <c r="T986" s="24" t="e">
        <f t="shared" si="87"/>
        <v>#REF!</v>
      </c>
    </row>
    <row r="987" spans="2:40" ht="15.5" x14ac:dyDescent="0.35">
      <c r="B987" s="17">
        <v>5</v>
      </c>
      <c r="C987" s="17" t="e">
        <f t="shared" si="86"/>
        <v>#REF!</v>
      </c>
      <c r="D987" t="e">
        <f>RIGHT(C980,9-B987)</f>
        <v>#REF!</v>
      </c>
      <c r="F987" s="30" t="s">
        <v>76</v>
      </c>
      <c r="G987" s="19" t="s">
        <v>102</v>
      </c>
      <c r="H987" s="27" t="s">
        <v>72</v>
      </c>
      <c r="I987" s="24" t="s">
        <v>118</v>
      </c>
      <c r="J987" s="24" t="str">
        <f t="shared" si="84"/>
        <v>NúmeroJurídica</v>
      </c>
      <c r="L987" s="36">
        <v>4</v>
      </c>
      <c r="M987" s="36" t="s">
        <v>78</v>
      </c>
      <c r="N987" s="36">
        <v>4</v>
      </c>
      <c r="O987" s="36" t="s">
        <v>75</v>
      </c>
      <c r="Q987" s="38" t="b">
        <f>IF(ISERROR(C1012),TRUE,NOT(C1012))</f>
        <v>1</v>
      </c>
      <c r="R987" s="24" t="s">
        <v>165</v>
      </c>
      <c r="S987" s="24" t="str">
        <f t="shared" si="85"/>
        <v>NIF no vàlid (codi de control no vàlid).</v>
      </c>
      <c r="T987" s="24" t="e">
        <f t="shared" si="87"/>
        <v>#REF!</v>
      </c>
    </row>
    <row r="988" spans="2:40" ht="15.5" x14ac:dyDescent="0.35">
      <c r="B988" s="17">
        <v>6</v>
      </c>
      <c r="C988" s="17" t="e">
        <f t="shared" si="86"/>
        <v>#REF!</v>
      </c>
      <c r="D988" t="e">
        <f>RIGHT(C980,9-B988)</f>
        <v>#REF!</v>
      </c>
      <c r="F988" s="30" t="s">
        <v>77</v>
      </c>
      <c r="G988" s="19" t="s">
        <v>96</v>
      </c>
      <c r="H988" s="27" t="s">
        <v>72</v>
      </c>
      <c r="I988" s="24" t="s">
        <v>118</v>
      </c>
      <c r="J988" s="24" t="str">
        <f t="shared" si="84"/>
        <v>NúmeroJurídica</v>
      </c>
      <c r="L988" s="36">
        <v>5</v>
      </c>
      <c r="M988" s="36" t="s">
        <v>113</v>
      </c>
      <c r="N988" s="36">
        <v>5</v>
      </c>
      <c r="O988" s="36" t="s">
        <v>76</v>
      </c>
      <c r="Q988" s="38" t="b">
        <f>IF(ISERROR(C993),FALSE,IF(OR(AND(NOT(H975),C993=I1000),ISERROR(C993)),TRUE,FALSE))</f>
        <v>0</v>
      </c>
      <c r="R988" s="24" t="s">
        <v>174</v>
      </c>
      <c r="S988" s="24" t="str">
        <f t="shared" si="85"/>
        <v/>
      </c>
      <c r="T988" s="24" t="e">
        <f t="shared" si="87"/>
        <v>#REF!</v>
      </c>
    </row>
    <row r="989" spans="2:40" ht="15.5" x14ac:dyDescent="0.35">
      <c r="B989" s="17">
        <v>7</v>
      </c>
      <c r="C989" s="17" t="e">
        <f t="shared" si="86"/>
        <v>#REF!</v>
      </c>
      <c r="D989" t="e">
        <f>RIGHT(C980,9-B989)</f>
        <v>#REF!</v>
      </c>
      <c r="F989" s="30" t="s">
        <v>78</v>
      </c>
      <c r="G989" s="19" t="s">
        <v>50</v>
      </c>
      <c r="H989" s="27" t="s">
        <v>72</v>
      </c>
      <c r="I989" s="24" t="s">
        <v>118</v>
      </c>
      <c r="J989" s="24" t="str">
        <f t="shared" si="84"/>
        <v>NúmeroJurídica</v>
      </c>
      <c r="L989" s="36">
        <v>6</v>
      </c>
      <c r="M989" s="36" t="s">
        <v>116</v>
      </c>
      <c r="N989" s="36">
        <v>6</v>
      </c>
      <c r="O989" s="36" t="s">
        <v>77</v>
      </c>
      <c r="U989" s="35"/>
      <c r="V989" s="35"/>
      <c r="W989" s="35"/>
      <c r="X989" s="35"/>
      <c r="Y989" s="35"/>
      <c r="Z989" s="35"/>
      <c r="AA989" s="35"/>
    </row>
    <row r="990" spans="2:40" ht="29" x14ac:dyDescent="0.35">
      <c r="B990" s="17">
        <v>8</v>
      </c>
      <c r="C990" s="17" t="e">
        <f t="shared" si="86"/>
        <v>#REF!</v>
      </c>
      <c r="D990" t="e">
        <f>RIGHT(C980,9-B990)</f>
        <v>#REF!</v>
      </c>
      <c r="F990" s="30" t="s">
        <v>79</v>
      </c>
      <c r="G990" s="20" t="s">
        <v>103</v>
      </c>
      <c r="H990" s="27" t="s">
        <v>72</v>
      </c>
      <c r="I990" s="24" t="s">
        <v>118</v>
      </c>
      <c r="J990" s="24" t="str">
        <f t="shared" si="84"/>
        <v>NúmeroJurídica</v>
      </c>
      <c r="L990" s="36">
        <v>7</v>
      </c>
      <c r="M990" s="36" t="s">
        <v>77</v>
      </c>
      <c r="N990" s="36">
        <v>7</v>
      </c>
      <c r="O990" s="36" t="s">
        <v>78</v>
      </c>
      <c r="Q990" s="35"/>
      <c r="R990" s="35"/>
      <c r="S990" s="35"/>
      <c r="T990" s="35"/>
      <c r="U990" s="35"/>
      <c r="V990" s="35"/>
      <c r="W990" s="35"/>
      <c r="X990" s="35"/>
      <c r="Y990" s="35"/>
      <c r="Z990" s="35"/>
      <c r="AA990" s="35"/>
    </row>
    <row r="991" spans="2:40" x14ac:dyDescent="0.35">
      <c r="B991" s="17">
        <v>9</v>
      </c>
      <c r="C991" s="17" t="e">
        <f t="shared" si="86"/>
        <v>#REF!</v>
      </c>
      <c r="D991" t="e">
        <f>RIGHT(C980,9-B991)</f>
        <v>#REF!</v>
      </c>
      <c r="F991" s="30" t="s">
        <v>80</v>
      </c>
      <c r="G991" s="20" t="s">
        <v>104</v>
      </c>
      <c r="H991" s="27" t="s">
        <v>72</v>
      </c>
      <c r="I991" s="24" t="s">
        <v>118</v>
      </c>
      <c r="J991" s="24" t="str">
        <f t="shared" si="84"/>
        <v>NúmeroJurídica</v>
      </c>
      <c r="L991" s="36">
        <v>8</v>
      </c>
      <c r="M991" s="36" t="s">
        <v>83</v>
      </c>
      <c r="N991" s="36">
        <v>8</v>
      </c>
      <c r="O991" s="36" t="s">
        <v>79</v>
      </c>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row>
    <row r="992" spans="2:40" x14ac:dyDescent="0.35">
      <c r="F992" s="30" t="s">
        <v>81</v>
      </c>
      <c r="G992" s="20" t="s">
        <v>105</v>
      </c>
      <c r="H992" s="27" t="s">
        <v>82</v>
      </c>
      <c r="I992" s="24" t="s">
        <v>118</v>
      </c>
      <c r="J992" s="24" t="str">
        <f t="shared" si="84"/>
        <v>LetraJurídica</v>
      </c>
      <c r="L992" s="36">
        <v>9</v>
      </c>
      <c r="M992" s="36" t="s">
        <v>75</v>
      </c>
      <c r="N992" s="36">
        <v>9</v>
      </c>
      <c r="O992" s="36" t="s">
        <v>138</v>
      </c>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row>
    <row r="993" spans="2:40" ht="15.5" x14ac:dyDescent="0.35">
      <c r="B993" s="45" t="s">
        <v>134</v>
      </c>
      <c r="C993" s="44" t="e">
        <f>VLOOKUP(C983,F983:J1015,4,FALSE)</f>
        <v>#REF!</v>
      </c>
      <c r="F993" s="30" t="s">
        <v>83</v>
      </c>
      <c r="G993" s="19" t="s">
        <v>97</v>
      </c>
      <c r="H993" s="27" t="s">
        <v>82</v>
      </c>
      <c r="I993" s="24" t="s">
        <v>118</v>
      </c>
      <c r="J993" s="24" t="str">
        <f t="shared" si="84"/>
        <v>LetraJurídica</v>
      </c>
      <c r="L993" s="36">
        <v>10</v>
      </c>
      <c r="M993" s="36" t="s">
        <v>115</v>
      </c>
      <c r="N993" s="36">
        <v>0</v>
      </c>
      <c r="O993" s="36" t="s">
        <v>80</v>
      </c>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row>
    <row r="994" spans="2:40" ht="15.5" x14ac:dyDescent="0.35">
      <c r="B994" s="45" t="s">
        <v>166</v>
      </c>
      <c r="C994" s="44" t="e">
        <f>VLOOKUP(C983,F983:J1015,2,FALSE)</f>
        <v>#REF!</v>
      </c>
      <c r="F994" s="30" t="s">
        <v>84</v>
      </c>
      <c r="G994" s="19" t="s">
        <v>106</v>
      </c>
      <c r="H994" s="27" t="s">
        <v>82</v>
      </c>
      <c r="I994" s="24" t="s">
        <v>118</v>
      </c>
      <c r="J994" s="24" t="str">
        <f t="shared" si="84"/>
        <v>LetraJurídica</v>
      </c>
      <c r="L994" s="36">
        <v>11</v>
      </c>
      <c r="M994" s="36" t="s">
        <v>73</v>
      </c>
      <c r="Q994" s="35"/>
      <c r="R994" s="35"/>
      <c r="S994" s="35"/>
      <c r="T994" s="35"/>
    </row>
    <row r="995" spans="2:40" x14ac:dyDescent="0.35">
      <c r="B995" s="45" t="s">
        <v>135</v>
      </c>
      <c r="C995" s="44" t="e">
        <f>VLOOKUP(C983,F983:J1015,5,FALSE)</f>
        <v>#REF!</v>
      </c>
      <c r="F995" s="30" t="s">
        <v>85</v>
      </c>
      <c r="G995" s="20" t="s">
        <v>107</v>
      </c>
      <c r="H995" s="27" t="s">
        <v>82</v>
      </c>
      <c r="I995" s="24" t="s">
        <v>118</v>
      </c>
      <c r="J995" s="24" t="str">
        <f t="shared" si="84"/>
        <v>LetraJurídica</v>
      </c>
      <c r="L995" s="36">
        <v>12</v>
      </c>
      <c r="M995" s="36" t="s">
        <v>81</v>
      </c>
    </row>
    <row r="996" spans="2:40" ht="29" x14ac:dyDescent="0.35">
      <c r="B996" s="45" t="s">
        <v>143</v>
      </c>
      <c r="C996" s="44" t="e">
        <f>IF(C995="Letra8Física",LEFT(C980,8),RIGHT(LEFT(C980,8),7))</f>
        <v>#REF!</v>
      </c>
      <c r="F996" s="30" t="s">
        <v>86</v>
      </c>
      <c r="G996" s="20" t="s">
        <v>128</v>
      </c>
      <c r="H996" s="27" t="s">
        <v>82</v>
      </c>
      <c r="I996" s="24" t="s">
        <v>118</v>
      </c>
      <c r="J996" s="24" t="str">
        <f t="shared" si="84"/>
        <v>LetraJurídica</v>
      </c>
      <c r="L996" s="36">
        <v>13</v>
      </c>
      <c r="M996" s="36" t="s">
        <v>80</v>
      </c>
    </row>
    <row r="997" spans="2:40" ht="15.5" x14ac:dyDescent="0.35">
      <c r="B997" s="45" t="s">
        <v>144</v>
      </c>
      <c r="C997" s="44" t="e">
        <f>MOD(C996,23)</f>
        <v>#REF!</v>
      </c>
      <c r="F997" s="30" t="s">
        <v>87</v>
      </c>
      <c r="G997" s="19" t="s">
        <v>108</v>
      </c>
      <c r="H997" s="27" t="s">
        <v>72</v>
      </c>
      <c r="I997" s="24" t="s">
        <v>118</v>
      </c>
      <c r="J997" s="24" t="str">
        <f t="shared" si="84"/>
        <v>NúmeroJurídica</v>
      </c>
      <c r="L997" s="36">
        <v>14</v>
      </c>
      <c r="M997" s="36" t="s">
        <v>117</v>
      </c>
    </row>
    <row r="998" spans="2:40" x14ac:dyDescent="0.35">
      <c r="B998" s="45" t="s">
        <v>145</v>
      </c>
      <c r="C998" s="44" t="e">
        <f>VLOOKUP(C997,L983:M1005,2)</f>
        <v>#REF!</v>
      </c>
      <c r="F998" s="31" t="s">
        <v>88</v>
      </c>
      <c r="G998" s="21" t="s">
        <v>109</v>
      </c>
      <c r="H998" s="28" t="s">
        <v>72</v>
      </c>
      <c r="I998" s="24" t="s">
        <v>118</v>
      </c>
      <c r="J998" s="24" t="str">
        <f t="shared" si="84"/>
        <v>NúmeroJurídica</v>
      </c>
      <c r="L998" s="36">
        <v>15</v>
      </c>
      <c r="M998" s="36" t="s">
        <v>86</v>
      </c>
    </row>
    <row r="999" spans="2:40" x14ac:dyDescent="0.35">
      <c r="B999" s="39" t="s">
        <v>146</v>
      </c>
      <c r="C999" s="43" t="e">
        <f>IF(C998=C991,TRUE,FALSE)</f>
        <v>#REF!</v>
      </c>
      <c r="F999" s="32" t="s">
        <v>89</v>
      </c>
      <c r="G999" s="23" t="s">
        <v>110</v>
      </c>
      <c r="H999" s="22" t="s">
        <v>82</v>
      </c>
      <c r="I999" s="24" t="s">
        <v>118</v>
      </c>
      <c r="J999" s="24" t="str">
        <f t="shared" si="84"/>
        <v>LetraJurídica</v>
      </c>
      <c r="L999" s="36">
        <v>16</v>
      </c>
      <c r="M999" s="36" t="s">
        <v>84</v>
      </c>
    </row>
    <row r="1000" spans="2:40" x14ac:dyDescent="0.35">
      <c r="B1000" s="46" t="s">
        <v>152</v>
      </c>
      <c r="C1000" s="44" t="e">
        <f>C985+C987+C989</f>
        <v>#REF!</v>
      </c>
      <c r="F1000" s="33" t="s">
        <v>111</v>
      </c>
      <c r="G1000" s="25" t="s">
        <v>120</v>
      </c>
      <c r="H1000" s="18" t="s">
        <v>141</v>
      </c>
      <c r="I1000" s="24" t="s">
        <v>119</v>
      </c>
      <c r="J1000" s="24" t="str">
        <f t="shared" si="84"/>
        <v>Letra7Física</v>
      </c>
      <c r="L1000" s="36">
        <v>17</v>
      </c>
      <c r="M1000" s="36" t="s">
        <v>88</v>
      </c>
    </row>
    <row r="1001" spans="2:40" ht="43.5" x14ac:dyDescent="0.35">
      <c r="B1001" s="46" t="s">
        <v>148</v>
      </c>
      <c r="C1001" s="44" t="e">
        <f>C984*2-(TRUNC(C984*2/10)*9)</f>
        <v>#REF!</v>
      </c>
      <c r="F1001" s="33" t="s">
        <v>112</v>
      </c>
      <c r="G1001" s="25" t="s">
        <v>121</v>
      </c>
      <c r="H1001" s="18" t="s">
        <v>141</v>
      </c>
      <c r="I1001" s="24" t="s">
        <v>119</v>
      </c>
      <c r="J1001" s="24" t="str">
        <f t="shared" si="84"/>
        <v>Letra7Física</v>
      </c>
      <c r="L1001" s="36">
        <v>18</v>
      </c>
      <c r="M1001" s="36" t="s">
        <v>79</v>
      </c>
    </row>
    <row r="1002" spans="2:40" ht="43.5" x14ac:dyDescent="0.35">
      <c r="B1002" s="46" t="s">
        <v>149</v>
      </c>
      <c r="C1002" s="44" t="e">
        <f>C986*2-(TRUNC(C986*2/10)*9)</f>
        <v>#REF!</v>
      </c>
      <c r="F1002" s="33" t="s">
        <v>113</v>
      </c>
      <c r="G1002" s="25" t="s">
        <v>122</v>
      </c>
      <c r="H1002" s="18" t="s">
        <v>141</v>
      </c>
      <c r="I1002" s="24" t="s">
        <v>119</v>
      </c>
      <c r="J1002" s="24" t="str">
        <f t="shared" si="84"/>
        <v>Letra7Física</v>
      </c>
      <c r="L1002" s="36">
        <v>19</v>
      </c>
      <c r="M1002" s="36" t="s">
        <v>112</v>
      </c>
    </row>
    <row r="1003" spans="2:40" ht="29" x14ac:dyDescent="0.35">
      <c r="B1003" s="46" t="s">
        <v>150</v>
      </c>
      <c r="C1003" s="44" t="e">
        <f>C988*2-(TRUNC(C988*2/10)*9)</f>
        <v>#REF!</v>
      </c>
      <c r="F1003" s="33" t="s">
        <v>115</v>
      </c>
      <c r="G1003" s="25" t="s">
        <v>123</v>
      </c>
      <c r="H1003" s="18" t="s">
        <v>141</v>
      </c>
      <c r="I1003" s="24" t="s">
        <v>119</v>
      </c>
      <c r="J1003" s="24" t="str">
        <f t="shared" si="84"/>
        <v>Letra7Física</v>
      </c>
      <c r="L1003" s="36">
        <v>20</v>
      </c>
      <c r="M1003" s="36" t="s">
        <v>74</v>
      </c>
    </row>
    <row r="1004" spans="2:40" ht="29" x14ac:dyDescent="0.35">
      <c r="B1004" s="46" t="s">
        <v>151</v>
      </c>
      <c r="C1004" s="44" t="e">
        <f>C990*2-(TRUNC(C990*2/10)*9)</f>
        <v>#REF!</v>
      </c>
      <c r="F1004" s="33" t="s">
        <v>116</v>
      </c>
      <c r="G1004" s="25" t="s">
        <v>123</v>
      </c>
      <c r="H1004" s="18" t="s">
        <v>141</v>
      </c>
      <c r="I1004" s="24" t="s">
        <v>119</v>
      </c>
      <c r="J1004" s="24" t="str">
        <f t="shared" si="84"/>
        <v>Letra7Física</v>
      </c>
      <c r="L1004" s="36">
        <v>21</v>
      </c>
      <c r="M1004" s="36" t="s">
        <v>111</v>
      </c>
    </row>
    <row r="1005" spans="2:40" ht="29" x14ac:dyDescent="0.35">
      <c r="B1005" s="46" t="s">
        <v>153</v>
      </c>
      <c r="C1005" s="44" t="e">
        <f>SUM(C1001:C1004)</f>
        <v>#REF!</v>
      </c>
      <c r="F1005" s="33" t="s">
        <v>117</v>
      </c>
      <c r="G1005" s="25" t="s">
        <v>123</v>
      </c>
      <c r="H1005" s="18" t="s">
        <v>141</v>
      </c>
      <c r="I1005" s="24" t="s">
        <v>119</v>
      </c>
      <c r="J1005" s="24" t="str">
        <f t="shared" si="84"/>
        <v>Letra7Física</v>
      </c>
      <c r="L1005" s="36">
        <v>22</v>
      </c>
      <c r="M1005" s="36" t="s">
        <v>76</v>
      </c>
    </row>
    <row r="1006" spans="2:40" x14ac:dyDescent="0.35">
      <c r="B1006" s="46" t="s">
        <v>154</v>
      </c>
      <c r="C1006" s="44" t="e">
        <f>C1005+C1000</f>
        <v>#REF!</v>
      </c>
      <c r="F1006" s="34" t="s">
        <v>94</v>
      </c>
      <c r="G1006" s="25" t="s">
        <v>129</v>
      </c>
      <c r="H1006" s="29" t="s">
        <v>142</v>
      </c>
      <c r="I1006" s="24" t="s">
        <v>119</v>
      </c>
      <c r="J1006" s="24" t="str">
        <f t="shared" si="84"/>
        <v>Letra8Física</v>
      </c>
    </row>
    <row r="1007" spans="2:40" x14ac:dyDescent="0.35">
      <c r="B1007" s="46" t="s">
        <v>155</v>
      </c>
      <c r="C1007" s="44" t="e">
        <f>MOD(10-MOD(C1006,10),10)</f>
        <v>#REF!</v>
      </c>
      <c r="F1007" s="34" t="s">
        <v>130</v>
      </c>
      <c r="G1007" s="25" t="s">
        <v>129</v>
      </c>
      <c r="H1007" s="29" t="s">
        <v>142</v>
      </c>
      <c r="I1007" s="24" t="s">
        <v>119</v>
      </c>
      <c r="J1007" s="24" t="str">
        <f t="shared" si="84"/>
        <v>Letra8Física</v>
      </c>
    </row>
    <row r="1008" spans="2:40" x14ac:dyDescent="0.35">
      <c r="B1008" s="39" t="s">
        <v>156</v>
      </c>
      <c r="C1008" s="43" t="e">
        <f>IF(TEXT(C1007,"0")=C991,TRUE,FALSE)</f>
        <v>#REF!</v>
      </c>
      <c r="F1008" s="34" t="s">
        <v>91</v>
      </c>
      <c r="G1008" s="25" t="s">
        <v>129</v>
      </c>
      <c r="H1008" s="29" t="s">
        <v>142</v>
      </c>
      <c r="I1008" s="24" t="s">
        <v>119</v>
      </c>
      <c r="J1008" s="24" t="str">
        <f t="shared" si="84"/>
        <v>Letra8Física</v>
      </c>
    </row>
    <row r="1009" spans="2:10" x14ac:dyDescent="0.35">
      <c r="B1009" s="46" t="s">
        <v>158</v>
      </c>
      <c r="C1009" s="44" t="e">
        <f>VLOOKUP(C1007,N983:O993,2,FALSE)</f>
        <v>#REF!</v>
      </c>
      <c r="F1009" s="34" t="s">
        <v>95</v>
      </c>
      <c r="G1009" s="25" t="s">
        <v>129</v>
      </c>
      <c r="H1009" s="29" t="s">
        <v>142</v>
      </c>
      <c r="I1009" s="24" t="s">
        <v>119</v>
      </c>
      <c r="J1009" s="24" t="str">
        <f t="shared" si="84"/>
        <v>Letra8Física</v>
      </c>
    </row>
    <row r="1010" spans="2:10" x14ac:dyDescent="0.35">
      <c r="B1010" s="39" t="s">
        <v>157</v>
      </c>
      <c r="C1010" s="43" t="e">
        <f>IF(C1009=C991,TRUE,FALSE)</f>
        <v>#REF!</v>
      </c>
      <c r="F1010" s="34" t="s">
        <v>93</v>
      </c>
      <c r="G1010" s="25" t="s">
        <v>129</v>
      </c>
      <c r="H1010" s="29" t="s">
        <v>142</v>
      </c>
      <c r="I1010" s="24" t="s">
        <v>119</v>
      </c>
      <c r="J1010" s="24" t="str">
        <f t="shared" si="84"/>
        <v>Letra8Física</v>
      </c>
    </row>
    <row r="1011" spans="2:10" x14ac:dyDescent="0.35">
      <c r="B1011" s="40"/>
      <c r="C1011" s="17"/>
      <c r="F1011" s="34" t="s">
        <v>131</v>
      </c>
      <c r="G1011" s="25" t="s">
        <v>129</v>
      </c>
      <c r="H1011" s="29" t="s">
        <v>142</v>
      </c>
      <c r="I1011" s="24" t="s">
        <v>119</v>
      </c>
      <c r="J1011" s="24" t="str">
        <f t="shared" si="84"/>
        <v>Letra8Física</v>
      </c>
    </row>
    <row r="1012" spans="2:10" x14ac:dyDescent="0.35">
      <c r="B1012" s="39" t="s">
        <v>159</v>
      </c>
      <c r="C1012" s="43" t="e">
        <f>OR(C999,AND(C1008,C995=J983),AND(C1010,C995=J992))</f>
        <v>#REF!</v>
      </c>
      <c r="F1012" s="34" t="s">
        <v>90</v>
      </c>
      <c r="G1012" s="25" t="s">
        <v>129</v>
      </c>
      <c r="H1012" s="29" t="s">
        <v>142</v>
      </c>
      <c r="I1012" s="24" t="s">
        <v>119</v>
      </c>
      <c r="J1012" s="24" t="str">
        <f t="shared" si="84"/>
        <v>Letra8Física</v>
      </c>
    </row>
    <row r="1013" spans="2:10" x14ac:dyDescent="0.35">
      <c r="B1013" s="40"/>
      <c r="C1013" s="17"/>
      <c r="F1013" s="34" t="s">
        <v>132</v>
      </c>
      <c r="G1013" s="25" t="s">
        <v>129</v>
      </c>
      <c r="H1013" s="29" t="s">
        <v>142</v>
      </c>
      <c r="I1013" s="24" t="s">
        <v>119</v>
      </c>
      <c r="J1013" s="24" t="str">
        <f t="shared" si="84"/>
        <v>Letra8Física</v>
      </c>
    </row>
    <row r="1014" spans="2:10" x14ac:dyDescent="0.35">
      <c r="F1014" s="34" t="s">
        <v>92</v>
      </c>
      <c r="G1014" s="25" t="s">
        <v>129</v>
      </c>
      <c r="H1014" s="29" t="s">
        <v>142</v>
      </c>
      <c r="I1014" s="24" t="s">
        <v>119</v>
      </c>
      <c r="J1014" s="24" t="str">
        <f t="shared" si="84"/>
        <v>Letra8Física</v>
      </c>
    </row>
    <row r="1015" spans="2:10" x14ac:dyDescent="0.35">
      <c r="B1015" s="41" t="s">
        <v>161</v>
      </c>
      <c r="C1015" s="43" t="e">
        <f>NOT(OR(Q983:Q988))</f>
        <v>#REF!</v>
      </c>
      <c r="F1015" s="34" t="s">
        <v>133</v>
      </c>
      <c r="G1015" s="25" t="s">
        <v>129</v>
      </c>
      <c r="H1015" s="29" t="s">
        <v>142</v>
      </c>
      <c r="I1015" s="24" t="s">
        <v>119</v>
      </c>
      <c r="J1015" s="24" t="str">
        <f t="shared" si="84"/>
        <v>Letra8Física</v>
      </c>
    </row>
    <row r="1016" spans="2:10" x14ac:dyDescent="0.35">
      <c r="B1016" s="41" t="s">
        <v>124</v>
      </c>
      <c r="C1016" s="42" t="e">
        <f>IF(Q986,R986,T988)</f>
        <v>#REF!</v>
      </c>
    </row>
    <row r="1017" spans="2:10" x14ac:dyDescent="0.35">
      <c r="B1017" s="40"/>
      <c r="C1017" s="17"/>
    </row>
    <row r="1018" spans="2:10" s="56" customFormat="1" x14ac:dyDescent="0.35"/>
    <row r="1021" spans="2:10" ht="37" x14ac:dyDescent="0.5">
      <c r="B1021" s="47" t="s">
        <v>167</v>
      </c>
      <c r="C1021" s="53" t="e">
        <f>#REF!</f>
        <v>#REF!</v>
      </c>
      <c r="F1021" s="51"/>
      <c r="G1021" s="52" t="s">
        <v>170</v>
      </c>
      <c r="H1021" s="54">
        <f>D52</f>
        <v>0</v>
      </c>
    </row>
    <row r="1022" spans="2:10" ht="23.5" x14ac:dyDescent="0.55000000000000004">
      <c r="B1022" s="49" t="s">
        <v>162</v>
      </c>
      <c r="C1022" s="50" t="e">
        <f>C1061</f>
        <v>#REF!</v>
      </c>
      <c r="G1022" s="40" t="s">
        <v>169</v>
      </c>
      <c r="H1022" t="b">
        <f>TRUE</f>
        <v>1</v>
      </c>
      <c r="I1022" t="b">
        <f>FALSE</f>
        <v>0</v>
      </c>
    </row>
    <row r="1023" spans="2:10" x14ac:dyDescent="0.35">
      <c r="B1023" s="26" t="s">
        <v>166</v>
      </c>
      <c r="C1023" t="e">
        <f>CONCATENATE("Persona ",C1039,", ",C1040)</f>
        <v>#REF!</v>
      </c>
    </row>
    <row r="1024" spans="2:10" x14ac:dyDescent="0.35">
      <c r="B1024" s="26"/>
    </row>
    <row r="1026" spans="2:20" x14ac:dyDescent="0.35">
      <c r="B1026" s="26" t="s">
        <v>168</v>
      </c>
      <c r="C1026" t="e">
        <f>UPPER(C1021)</f>
        <v>#REF!</v>
      </c>
    </row>
    <row r="1027" spans="2:20" x14ac:dyDescent="0.35">
      <c r="Q1027" s="26" t="s">
        <v>124</v>
      </c>
    </row>
    <row r="1028" spans="2:20" x14ac:dyDescent="0.35">
      <c r="B1028" s="26" t="s">
        <v>68</v>
      </c>
      <c r="C1028" s="26" t="s">
        <v>69</v>
      </c>
      <c r="D1028" s="26" t="s">
        <v>70</v>
      </c>
      <c r="E1028" s="26"/>
      <c r="F1028" s="26" t="s">
        <v>44</v>
      </c>
      <c r="G1028" s="26"/>
      <c r="H1028" s="26" t="s">
        <v>114</v>
      </c>
      <c r="I1028" s="26" t="s">
        <v>127</v>
      </c>
      <c r="J1028" s="26" t="s">
        <v>140</v>
      </c>
      <c r="K1028" s="26"/>
      <c r="L1028" s="26" t="s">
        <v>136</v>
      </c>
      <c r="N1028" s="26" t="s">
        <v>139</v>
      </c>
      <c r="Q1028" s="55" t="s">
        <v>125</v>
      </c>
      <c r="R1028" s="55" t="s">
        <v>126</v>
      </c>
      <c r="S1028" s="55" t="s">
        <v>160</v>
      </c>
      <c r="T1028" s="48" t="s">
        <v>171</v>
      </c>
    </row>
    <row r="1029" spans="2:20" ht="15.5" x14ac:dyDescent="0.35">
      <c r="B1029" s="17">
        <v>1</v>
      </c>
      <c r="C1029" s="17" t="e">
        <f>LEFT(C1026,1)</f>
        <v>#REF!</v>
      </c>
      <c r="D1029" t="e">
        <f>RIGHT(C1026,9-B1029)</f>
        <v>#REF!</v>
      </c>
      <c r="F1029" s="30" t="s">
        <v>71</v>
      </c>
      <c r="G1029" s="19" t="s">
        <v>98</v>
      </c>
      <c r="H1029" s="27" t="s">
        <v>72</v>
      </c>
      <c r="I1029" s="24" t="s">
        <v>118</v>
      </c>
      <c r="J1029" s="24" t="str">
        <f>H1029&amp;I1029</f>
        <v>NúmeroJurídica</v>
      </c>
      <c r="L1029" s="36">
        <v>0</v>
      </c>
      <c r="M1029" s="36" t="s">
        <v>137</v>
      </c>
      <c r="N1029" s="36">
        <v>0</v>
      </c>
      <c r="O1029" s="36" t="s">
        <v>80</v>
      </c>
      <c r="Q1029" s="38" t="e">
        <f>IF(LEN(C1026)&lt;&gt;9,TRUE,FALSE)</f>
        <v>#REF!</v>
      </c>
      <c r="R1029" s="24" t="s">
        <v>163</v>
      </c>
      <c r="S1029" s="24" t="e">
        <f>IF(Q1029,R1029,"")</f>
        <v>#REF!</v>
      </c>
      <c r="T1029" s="24" t="e">
        <f>S1029</f>
        <v>#REF!</v>
      </c>
    </row>
    <row r="1030" spans="2:20" ht="15.5" x14ac:dyDescent="0.35">
      <c r="B1030" s="17">
        <v>2</v>
      </c>
      <c r="C1030" s="17" t="e">
        <f>LEFT(D1029,1)</f>
        <v>#REF!</v>
      </c>
      <c r="D1030" t="e">
        <f>RIGHT(C1026,9-B1030)</f>
        <v>#REF!</v>
      </c>
      <c r="F1030" s="30" t="s">
        <v>73</v>
      </c>
      <c r="G1030" s="19" t="s">
        <v>99</v>
      </c>
      <c r="H1030" s="27" t="s">
        <v>72</v>
      </c>
      <c r="I1030" s="24" t="s">
        <v>118</v>
      </c>
      <c r="J1030" s="24" t="str">
        <f t="shared" ref="J1030:J1061" si="88">H1030&amp;I1030</f>
        <v>NúmeroJurídica</v>
      </c>
      <c r="L1030" s="36">
        <v>1</v>
      </c>
      <c r="M1030" s="36" t="s">
        <v>85</v>
      </c>
      <c r="N1030" s="36">
        <v>1</v>
      </c>
      <c r="O1030" s="36" t="s">
        <v>71</v>
      </c>
      <c r="Q1030" s="38" t="b">
        <f>IF(ISERROR(C1039),TRUE,FALSE)</f>
        <v>1</v>
      </c>
      <c r="R1030" s="24" t="s">
        <v>164</v>
      </c>
      <c r="S1030" s="24" t="str">
        <f t="shared" ref="S1030:S1034" si="89">IF(Q1030,R1030,"")</f>
        <v>Tipus no vàlid (primer caràcter no vàlid).</v>
      </c>
      <c r="T1030" s="24" t="e">
        <f>IF(S1030="",T1029,T1029&amp;" "&amp;S1030)</f>
        <v>#REF!</v>
      </c>
    </row>
    <row r="1031" spans="2:20" ht="15.5" x14ac:dyDescent="0.35">
      <c r="B1031" s="17">
        <v>3</v>
      </c>
      <c r="C1031" s="17" t="e">
        <f t="shared" ref="C1031:C1037" si="90">LEFT(D1030,1)</f>
        <v>#REF!</v>
      </c>
      <c r="D1031" t="e">
        <f>RIGHT(C1026,9-B1031)</f>
        <v>#REF!</v>
      </c>
      <c r="F1031" s="30" t="s">
        <v>74</v>
      </c>
      <c r="G1031" s="19" t="s">
        <v>100</v>
      </c>
      <c r="H1031" s="27" t="s">
        <v>72</v>
      </c>
      <c r="I1031" s="24" t="s">
        <v>118</v>
      </c>
      <c r="J1031" s="24" t="str">
        <f t="shared" si="88"/>
        <v>NúmeroJurídica</v>
      </c>
      <c r="L1031" s="36">
        <v>2</v>
      </c>
      <c r="M1031" s="36" t="s">
        <v>89</v>
      </c>
      <c r="N1031" s="36">
        <v>2</v>
      </c>
      <c r="O1031" s="36" t="s">
        <v>73</v>
      </c>
      <c r="Q1031" s="38" t="b">
        <f>IF(ISERROR(C1052),TRUE,FALSE)</f>
        <v>1</v>
      </c>
      <c r="R1031" s="24" t="s">
        <v>172</v>
      </c>
      <c r="S1031" s="24" t="str">
        <f t="shared" si="89"/>
        <v>Cadena NIF mal formada.</v>
      </c>
      <c r="T1031" s="24" t="e">
        <f t="shared" ref="T1031:T1034" si="91">IF(S1031="",T1030,T1030&amp;" "&amp;S1031)</f>
        <v>#REF!</v>
      </c>
    </row>
    <row r="1032" spans="2:20" ht="15.5" x14ac:dyDescent="0.35">
      <c r="B1032" s="17">
        <v>4</v>
      </c>
      <c r="C1032" s="17" t="e">
        <f t="shared" si="90"/>
        <v>#REF!</v>
      </c>
      <c r="D1032" t="e">
        <f>RIGHT(C1026,9-B1032)</f>
        <v>#REF!</v>
      </c>
      <c r="F1032" s="30" t="s">
        <v>75</v>
      </c>
      <c r="G1032" s="19" t="s">
        <v>101</v>
      </c>
      <c r="H1032" s="27" t="s">
        <v>72</v>
      </c>
      <c r="I1032" s="24" t="s">
        <v>118</v>
      </c>
      <c r="J1032" s="24" t="str">
        <f t="shared" si="88"/>
        <v>NúmeroJurídica</v>
      </c>
      <c r="L1032" s="36">
        <v>3</v>
      </c>
      <c r="M1032" s="36" t="s">
        <v>71</v>
      </c>
      <c r="N1032" s="36">
        <v>3</v>
      </c>
      <c r="O1032" s="36" t="s">
        <v>74</v>
      </c>
      <c r="Q1032" s="38" t="e">
        <f>OR(ISBLANK(C1021),C1021="",C1021=0)</f>
        <v>#REF!</v>
      </c>
      <c r="R1032" s="24" t="s">
        <v>173</v>
      </c>
      <c r="S1032" s="24" t="e">
        <f t="shared" si="89"/>
        <v>#REF!</v>
      </c>
      <c r="T1032" s="24" t="e">
        <f t="shared" si="91"/>
        <v>#REF!</v>
      </c>
    </row>
    <row r="1033" spans="2:20" ht="15.5" x14ac:dyDescent="0.35">
      <c r="B1033" s="17">
        <v>5</v>
      </c>
      <c r="C1033" s="17" t="e">
        <f t="shared" si="90"/>
        <v>#REF!</v>
      </c>
      <c r="D1033" t="e">
        <f>RIGHT(C1026,9-B1033)</f>
        <v>#REF!</v>
      </c>
      <c r="F1033" s="30" t="s">
        <v>76</v>
      </c>
      <c r="G1033" s="19" t="s">
        <v>102</v>
      </c>
      <c r="H1033" s="27" t="s">
        <v>72</v>
      </c>
      <c r="I1033" s="24" t="s">
        <v>118</v>
      </c>
      <c r="J1033" s="24" t="str">
        <f t="shared" si="88"/>
        <v>NúmeroJurídica</v>
      </c>
      <c r="L1033" s="36">
        <v>4</v>
      </c>
      <c r="M1033" s="36" t="s">
        <v>78</v>
      </c>
      <c r="N1033" s="36">
        <v>4</v>
      </c>
      <c r="O1033" s="36" t="s">
        <v>75</v>
      </c>
      <c r="Q1033" s="38" t="b">
        <f>IF(ISERROR(C1058),TRUE,NOT(C1058))</f>
        <v>1</v>
      </c>
      <c r="R1033" s="24" t="s">
        <v>165</v>
      </c>
      <c r="S1033" s="24" t="str">
        <f t="shared" si="89"/>
        <v>NIF no vàlid (codi de control no vàlid).</v>
      </c>
      <c r="T1033" s="24" t="e">
        <f t="shared" si="91"/>
        <v>#REF!</v>
      </c>
    </row>
    <row r="1034" spans="2:20" ht="15.5" x14ac:dyDescent="0.35">
      <c r="B1034" s="17">
        <v>6</v>
      </c>
      <c r="C1034" s="17" t="e">
        <f t="shared" si="90"/>
        <v>#REF!</v>
      </c>
      <c r="D1034" t="e">
        <f>RIGHT(C1026,9-B1034)</f>
        <v>#REF!</v>
      </c>
      <c r="F1034" s="30" t="s">
        <v>77</v>
      </c>
      <c r="G1034" s="19" t="s">
        <v>96</v>
      </c>
      <c r="H1034" s="27" t="s">
        <v>72</v>
      </c>
      <c r="I1034" s="24" t="s">
        <v>118</v>
      </c>
      <c r="J1034" s="24" t="str">
        <f t="shared" si="88"/>
        <v>NúmeroJurídica</v>
      </c>
      <c r="L1034" s="36">
        <v>5</v>
      </c>
      <c r="M1034" s="36" t="s">
        <v>113</v>
      </c>
      <c r="N1034" s="36">
        <v>5</v>
      </c>
      <c r="O1034" s="36" t="s">
        <v>76</v>
      </c>
      <c r="Q1034" s="38" t="b">
        <f>IF(ISERROR(C1039),FALSE,IF(OR(AND(NOT(H1021),C1039=I1046),ISERROR(C1039)),TRUE,FALSE))</f>
        <v>0</v>
      </c>
      <c r="R1034" s="24" t="s">
        <v>174</v>
      </c>
      <c r="S1034" s="24" t="str">
        <f t="shared" si="89"/>
        <v/>
      </c>
      <c r="T1034" s="24" t="e">
        <f t="shared" si="91"/>
        <v>#REF!</v>
      </c>
    </row>
    <row r="1035" spans="2:20" ht="15.5" x14ac:dyDescent="0.35">
      <c r="B1035" s="17">
        <v>7</v>
      </c>
      <c r="C1035" s="17" t="e">
        <f t="shared" si="90"/>
        <v>#REF!</v>
      </c>
      <c r="D1035" t="e">
        <f>RIGHT(C1026,9-B1035)</f>
        <v>#REF!</v>
      </c>
      <c r="F1035" s="30" t="s">
        <v>78</v>
      </c>
      <c r="G1035" s="19" t="s">
        <v>50</v>
      </c>
      <c r="H1035" s="27" t="s">
        <v>72</v>
      </c>
      <c r="I1035" s="24" t="s">
        <v>118</v>
      </c>
      <c r="J1035" s="24" t="str">
        <f t="shared" si="88"/>
        <v>NúmeroJurídica</v>
      </c>
      <c r="L1035" s="36">
        <v>6</v>
      </c>
      <c r="M1035" s="36" t="s">
        <v>116</v>
      </c>
      <c r="N1035" s="36">
        <v>6</v>
      </c>
      <c r="O1035" s="36" t="s">
        <v>77</v>
      </c>
    </row>
    <row r="1036" spans="2:20" ht="29" x14ac:dyDescent="0.35">
      <c r="B1036" s="17">
        <v>8</v>
      </c>
      <c r="C1036" s="17" t="e">
        <f t="shared" si="90"/>
        <v>#REF!</v>
      </c>
      <c r="D1036" t="e">
        <f>RIGHT(C1026,9-B1036)</f>
        <v>#REF!</v>
      </c>
      <c r="F1036" s="30" t="s">
        <v>79</v>
      </c>
      <c r="G1036" s="20" t="s">
        <v>103</v>
      </c>
      <c r="H1036" s="27" t="s">
        <v>72</v>
      </c>
      <c r="I1036" s="24" t="s">
        <v>118</v>
      </c>
      <c r="J1036" s="24" t="str">
        <f t="shared" si="88"/>
        <v>NúmeroJurídica</v>
      </c>
      <c r="L1036" s="36">
        <v>7</v>
      </c>
      <c r="M1036" s="36" t="s">
        <v>77</v>
      </c>
      <c r="N1036" s="36">
        <v>7</v>
      </c>
      <c r="O1036" s="36" t="s">
        <v>78</v>
      </c>
      <c r="Q1036" s="35"/>
      <c r="R1036" s="35"/>
      <c r="S1036" s="35"/>
      <c r="T1036" s="35"/>
    </row>
    <row r="1037" spans="2:20" x14ac:dyDescent="0.35">
      <c r="B1037" s="17">
        <v>9</v>
      </c>
      <c r="C1037" s="17" t="e">
        <f t="shared" si="90"/>
        <v>#REF!</v>
      </c>
      <c r="D1037" t="e">
        <f>RIGHT(C1026,9-B1037)</f>
        <v>#REF!</v>
      </c>
      <c r="F1037" s="30" t="s">
        <v>80</v>
      </c>
      <c r="G1037" s="20" t="s">
        <v>104</v>
      </c>
      <c r="H1037" s="27" t="s">
        <v>72</v>
      </c>
      <c r="I1037" s="24" t="s">
        <v>118</v>
      </c>
      <c r="J1037" s="24" t="str">
        <f t="shared" si="88"/>
        <v>NúmeroJurídica</v>
      </c>
      <c r="L1037" s="36">
        <v>8</v>
      </c>
      <c r="M1037" s="36" t="s">
        <v>83</v>
      </c>
      <c r="N1037" s="36">
        <v>8</v>
      </c>
      <c r="O1037" s="36" t="s">
        <v>79</v>
      </c>
      <c r="Q1037" s="35"/>
      <c r="R1037" s="35"/>
      <c r="S1037" s="35"/>
      <c r="T1037" s="35"/>
    </row>
    <row r="1038" spans="2:20" x14ac:dyDescent="0.35">
      <c r="F1038" s="30" t="s">
        <v>81</v>
      </c>
      <c r="G1038" s="20" t="s">
        <v>105</v>
      </c>
      <c r="H1038" s="27" t="s">
        <v>82</v>
      </c>
      <c r="I1038" s="24" t="s">
        <v>118</v>
      </c>
      <c r="J1038" s="24" t="str">
        <f t="shared" si="88"/>
        <v>LetraJurídica</v>
      </c>
      <c r="L1038" s="36">
        <v>9</v>
      </c>
      <c r="M1038" s="36" t="s">
        <v>75</v>
      </c>
      <c r="N1038" s="36">
        <v>9</v>
      </c>
      <c r="O1038" s="36" t="s">
        <v>138</v>
      </c>
      <c r="Q1038" s="35"/>
      <c r="R1038" s="35"/>
      <c r="S1038" s="35"/>
      <c r="T1038" s="35"/>
    </row>
    <row r="1039" spans="2:20" ht="15.5" x14ac:dyDescent="0.35">
      <c r="B1039" s="45" t="s">
        <v>134</v>
      </c>
      <c r="C1039" s="44" t="e">
        <f>VLOOKUP(C1029,F1029:J1061,4,FALSE)</f>
        <v>#REF!</v>
      </c>
      <c r="F1039" s="30" t="s">
        <v>83</v>
      </c>
      <c r="G1039" s="19" t="s">
        <v>97</v>
      </c>
      <c r="H1039" s="27" t="s">
        <v>82</v>
      </c>
      <c r="I1039" s="24" t="s">
        <v>118</v>
      </c>
      <c r="J1039" s="24" t="str">
        <f t="shared" si="88"/>
        <v>LetraJurídica</v>
      </c>
      <c r="L1039" s="36">
        <v>10</v>
      </c>
      <c r="M1039" s="36" t="s">
        <v>115</v>
      </c>
      <c r="N1039" s="36">
        <v>0</v>
      </c>
      <c r="O1039" s="36" t="s">
        <v>80</v>
      </c>
      <c r="Q1039" s="35"/>
      <c r="R1039" s="35"/>
      <c r="S1039" s="35"/>
      <c r="T1039" s="35"/>
    </row>
    <row r="1040" spans="2:20" ht="15.5" x14ac:dyDescent="0.35">
      <c r="B1040" s="45" t="s">
        <v>166</v>
      </c>
      <c r="C1040" s="44" t="e">
        <f>VLOOKUP(C1029,F1029:J1061,2,FALSE)</f>
        <v>#REF!</v>
      </c>
      <c r="F1040" s="30" t="s">
        <v>84</v>
      </c>
      <c r="G1040" s="19" t="s">
        <v>106</v>
      </c>
      <c r="H1040" s="27" t="s">
        <v>82</v>
      </c>
      <c r="I1040" s="24" t="s">
        <v>118</v>
      </c>
      <c r="J1040" s="24" t="str">
        <f t="shared" si="88"/>
        <v>LetraJurídica</v>
      </c>
      <c r="L1040" s="36">
        <v>11</v>
      </c>
      <c r="M1040" s="36" t="s">
        <v>73</v>
      </c>
      <c r="Q1040" s="35"/>
      <c r="R1040" s="35"/>
      <c r="S1040" s="35"/>
      <c r="T1040" s="35"/>
    </row>
    <row r="1041" spans="2:13" x14ac:dyDescent="0.35">
      <c r="B1041" s="45" t="s">
        <v>135</v>
      </c>
      <c r="C1041" s="44" t="e">
        <f>VLOOKUP(C1029,F1029:J1061,5,FALSE)</f>
        <v>#REF!</v>
      </c>
      <c r="F1041" s="30" t="s">
        <v>85</v>
      </c>
      <c r="G1041" s="20" t="s">
        <v>107</v>
      </c>
      <c r="H1041" s="27" t="s">
        <v>82</v>
      </c>
      <c r="I1041" s="24" t="s">
        <v>118</v>
      </c>
      <c r="J1041" s="24" t="str">
        <f t="shared" si="88"/>
        <v>LetraJurídica</v>
      </c>
      <c r="L1041" s="36">
        <v>12</v>
      </c>
      <c r="M1041" s="36" t="s">
        <v>81</v>
      </c>
    </row>
    <row r="1042" spans="2:13" ht="29" x14ac:dyDescent="0.35">
      <c r="B1042" s="45" t="s">
        <v>143</v>
      </c>
      <c r="C1042" s="44" t="e">
        <f>IF(C1041="Letra8Física",LEFT(C1026,8),RIGHT(LEFT(C1026,8),7))</f>
        <v>#REF!</v>
      </c>
      <c r="F1042" s="30" t="s">
        <v>86</v>
      </c>
      <c r="G1042" s="20" t="s">
        <v>128</v>
      </c>
      <c r="H1042" s="27" t="s">
        <v>82</v>
      </c>
      <c r="I1042" s="24" t="s">
        <v>118</v>
      </c>
      <c r="J1042" s="24" t="str">
        <f t="shared" si="88"/>
        <v>LetraJurídica</v>
      </c>
      <c r="L1042" s="36">
        <v>13</v>
      </c>
      <c r="M1042" s="36" t="s">
        <v>80</v>
      </c>
    </row>
    <row r="1043" spans="2:13" ht="15.5" x14ac:dyDescent="0.35">
      <c r="B1043" s="45" t="s">
        <v>144</v>
      </c>
      <c r="C1043" s="44" t="e">
        <f>MOD(C1042,23)</f>
        <v>#REF!</v>
      </c>
      <c r="F1043" s="30" t="s">
        <v>87</v>
      </c>
      <c r="G1043" s="19" t="s">
        <v>108</v>
      </c>
      <c r="H1043" s="27" t="s">
        <v>72</v>
      </c>
      <c r="I1043" s="24" t="s">
        <v>118</v>
      </c>
      <c r="J1043" s="24" t="str">
        <f t="shared" si="88"/>
        <v>NúmeroJurídica</v>
      </c>
      <c r="L1043" s="36">
        <v>14</v>
      </c>
      <c r="M1043" s="36" t="s">
        <v>117</v>
      </c>
    </row>
    <row r="1044" spans="2:13" x14ac:dyDescent="0.35">
      <c r="B1044" s="45" t="s">
        <v>145</v>
      </c>
      <c r="C1044" s="44" t="e">
        <f>VLOOKUP(C1043,L1029:M1051,2)</f>
        <v>#REF!</v>
      </c>
      <c r="F1044" s="31" t="s">
        <v>88</v>
      </c>
      <c r="G1044" s="21" t="s">
        <v>109</v>
      </c>
      <c r="H1044" s="28" t="s">
        <v>72</v>
      </c>
      <c r="I1044" s="24" t="s">
        <v>118</v>
      </c>
      <c r="J1044" s="24" t="str">
        <f t="shared" si="88"/>
        <v>NúmeroJurídica</v>
      </c>
      <c r="L1044" s="36">
        <v>15</v>
      </c>
      <c r="M1044" s="36" t="s">
        <v>86</v>
      </c>
    </row>
    <row r="1045" spans="2:13" x14ac:dyDescent="0.35">
      <c r="B1045" s="39" t="s">
        <v>146</v>
      </c>
      <c r="C1045" s="43" t="e">
        <f>IF(C1044=C1037,TRUE,FALSE)</f>
        <v>#REF!</v>
      </c>
      <c r="F1045" s="32" t="s">
        <v>89</v>
      </c>
      <c r="G1045" s="23" t="s">
        <v>110</v>
      </c>
      <c r="H1045" s="22" t="s">
        <v>82</v>
      </c>
      <c r="I1045" s="24" t="s">
        <v>118</v>
      </c>
      <c r="J1045" s="24" t="str">
        <f t="shared" si="88"/>
        <v>LetraJurídica</v>
      </c>
      <c r="L1045" s="36">
        <v>16</v>
      </c>
      <c r="M1045" s="36" t="s">
        <v>84</v>
      </c>
    </row>
    <row r="1046" spans="2:13" x14ac:dyDescent="0.35">
      <c r="B1046" s="46" t="s">
        <v>152</v>
      </c>
      <c r="C1046" s="44" t="e">
        <f>C1031+C1033+C1035</f>
        <v>#REF!</v>
      </c>
      <c r="F1046" s="33" t="s">
        <v>111</v>
      </c>
      <c r="G1046" s="25" t="s">
        <v>120</v>
      </c>
      <c r="H1046" s="18" t="s">
        <v>141</v>
      </c>
      <c r="I1046" s="24" t="s">
        <v>119</v>
      </c>
      <c r="J1046" s="24" t="str">
        <f t="shared" si="88"/>
        <v>Letra7Física</v>
      </c>
      <c r="L1046" s="36">
        <v>17</v>
      </c>
      <c r="M1046" s="36" t="s">
        <v>88</v>
      </c>
    </row>
    <row r="1047" spans="2:13" ht="43.5" x14ac:dyDescent="0.35">
      <c r="B1047" s="46" t="s">
        <v>148</v>
      </c>
      <c r="C1047" s="44" t="e">
        <f>C1030*2-(TRUNC(C1030*2/10)*9)</f>
        <v>#REF!</v>
      </c>
      <c r="F1047" s="33" t="s">
        <v>112</v>
      </c>
      <c r="G1047" s="25" t="s">
        <v>121</v>
      </c>
      <c r="H1047" s="18" t="s">
        <v>141</v>
      </c>
      <c r="I1047" s="24" t="s">
        <v>119</v>
      </c>
      <c r="J1047" s="24" t="str">
        <f t="shared" si="88"/>
        <v>Letra7Física</v>
      </c>
      <c r="L1047" s="36">
        <v>18</v>
      </c>
      <c r="M1047" s="36" t="s">
        <v>79</v>
      </c>
    </row>
    <row r="1048" spans="2:13" ht="43.5" x14ac:dyDescent="0.35">
      <c r="B1048" s="46" t="s">
        <v>149</v>
      </c>
      <c r="C1048" s="44" t="e">
        <f>C1032*2-(TRUNC(C1032*2/10)*9)</f>
        <v>#REF!</v>
      </c>
      <c r="F1048" s="33" t="s">
        <v>113</v>
      </c>
      <c r="G1048" s="25" t="s">
        <v>122</v>
      </c>
      <c r="H1048" s="18" t="s">
        <v>141</v>
      </c>
      <c r="I1048" s="24" t="s">
        <v>119</v>
      </c>
      <c r="J1048" s="24" t="str">
        <f t="shared" si="88"/>
        <v>Letra7Física</v>
      </c>
      <c r="L1048" s="36">
        <v>19</v>
      </c>
      <c r="M1048" s="36" t="s">
        <v>112</v>
      </c>
    </row>
    <row r="1049" spans="2:13" ht="29" x14ac:dyDescent="0.35">
      <c r="B1049" s="46" t="s">
        <v>150</v>
      </c>
      <c r="C1049" s="44" t="e">
        <f>C1034*2-(TRUNC(C1034*2/10)*9)</f>
        <v>#REF!</v>
      </c>
      <c r="F1049" s="33" t="s">
        <v>115</v>
      </c>
      <c r="G1049" s="25" t="s">
        <v>123</v>
      </c>
      <c r="H1049" s="18" t="s">
        <v>141</v>
      </c>
      <c r="I1049" s="24" t="s">
        <v>119</v>
      </c>
      <c r="J1049" s="24" t="str">
        <f t="shared" si="88"/>
        <v>Letra7Física</v>
      </c>
      <c r="L1049" s="36">
        <v>20</v>
      </c>
      <c r="M1049" s="36" t="s">
        <v>74</v>
      </c>
    </row>
    <row r="1050" spans="2:13" ht="29" x14ac:dyDescent="0.35">
      <c r="B1050" s="46" t="s">
        <v>151</v>
      </c>
      <c r="C1050" s="44" t="e">
        <f>C1036*2-(TRUNC(C1036*2/10)*9)</f>
        <v>#REF!</v>
      </c>
      <c r="F1050" s="33" t="s">
        <v>116</v>
      </c>
      <c r="G1050" s="25" t="s">
        <v>123</v>
      </c>
      <c r="H1050" s="18" t="s">
        <v>141</v>
      </c>
      <c r="I1050" s="24" t="s">
        <v>119</v>
      </c>
      <c r="J1050" s="24" t="str">
        <f t="shared" si="88"/>
        <v>Letra7Física</v>
      </c>
      <c r="L1050" s="36">
        <v>21</v>
      </c>
      <c r="M1050" s="36" t="s">
        <v>111</v>
      </c>
    </row>
    <row r="1051" spans="2:13" ht="29" x14ac:dyDescent="0.35">
      <c r="B1051" s="46" t="s">
        <v>153</v>
      </c>
      <c r="C1051" s="44" t="e">
        <f>SUM(C1047:C1050)</f>
        <v>#REF!</v>
      </c>
      <c r="F1051" s="33" t="s">
        <v>117</v>
      </c>
      <c r="G1051" s="25" t="s">
        <v>123</v>
      </c>
      <c r="H1051" s="18" t="s">
        <v>141</v>
      </c>
      <c r="I1051" s="24" t="s">
        <v>119</v>
      </c>
      <c r="J1051" s="24" t="str">
        <f t="shared" si="88"/>
        <v>Letra7Física</v>
      </c>
      <c r="L1051" s="36">
        <v>22</v>
      </c>
      <c r="M1051" s="36" t="s">
        <v>76</v>
      </c>
    </row>
    <row r="1052" spans="2:13" x14ac:dyDescent="0.35">
      <c r="B1052" s="46" t="s">
        <v>154</v>
      </c>
      <c r="C1052" s="44" t="e">
        <f>C1051+C1046</f>
        <v>#REF!</v>
      </c>
      <c r="F1052" s="34" t="s">
        <v>94</v>
      </c>
      <c r="G1052" s="25" t="s">
        <v>129</v>
      </c>
      <c r="H1052" s="29" t="s">
        <v>142</v>
      </c>
      <c r="I1052" s="24" t="s">
        <v>119</v>
      </c>
      <c r="J1052" s="24" t="str">
        <f t="shared" si="88"/>
        <v>Letra8Física</v>
      </c>
    </row>
    <row r="1053" spans="2:13" x14ac:dyDescent="0.35">
      <c r="B1053" s="46" t="s">
        <v>155</v>
      </c>
      <c r="C1053" s="44" t="e">
        <f>MOD(10-MOD(C1052,10),10)</f>
        <v>#REF!</v>
      </c>
      <c r="F1053" s="34" t="s">
        <v>130</v>
      </c>
      <c r="G1053" s="25" t="s">
        <v>129</v>
      </c>
      <c r="H1053" s="29" t="s">
        <v>142</v>
      </c>
      <c r="I1053" s="24" t="s">
        <v>119</v>
      </c>
      <c r="J1053" s="24" t="str">
        <f t="shared" si="88"/>
        <v>Letra8Física</v>
      </c>
    </row>
    <row r="1054" spans="2:13" x14ac:dyDescent="0.35">
      <c r="B1054" s="39" t="s">
        <v>156</v>
      </c>
      <c r="C1054" s="43" t="e">
        <f>IF(TEXT(C1053,"0")=C1037,TRUE,FALSE)</f>
        <v>#REF!</v>
      </c>
      <c r="F1054" s="34" t="s">
        <v>91</v>
      </c>
      <c r="G1054" s="25" t="s">
        <v>129</v>
      </c>
      <c r="H1054" s="29" t="s">
        <v>142</v>
      </c>
      <c r="I1054" s="24" t="s">
        <v>119</v>
      </c>
      <c r="J1054" s="24" t="str">
        <f t="shared" si="88"/>
        <v>Letra8Física</v>
      </c>
    </row>
    <row r="1055" spans="2:13" x14ac:dyDescent="0.35">
      <c r="B1055" s="46" t="s">
        <v>158</v>
      </c>
      <c r="C1055" s="44" t="e">
        <f>VLOOKUP(C1053,N1029:O1039,2,FALSE)</f>
        <v>#REF!</v>
      </c>
      <c r="F1055" s="34" t="s">
        <v>95</v>
      </c>
      <c r="G1055" s="25" t="s">
        <v>129</v>
      </c>
      <c r="H1055" s="29" t="s">
        <v>142</v>
      </c>
      <c r="I1055" s="24" t="s">
        <v>119</v>
      </c>
      <c r="J1055" s="24" t="str">
        <f t="shared" si="88"/>
        <v>Letra8Física</v>
      </c>
    </row>
    <row r="1056" spans="2:13" x14ac:dyDescent="0.35">
      <c r="B1056" s="39" t="s">
        <v>157</v>
      </c>
      <c r="C1056" s="43" t="e">
        <f>IF(C1055=C1037,TRUE,FALSE)</f>
        <v>#REF!</v>
      </c>
      <c r="F1056" s="34" t="s">
        <v>93</v>
      </c>
      <c r="G1056" s="25" t="s">
        <v>129</v>
      </c>
      <c r="H1056" s="29" t="s">
        <v>142</v>
      </c>
      <c r="I1056" s="24" t="s">
        <v>119</v>
      </c>
      <c r="J1056" s="24" t="str">
        <f t="shared" si="88"/>
        <v>Letra8Física</v>
      </c>
    </row>
    <row r="1057" spans="1:20" x14ac:dyDescent="0.35">
      <c r="B1057" s="40"/>
      <c r="C1057" s="17"/>
      <c r="F1057" s="34" t="s">
        <v>131</v>
      </c>
      <c r="G1057" s="25" t="s">
        <v>129</v>
      </c>
      <c r="H1057" s="29" t="s">
        <v>142</v>
      </c>
      <c r="I1057" s="24" t="s">
        <v>119</v>
      </c>
      <c r="J1057" s="24" t="str">
        <f t="shared" si="88"/>
        <v>Letra8Física</v>
      </c>
    </row>
    <row r="1058" spans="1:20" x14ac:dyDescent="0.35">
      <c r="B1058" s="39" t="s">
        <v>159</v>
      </c>
      <c r="C1058" s="43" t="e">
        <f>OR(C1045,AND(C1054,C1041=J1029),AND(C1056,C1041=J1038))</f>
        <v>#REF!</v>
      </c>
      <c r="F1058" s="34" t="s">
        <v>90</v>
      </c>
      <c r="G1058" s="25" t="s">
        <v>129</v>
      </c>
      <c r="H1058" s="29" t="s">
        <v>142</v>
      </c>
      <c r="I1058" s="24" t="s">
        <v>119</v>
      </c>
      <c r="J1058" s="24" t="str">
        <f t="shared" si="88"/>
        <v>Letra8Física</v>
      </c>
    </row>
    <row r="1059" spans="1:20" x14ac:dyDescent="0.35">
      <c r="B1059" s="40"/>
      <c r="C1059" s="17"/>
      <c r="F1059" s="34" t="s">
        <v>132</v>
      </c>
      <c r="G1059" s="25" t="s">
        <v>129</v>
      </c>
      <c r="H1059" s="29" t="s">
        <v>142</v>
      </c>
      <c r="I1059" s="24" t="s">
        <v>119</v>
      </c>
      <c r="J1059" s="24" t="str">
        <f t="shared" si="88"/>
        <v>Letra8Física</v>
      </c>
    </row>
    <row r="1060" spans="1:20" x14ac:dyDescent="0.35">
      <c r="F1060" s="34" t="s">
        <v>92</v>
      </c>
      <c r="G1060" s="25" t="s">
        <v>129</v>
      </c>
      <c r="H1060" s="29" t="s">
        <v>142</v>
      </c>
      <c r="I1060" s="24" t="s">
        <v>119</v>
      </c>
      <c r="J1060" s="24" t="str">
        <f t="shared" si="88"/>
        <v>Letra8Física</v>
      </c>
    </row>
    <row r="1061" spans="1:20" x14ac:dyDescent="0.35">
      <c r="B1061" s="41" t="s">
        <v>161</v>
      </c>
      <c r="C1061" s="43" t="e">
        <f>NOT(OR(Q1029:Q1034))</f>
        <v>#REF!</v>
      </c>
      <c r="F1061" s="34" t="s">
        <v>133</v>
      </c>
      <c r="G1061" s="25" t="s">
        <v>129</v>
      </c>
      <c r="H1061" s="29" t="s">
        <v>142</v>
      </c>
      <c r="I1061" s="24" t="s">
        <v>119</v>
      </c>
      <c r="J1061" s="24" t="str">
        <f t="shared" si="88"/>
        <v>Letra8Física</v>
      </c>
    </row>
    <row r="1062" spans="1:20" x14ac:dyDescent="0.35">
      <c r="B1062" s="41" t="s">
        <v>124</v>
      </c>
      <c r="C1062" s="42" t="e">
        <f>IF(Q1032,R1032,T1034)</f>
        <v>#REF!</v>
      </c>
    </row>
    <row r="1063" spans="1:20" x14ac:dyDescent="0.35">
      <c r="B1063" s="40"/>
      <c r="C1063" s="17"/>
    </row>
    <row r="1064" spans="1:20" x14ac:dyDescent="0.35">
      <c r="A1064" s="56"/>
      <c r="B1064" s="56"/>
      <c r="C1064" s="56"/>
      <c r="D1064" s="56"/>
      <c r="E1064" s="56"/>
      <c r="F1064" s="56"/>
      <c r="G1064" s="56"/>
      <c r="H1064" s="56"/>
      <c r="I1064" s="56"/>
      <c r="J1064" s="56"/>
      <c r="K1064" s="56"/>
      <c r="L1064" s="56"/>
      <c r="M1064" s="56"/>
      <c r="N1064" s="56"/>
      <c r="O1064" s="56"/>
      <c r="P1064" s="56"/>
      <c r="Q1064" s="56"/>
      <c r="R1064" s="56"/>
      <c r="S1064" s="56"/>
      <c r="T1064" s="56"/>
    </row>
    <row r="1067" spans="1:20" ht="37" x14ac:dyDescent="0.5">
      <c r="B1067" s="47" t="s">
        <v>167</v>
      </c>
      <c r="C1067" s="53" t="e">
        <f>#REF!</f>
        <v>#REF!</v>
      </c>
      <c r="F1067" s="51"/>
      <c r="G1067" s="52" t="s">
        <v>170</v>
      </c>
      <c r="H1067" s="54">
        <f>D100</f>
        <v>0</v>
      </c>
    </row>
    <row r="1068" spans="1:20" ht="23.5" x14ac:dyDescent="0.55000000000000004">
      <c r="B1068" s="49" t="s">
        <v>162</v>
      </c>
      <c r="C1068" s="50" t="e">
        <f>C1107</f>
        <v>#REF!</v>
      </c>
      <c r="G1068" s="40" t="s">
        <v>169</v>
      </c>
      <c r="H1068" t="b">
        <f>TRUE</f>
        <v>1</v>
      </c>
      <c r="I1068" t="b">
        <f>FALSE</f>
        <v>0</v>
      </c>
    </row>
    <row r="1069" spans="1:20" x14ac:dyDescent="0.35">
      <c r="B1069" s="26" t="s">
        <v>166</v>
      </c>
      <c r="C1069" t="e">
        <f>CONCATENATE("Persona ",C1085,", ",C1086)</f>
        <v>#REF!</v>
      </c>
    </row>
    <row r="1070" spans="1:20" x14ac:dyDescent="0.35">
      <c r="B1070" s="26"/>
    </row>
    <row r="1072" spans="1:20" x14ac:dyDescent="0.35">
      <c r="B1072" s="26" t="s">
        <v>168</v>
      </c>
      <c r="C1072" t="e">
        <f>UPPER(C1067)</f>
        <v>#REF!</v>
      </c>
    </row>
    <row r="1073" spans="2:20" x14ac:dyDescent="0.35">
      <c r="Q1073" s="26" t="s">
        <v>124</v>
      </c>
    </row>
    <row r="1074" spans="2:20" x14ac:dyDescent="0.35">
      <c r="B1074" s="26" t="s">
        <v>68</v>
      </c>
      <c r="C1074" s="26" t="s">
        <v>69</v>
      </c>
      <c r="D1074" s="26" t="s">
        <v>70</v>
      </c>
      <c r="E1074" s="26"/>
      <c r="F1074" s="26" t="s">
        <v>44</v>
      </c>
      <c r="G1074" s="26"/>
      <c r="H1074" s="26" t="s">
        <v>114</v>
      </c>
      <c r="I1074" s="26" t="s">
        <v>127</v>
      </c>
      <c r="J1074" s="26" t="s">
        <v>140</v>
      </c>
      <c r="K1074" s="26"/>
      <c r="L1074" s="26" t="s">
        <v>136</v>
      </c>
      <c r="N1074" s="26" t="s">
        <v>139</v>
      </c>
      <c r="Q1074" s="55" t="s">
        <v>125</v>
      </c>
      <c r="R1074" s="55" t="s">
        <v>126</v>
      </c>
      <c r="S1074" s="55" t="s">
        <v>160</v>
      </c>
      <c r="T1074" s="48" t="s">
        <v>171</v>
      </c>
    </row>
    <row r="1075" spans="2:20" ht="15.5" x14ac:dyDescent="0.35">
      <c r="B1075" s="17">
        <v>1</v>
      </c>
      <c r="C1075" s="17" t="e">
        <f>LEFT(C1072,1)</f>
        <v>#REF!</v>
      </c>
      <c r="D1075" t="e">
        <f>RIGHT(C1072,9-B1075)</f>
        <v>#REF!</v>
      </c>
      <c r="F1075" s="30" t="s">
        <v>71</v>
      </c>
      <c r="G1075" s="19" t="s">
        <v>98</v>
      </c>
      <c r="H1075" s="27" t="s">
        <v>72</v>
      </c>
      <c r="I1075" s="24" t="s">
        <v>118</v>
      </c>
      <c r="J1075" s="24" t="str">
        <f>H1075&amp;I1075</f>
        <v>NúmeroJurídica</v>
      </c>
      <c r="L1075" s="36">
        <v>0</v>
      </c>
      <c r="M1075" s="36" t="s">
        <v>137</v>
      </c>
      <c r="N1075" s="36">
        <v>0</v>
      </c>
      <c r="O1075" s="36" t="s">
        <v>80</v>
      </c>
      <c r="Q1075" s="38" t="e">
        <f>IF(LEN(C1072)&lt;&gt;9,TRUE,FALSE)</f>
        <v>#REF!</v>
      </c>
      <c r="R1075" s="24" t="s">
        <v>163</v>
      </c>
      <c r="S1075" s="24" t="e">
        <f>IF(Q1075,R1075,"")</f>
        <v>#REF!</v>
      </c>
      <c r="T1075" s="24" t="e">
        <f>S1075</f>
        <v>#REF!</v>
      </c>
    </row>
    <row r="1076" spans="2:20" ht="15.5" x14ac:dyDescent="0.35">
      <c r="B1076" s="17">
        <v>2</v>
      </c>
      <c r="C1076" s="17" t="e">
        <f>LEFT(D1075,1)</f>
        <v>#REF!</v>
      </c>
      <c r="D1076" t="e">
        <f>RIGHT(C1072,9-B1076)</f>
        <v>#REF!</v>
      </c>
      <c r="F1076" s="30" t="s">
        <v>73</v>
      </c>
      <c r="G1076" s="19" t="s">
        <v>99</v>
      </c>
      <c r="H1076" s="27" t="s">
        <v>72</v>
      </c>
      <c r="I1076" s="24" t="s">
        <v>118</v>
      </c>
      <c r="J1076" s="24" t="str">
        <f t="shared" ref="J1076:J1107" si="92">H1076&amp;I1076</f>
        <v>NúmeroJurídica</v>
      </c>
      <c r="L1076" s="36">
        <v>1</v>
      </c>
      <c r="M1076" s="36" t="s">
        <v>85</v>
      </c>
      <c r="N1076" s="36">
        <v>1</v>
      </c>
      <c r="O1076" s="36" t="s">
        <v>71</v>
      </c>
      <c r="Q1076" s="38" t="b">
        <f>IF(ISERROR(C1085),TRUE,FALSE)</f>
        <v>1</v>
      </c>
      <c r="R1076" s="24" t="s">
        <v>164</v>
      </c>
      <c r="S1076" s="24" t="str">
        <f t="shared" ref="S1076:S1080" si="93">IF(Q1076,R1076,"")</f>
        <v>Tipus no vàlid (primer caràcter no vàlid).</v>
      </c>
      <c r="T1076" s="24" t="e">
        <f>IF(S1076="",T1075,T1075&amp;" "&amp;S1076)</f>
        <v>#REF!</v>
      </c>
    </row>
    <row r="1077" spans="2:20" ht="15.5" x14ac:dyDescent="0.35">
      <c r="B1077" s="17">
        <v>3</v>
      </c>
      <c r="C1077" s="17" t="e">
        <f t="shared" ref="C1077:C1083" si="94">LEFT(D1076,1)</f>
        <v>#REF!</v>
      </c>
      <c r="D1077" t="e">
        <f>RIGHT(C1072,9-B1077)</f>
        <v>#REF!</v>
      </c>
      <c r="F1077" s="30" t="s">
        <v>74</v>
      </c>
      <c r="G1077" s="19" t="s">
        <v>100</v>
      </c>
      <c r="H1077" s="27" t="s">
        <v>72</v>
      </c>
      <c r="I1077" s="24" t="s">
        <v>118</v>
      </c>
      <c r="J1077" s="24" t="str">
        <f t="shared" si="92"/>
        <v>NúmeroJurídica</v>
      </c>
      <c r="L1077" s="36">
        <v>2</v>
      </c>
      <c r="M1077" s="36" t="s">
        <v>89</v>
      </c>
      <c r="N1077" s="36">
        <v>2</v>
      </c>
      <c r="O1077" s="36" t="s">
        <v>73</v>
      </c>
      <c r="Q1077" s="38" t="b">
        <f>IF(ISERROR(C1098),TRUE,FALSE)</f>
        <v>1</v>
      </c>
      <c r="R1077" s="24" t="s">
        <v>172</v>
      </c>
      <c r="S1077" s="24" t="str">
        <f t="shared" si="93"/>
        <v>Cadena NIF mal formada.</v>
      </c>
      <c r="T1077" s="24" t="e">
        <f t="shared" ref="T1077:T1080" si="95">IF(S1077="",T1076,T1076&amp;" "&amp;S1077)</f>
        <v>#REF!</v>
      </c>
    </row>
    <row r="1078" spans="2:20" ht="15.5" x14ac:dyDescent="0.35">
      <c r="B1078" s="17">
        <v>4</v>
      </c>
      <c r="C1078" s="17" t="e">
        <f t="shared" si="94"/>
        <v>#REF!</v>
      </c>
      <c r="D1078" t="e">
        <f>RIGHT(C1072,9-B1078)</f>
        <v>#REF!</v>
      </c>
      <c r="F1078" s="30" t="s">
        <v>75</v>
      </c>
      <c r="G1078" s="19" t="s">
        <v>101</v>
      </c>
      <c r="H1078" s="27" t="s">
        <v>72</v>
      </c>
      <c r="I1078" s="24" t="s">
        <v>118</v>
      </c>
      <c r="J1078" s="24" t="str">
        <f t="shared" si="92"/>
        <v>NúmeroJurídica</v>
      </c>
      <c r="L1078" s="36">
        <v>3</v>
      </c>
      <c r="M1078" s="36" t="s">
        <v>71</v>
      </c>
      <c r="N1078" s="36">
        <v>3</v>
      </c>
      <c r="O1078" s="36" t="s">
        <v>74</v>
      </c>
      <c r="Q1078" s="38" t="e">
        <f>OR(ISBLANK(C1067),C1067="",C1067=0)</f>
        <v>#REF!</v>
      </c>
      <c r="R1078" s="24" t="s">
        <v>173</v>
      </c>
      <c r="S1078" s="24" t="e">
        <f t="shared" si="93"/>
        <v>#REF!</v>
      </c>
      <c r="T1078" s="24" t="e">
        <f t="shared" si="95"/>
        <v>#REF!</v>
      </c>
    </row>
    <row r="1079" spans="2:20" ht="15.5" x14ac:dyDescent="0.35">
      <c r="B1079" s="17">
        <v>5</v>
      </c>
      <c r="C1079" s="17" t="e">
        <f t="shared" si="94"/>
        <v>#REF!</v>
      </c>
      <c r="D1079" t="e">
        <f>RIGHT(C1072,9-B1079)</f>
        <v>#REF!</v>
      </c>
      <c r="F1079" s="30" t="s">
        <v>76</v>
      </c>
      <c r="G1079" s="19" t="s">
        <v>102</v>
      </c>
      <c r="H1079" s="27" t="s">
        <v>72</v>
      </c>
      <c r="I1079" s="24" t="s">
        <v>118</v>
      </c>
      <c r="J1079" s="24" t="str">
        <f t="shared" si="92"/>
        <v>NúmeroJurídica</v>
      </c>
      <c r="L1079" s="36">
        <v>4</v>
      </c>
      <c r="M1079" s="36" t="s">
        <v>78</v>
      </c>
      <c r="N1079" s="36">
        <v>4</v>
      </c>
      <c r="O1079" s="36" t="s">
        <v>75</v>
      </c>
      <c r="Q1079" s="38" t="b">
        <f>IF(ISERROR(C1104),TRUE,NOT(C1104))</f>
        <v>1</v>
      </c>
      <c r="R1079" s="24" t="s">
        <v>165</v>
      </c>
      <c r="S1079" s="24" t="str">
        <f t="shared" si="93"/>
        <v>NIF no vàlid (codi de control no vàlid).</v>
      </c>
      <c r="T1079" s="24" t="e">
        <f t="shared" si="95"/>
        <v>#REF!</v>
      </c>
    </row>
    <row r="1080" spans="2:20" ht="15.5" x14ac:dyDescent="0.35">
      <c r="B1080" s="17">
        <v>6</v>
      </c>
      <c r="C1080" s="17" t="e">
        <f t="shared" si="94"/>
        <v>#REF!</v>
      </c>
      <c r="D1080" t="e">
        <f>RIGHT(C1072,9-B1080)</f>
        <v>#REF!</v>
      </c>
      <c r="F1080" s="30" t="s">
        <v>77</v>
      </c>
      <c r="G1080" s="19" t="s">
        <v>96</v>
      </c>
      <c r="H1080" s="27" t="s">
        <v>72</v>
      </c>
      <c r="I1080" s="24" t="s">
        <v>118</v>
      </c>
      <c r="J1080" s="24" t="str">
        <f t="shared" si="92"/>
        <v>NúmeroJurídica</v>
      </c>
      <c r="L1080" s="36">
        <v>5</v>
      </c>
      <c r="M1080" s="36" t="s">
        <v>113</v>
      </c>
      <c r="N1080" s="36">
        <v>5</v>
      </c>
      <c r="O1080" s="36" t="s">
        <v>76</v>
      </c>
      <c r="Q1080" s="38" t="b">
        <f>IF(ISERROR(C1085),FALSE,IF(OR(AND(NOT(H1067),C1085=I1092),ISERROR(C1085)),TRUE,FALSE))</f>
        <v>0</v>
      </c>
      <c r="R1080" s="24" t="s">
        <v>174</v>
      </c>
      <c r="S1080" s="24" t="str">
        <f t="shared" si="93"/>
        <v/>
      </c>
      <c r="T1080" s="24" t="e">
        <f t="shared" si="95"/>
        <v>#REF!</v>
      </c>
    </row>
    <row r="1081" spans="2:20" ht="15.5" x14ac:dyDescent="0.35">
      <c r="B1081" s="17">
        <v>7</v>
      </c>
      <c r="C1081" s="17" t="e">
        <f t="shared" si="94"/>
        <v>#REF!</v>
      </c>
      <c r="D1081" t="e">
        <f>RIGHT(C1072,9-B1081)</f>
        <v>#REF!</v>
      </c>
      <c r="F1081" s="30" t="s">
        <v>78</v>
      </c>
      <c r="G1081" s="19" t="s">
        <v>50</v>
      </c>
      <c r="H1081" s="27" t="s">
        <v>72</v>
      </c>
      <c r="I1081" s="24" t="s">
        <v>118</v>
      </c>
      <c r="J1081" s="24" t="str">
        <f t="shared" si="92"/>
        <v>NúmeroJurídica</v>
      </c>
      <c r="L1081" s="36">
        <v>6</v>
      </c>
      <c r="M1081" s="36" t="s">
        <v>116</v>
      </c>
      <c r="N1081" s="36">
        <v>6</v>
      </c>
      <c r="O1081" s="36" t="s">
        <v>77</v>
      </c>
    </row>
    <row r="1082" spans="2:20" ht="29" x14ac:dyDescent="0.35">
      <c r="B1082" s="17">
        <v>8</v>
      </c>
      <c r="C1082" s="17" t="e">
        <f t="shared" si="94"/>
        <v>#REF!</v>
      </c>
      <c r="D1082" t="e">
        <f>RIGHT(C1072,9-B1082)</f>
        <v>#REF!</v>
      </c>
      <c r="F1082" s="30" t="s">
        <v>79</v>
      </c>
      <c r="G1082" s="20" t="s">
        <v>103</v>
      </c>
      <c r="H1082" s="27" t="s">
        <v>72</v>
      </c>
      <c r="I1082" s="24" t="s">
        <v>118</v>
      </c>
      <c r="J1082" s="24" t="str">
        <f t="shared" si="92"/>
        <v>NúmeroJurídica</v>
      </c>
      <c r="L1082" s="36">
        <v>7</v>
      </c>
      <c r="M1082" s="36" t="s">
        <v>77</v>
      </c>
      <c r="N1082" s="36">
        <v>7</v>
      </c>
      <c r="O1082" s="36" t="s">
        <v>78</v>
      </c>
      <c r="Q1082" s="35"/>
      <c r="R1082" s="35"/>
      <c r="S1082" s="35"/>
      <c r="T1082" s="35"/>
    </row>
    <row r="1083" spans="2:20" x14ac:dyDescent="0.35">
      <c r="B1083" s="17">
        <v>9</v>
      </c>
      <c r="C1083" s="17" t="e">
        <f t="shared" si="94"/>
        <v>#REF!</v>
      </c>
      <c r="D1083" t="e">
        <f>RIGHT(C1072,9-B1083)</f>
        <v>#REF!</v>
      </c>
      <c r="F1083" s="30" t="s">
        <v>80</v>
      </c>
      <c r="G1083" s="20" t="s">
        <v>104</v>
      </c>
      <c r="H1083" s="27" t="s">
        <v>72</v>
      </c>
      <c r="I1083" s="24" t="s">
        <v>118</v>
      </c>
      <c r="J1083" s="24" t="str">
        <f t="shared" si="92"/>
        <v>NúmeroJurídica</v>
      </c>
      <c r="L1083" s="36">
        <v>8</v>
      </c>
      <c r="M1083" s="36" t="s">
        <v>83</v>
      </c>
      <c r="N1083" s="36">
        <v>8</v>
      </c>
      <c r="O1083" s="36" t="s">
        <v>79</v>
      </c>
      <c r="Q1083" s="35"/>
      <c r="R1083" s="35"/>
      <c r="S1083" s="35"/>
      <c r="T1083" s="35"/>
    </row>
    <row r="1084" spans="2:20" x14ac:dyDescent="0.35">
      <c r="F1084" s="30" t="s">
        <v>81</v>
      </c>
      <c r="G1084" s="20" t="s">
        <v>105</v>
      </c>
      <c r="H1084" s="27" t="s">
        <v>82</v>
      </c>
      <c r="I1084" s="24" t="s">
        <v>118</v>
      </c>
      <c r="J1084" s="24" t="str">
        <f t="shared" si="92"/>
        <v>LetraJurídica</v>
      </c>
      <c r="L1084" s="36">
        <v>9</v>
      </c>
      <c r="M1084" s="36" t="s">
        <v>75</v>
      </c>
      <c r="N1084" s="36">
        <v>9</v>
      </c>
      <c r="O1084" s="36" t="s">
        <v>138</v>
      </c>
      <c r="Q1084" s="35"/>
      <c r="R1084" s="35"/>
      <c r="S1084" s="35"/>
      <c r="T1084" s="35"/>
    </row>
    <row r="1085" spans="2:20" ht="15.5" x14ac:dyDescent="0.35">
      <c r="B1085" s="45" t="s">
        <v>134</v>
      </c>
      <c r="C1085" s="44" t="e">
        <f>VLOOKUP(C1075,F1075:J1107,4,FALSE)</f>
        <v>#REF!</v>
      </c>
      <c r="F1085" s="30" t="s">
        <v>83</v>
      </c>
      <c r="G1085" s="19" t="s">
        <v>97</v>
      </c>
      <c r="H1085" s="27" t="s">
        <v>82</v>
      </c>
      <c r="I1085" s="24" t="s">
        <v>118</v>
      </c>
      <c r="J1085" s="24" t="str">
        <f t="shared" si="92"/>
        <v>LetraJurídica</v>
      </c>
      <c r="L1085" s="36">
        <v>10</v>
      </c>
      <c r="M1085" s="36" t="s">
        <v>115</v>
      </c>
      <c r="N1085" s="36">
        <v>0</v>
      </c>
      <c r="O1085" s="36" t="s">
        <v>80</v>
      </c>
      <c r="Q1085" s="35"/>
      <c r="R1085" s="35"/>
      <c r="S1085" s="35"/>
      <c r="T1085" s="35"/>
    </row>
    <row r="1086" spans="2:20" ht="15.5" x14ac:dyDescent="0.35">
      <c r="B1086" s="45" t="s">
        <v>166</v>
      </c>
      <c r="C1086" s="44" t="e">
        <f>VLOOKUP(C1075,F1075:J1107,2,FALSE)</f>
        <v>#REF!</v>
      </c>
      <c r="F1086" s="30" t="s">
        <v>84</v>
      </c>
      <c r="G1086" s="19" t="s">
        <v>106</v>
      </c>
      <c r="H1086" s="27" t="s">
        <v>82</v>
      </c>
      <c r="I1086" s="24" t="s">
        <v>118</v>
      </c>
      <c r="J1086" s="24" t="str">
        <f t="shared" si="92"/>
        <v>LetraJurídica</v>
      </c>
      <c r="L1086" s="36">
        <v>11</v>
      </c>
      <c r="M1086" s="36" t="s">
        <v>73</v>
      </c>
      <c r="Q1086" s="35"/>
      <c r="R1086" s="35"/>
      <c r="S1086" s="35"/>
      <c r="T1086" s="35"/>
    </row>
    <row r="1087" spans="2:20" x14ac:dyDescent="0.35">
      <c r="B1087" s="45" t="s">
        <v>135</v>
      </c>
      <c r="C1087" s="44" t="e">
        <f>VLOOKUP(C1075,F1075:J1107,5,FALSE)</f>
        <v>#REF!</v>
      </c>
      <c r="F1087" s="30" t="s">
        <v>85</v>
      </c>
      <c r="G1087" s="20" t="s">
        <v>107</v>
      </c>
      <c r="H1087" s="27" t="s">
        <v>82</v>
      </c>
      <c r="I1087" s="24" t="s">
        <v>118</v>
      </c>
      <c r="J1087" s="24" t="str">
        <f t="shared" si="92"/>
        <v>LetraJurídica</v>
      </c>
      <c r="L1087" s="36">
        <v>12</v>
      </c>
      <c r="M1087" s="36" t="s">
        <v>81</v>
      </c>
    </row>
    <row r="1088" spans="2:20" ht="29" x14ac:dyDescent="0.35">
      <c r="B1088" s="45" t="s">
        <v>143</v>
      </c>
      <c r="C1088" s="44" t="e">
        <f>IF(C1087="Letra8Física",LEFT(C1072,8),RIGHT(LEFT(C1072,8),7))</f>
        <v>#REF!</v>
      </c>
      <c r="F1088" s="30" t="s">
        <v>86</v>
      </c>
      <c r="G1088" s="20" t="s">
        <v>128</v>
      </c>
      <c r="H1088" s="27" t="s">
        <v>82</v>
      </c>
      <c r="I1088" s="24" t="s">
        <v>118</v>
      </c>
      <c r="J1088" s="24" t="str">
        <f t="shared" si="92"/>
        <v>LetraJurídica</v>
      </c>
      <c r="L1088" s="36">
        <v>13</v>
      </c>
      <c r="M1088" s="36" t="s">
        <v>80</v>
      </c>
    </row>
    <row r="1089" spans="2:13" ht="15.5" x14ac:dyDescent="0.35">
      <c r="B1089" s="45" t="s">
        <v>144</v>
      </c>
      <c r="C1089" s="44" t="e">
        <f>MOD(C1088,23)</f>
        <v>#REF!</v>
      </c>
      <c r="F1089" s="30" t="s">
        <v>87</v>
      </c>
      <c r="G1089" s="19" t="s">
        <v>108</v>
      </c>
      <c r="H1089" s="27" t="s">
        <v>72</v>
      </c>
      <c r="I1089" s="24" t="s">
        <v>118</v>
      </c>
      <c r="J1089" s="24" t="str">
        <f t="shared" si="92"/>
        <v>NúmeroJurídica</v>
      </c>
      <c r="L1089" s="36">
        <v>14</v>
      </c>
      <c r="M1089" s="36" t="s">
        <v>117</v>
      </c>
    </row>
    <row r="1090" spans="2:13" x14ac:dyDescent="0.35">
      <c r="B1090" s="45" t="s">
        <v>145</v>
      </c>
      <c r="C1090" s="44" t="e">
        <f>VLOOKUP(C1089,L1075:M1097,2)</f>
        <v>#REF!</v>
      </c>
      <c r="F1090" s="31" t="s">
        <v>88</v>
      </c>
      <c r="G1090" s="21" t="s">
        <v>109</v>
      </c>
      <c r="H1090" s="28" t="s">
        <v>72</v>
      </c>
      <c r="I1090" s="24" t="s">
        <v>118</v>
      </c>
      <c r="J1090" s="24" t="str">
        <f t="shared" si="92"/>
        <v>NúmeroJurídica</v>
      </c>
      <c r="L1090" s="36">
        <v>15</v>
      </c>
      <c r="M1090" s="36" t="s">
        <v>86</v>
      </c>
    </row>
    <row r="1091" spans="2:13" x14ac:dyDescent="0.35">
      <c r="B1091" s="39" t="s">
        <v>146</v>
      </c>
      <c r="C1091" s="43" t="e">
        <f>IF(C1090=C1083,TRUE,FALSE)</f>
        <v>#REF!</v>
      </c>
      <c r="F1091" s="32" t="s">
        <v>89</v>
      </c>
      <c r="G1091" s="23" t="s">
        <v>110</v>
      </c>
      <c r="H1091" s="22" t="s">
        <v>82</v>
      </c>
      <c r="I1091" s="24" t="s">
        <v>118</v>
      </c>
      <c r="J1091" s="24" t="str">
        <f t="shared" si="92"/>
        <v>LetraJurídica</v>
      </c>
      <c r="L1091" s="36">
        <v>16</v>
      </c>
      <c r="M1091" s="36" t="s">
        <v>84</v>
      </c>
    </row>
    <row r="1092" spans="2:13" x14ac:dyDescent="0.35">
      <c r="B1092" s="46" t="s">
        <v>152</v>
      </c>
      <c r="C1092" s="44" t="e">
        <f>C1077+C1079+C1081</f>
        <v>#REF!</v>
      </c>
      <c r="F1092" s="33" t="s">
        <v>111</v>
      </c>
      <c r="G1092" s="25" t="s">
        <v>120</v>
      </c>
      <c r="H1092" s="18" t="s">
        <v>141</v>
      </c>
      <c r="I1092" s="24" t="s">
        <v>119</v>
      </c>
      <c r="J1092" s="24" t="str">
        <f t="shared" si="92"/>
        <v>Letra7Física</v>
      </c>
      <c r="L1092" s="36">
        <v>17</v>
      </c>
      <c r="M1092" s="36" t="s">
        <v>88</v>
      </c>
    </row>
    <row r="1093" spans="2:13" ht="43.5" x14ac:dyDescent="0.35">
      <c r="B1093" s="46" t="s">
        <v>148</v>
      </c>
      <c r="C1093" s="44" t="e">
        <f>C1076*2-(TRUNC(C1076*2/10)*9)</f>
        <v>#REF!</v>
      </c>
      <c r="F1093" s="33" t="s">
        <v>112</v>
      </c>
      <c r="G1093" s="25" t="s">
        <v>121</v>
      </c>
      <c r="H1093" s="18" t="s">
        <v>141</v>
      </c>
      <c r="I1093" s="24" t="s">
        <v>119</v>
      </c>
      <c r="J1093" s="24" t="str">
        <f t="shared" si="92"/>
        <v>Letra7Física</v>
      </c>
      <c r="L1093" s="36">
        <v>18</v>
      </c>
      <c r="M1093" s="36" t="s">
        <v>79</v>
      </c>
    </row>
    <row r="1094" spans="2:13" ht="43.5" x14ac:dyDescent="0.35">
      <c r="B1094" s="46" t="s">
        <v>149</v>
      </c>
      <c r="C1094" s="44" t="e">
        <f>C1078*2-(TRUNC(C1078*2/10)*9)</f>
        <v>#REF!</v>
      </c>
      <c r="F1094" s="33" t="s">
        <v>113</v>
      </c>
      <c r="G1094" s="25" t="s">
        <v>122</v>
      </c>
      <c r="H1094" s="18" t="s">
        <v>141</v>
      </c>
      <c r="I1094" s="24" t="s">
        <v>119</v>
      </c>
      <c r="J1094" s="24" t="str">
        <f t="shared" si="92"/>
        <v>Letra7Física</v>
      </c>
      <c r="L1094" s="36">
        <v>19</v>
      </c>
      <c r="M1094" s="36" t="s">
        <v>112</v>
      </c>
    </row>
    <row r="1095" spans="2:13" ht="29" x14ac:dyDescent="0.35">
      <c r="B1095" s="46" t="s">
        <v>150</v>
      </c>
      <c r="C1095" s="44" t="e">
        <f>C1080*2-(TRUNC(C1080*2/10)*9)</f>
        <v>#REF!</v>
      </c>
      <c r="F1095" s="33" t="s">
        <v>115</v>
      </c>
      <c r="G1095" s="25" t="s">
        <v>123</v>
      </c>
      <c r="H1095" s="18" t="s">
        <v>141</v>
      </c>
      <c r="I1095" s="24" t="s">
        <v>119</v>
      </c>
      <c r="J1095" s="24" t="str">
        <f t="shared" si="92"/>
        <v>Letra7Física</v>
      </c>
      <c r="L1095" s="36">
        <v>20</v>
      </c>
      <c r="M1095" s="36" t="s">
        <v>74</v>
      </c>
    </row>
    <row r="1096" spans="2:13" ht="29" x14ac:dyDescent="0.35">
      <c r="B1096" s="46" t="s">
        <v>151</v>
      </c>
      <c r="C1096" s="44" t="e">
        <f>C1082*2-(TRUNC(C1082*2/10)*9)</f>
        <v>#REF!</v>
      </c>
      <c r="F1096" s="33" t="s">
        <v>116</v>
      </c>
      <c r="G1096" s="25" t="s">
        <v>123</v>
      </c>
      <c r="H1096" s="18" t="s">
        <v>141</v>
      </c>
      <c r="I1096" s="24" t="s">
        <v>119</v>
      </c>
      <c r="J1096" s="24" t="str">
        <f t="shared" si="92"/>
        <v>Letra7Física</v>
      </c>
      <c r="L1096" s="36">
        <v>21</v>
      </c>
      <c r="M1096" s="36" t="s">
        <v>111</v>
      </c>
    </row>
    <row r="1097" spans="2:13" ht="29" x14ac:dyDescent="0.35">
      <c r="B1097" s="46" t="s">
        <v>153</v>
      </c>
      <c r="C1097" s="44" t="e">
        <f>SUM(C1093:C1096)</f>
        <v>#REF!</v>
      </c>
      <c r="F1097" s="33" t="s">
        <v>117</v>
      </c>
      <c r="G1097" s="25" t="s">
        <v>123</v>
      </c>
      <c r="H1097" s="18" t="s">
        <v>141</v>
      </c>
      <c r="I1097" s="24" t="s">
        <v>119</v>
      </c>
      <c r="J1097" s="24" t="str">
        <f t="shared" si="92"/>
        <v>Letra7Física</v>
      </c>
      <c r="L1097" s="36">
        <v>22</v>
      </c>
      <c r="M1097" s="36" t="s">
        <v>76</v>
      </c>
    </row>
    <row r="1098" spans="2:13" x14ac:dyDescent="0.35">
      <c r="B1098" s="46" t="s">
        <v>154</v>
      </c>
      <c r="C1098" s="44" t="e">
        <f>C1097+C1092</f>
        <v>#REF!</v>
      </c>
      <c r="F1098" s="34" t="s">
        <v>94</v>
      </c>
      <c r="G1098" s="25" t="s">
        <v>129</v>
      </c>
      <c r="H1098" s="29" t="s">
        <v>142</v>
      </c>
      <c r="I1098" s="24" t="s">
        <v>119</v>
      </c>
      <c r="J1098" s="24" t="str">
        <f t="shared" si="92"/>
        <v>Letra8Física</v>
      </c>
    </row>
    <row r="1099" spans="2:13" x14ac:dyDescent="0.35">
      <c r="B1099" s="46" t="s">
        <v>155</v>
      </c>
      <c r="C1099" s="44" t="e">
        <f>MOD(10-MOD(C1098,10),10)</f>
        <v>#REF!</v>
      </c>
      <c r="F1099" s="34" t="s">
        <v>130</v>
      </c>
      <c r="G1099" s="25" t="s">
        <v>129</v>
      </c>
      <c r="H1099" s="29" t="s">
        <v>142</v>
      </c>
      <c r="I1099" s="24" t="s">
        <v>119</v>
      </c>
      <c r="J1099" s="24" t="str">
        <f t="shared" si="92"/>
        <v>Letra8Física</v>
      </c>
    </row>
    <row r="1100" spans="2:13" x14ac:dyDescent="0.35">
      <c r="B1100" s="39" t="s">
        <v>156</v>
      </c>
      <c r="C1100" s="43" t="e">
        <f>IF(TEXT(C1099,"0")=C1083,TRUE,FALSE)</f>
        <v>#REF!</v>
      </c>
      <c r="F1100" s="34" t="s">
        <v>91</v>
      </c>
      <c r="G1100" s="25" t="s">
        <v>129</v>
      </c>
      <c r="H1100" s="29" t="s">
        <v>142</v>
      </c>
      <c r="I1100" s="24" t="s">
        <v>119</v>
      </c>
      <c r="J1100" s="24" t="str">
        <f t="shared" si="92"/>
        <v>Letra8Física</v>
      </c>
    </row>
    <row r="1101" spans="2:13" x14ac:dyDescent="0.35">
      <c r="B1101" s="46" t="s">
        <v>158</v>
      </c>
      <c r="C1101" s="44" t="e">
        <f>VLOOKUP(C1099,N1075:O1085,2,FALSE)</f>
        <v>#REF!</v>
      </c>
      <c r="F1101" s="34" t="s">
        <v>95</v>
      </c>
      <c r="G1101" s="25" t="s">
        <v>129</v>
      </c>
      <c r="H1101" s="29" t="s">
        <v>142</v>
      </c>
      <c r="I1101" s="24" t="s">
        <v>119</v>
      </c>
      <c r="J1101" s="24" t="str">
        <f t="shared" si="92"/>
        <v>Letra8Física</v>
      </c>
    </row>
    <row r="1102" spans="2:13" x14ac:dyDescent="0.35">
      <c r="B1102" s="39" t="s">
        <v>157</v>
      </c>
      <c r="C1102" s="43" t="e">
        <f>IF(C1101=C1083,TRUE,FALSE)</f>
        <v>#REF!</v>
      </c>
      <c r="F1102" s="34" t="s">
        <v>93</v>
      </c>
      <c r="G1102" s="25" t="s">
        <v>129</v>
      </c>
      <c r="H1102" s="29" t="s">
        <v>142</v>
      </c>
      <c r="I1102" s="24" t="s">
        <v>119</v>
      </c>
      <c r="J1102" s="24" t="str">
        <f t="shared" si="92"/>
        <v>Letra8Física</v>
      </c>
    </row>
    <row r="1103" spans="2:13" x14ac:dyDescent="0.35">
      <c r="B1103" s="40"/>
      <c r="C1103" s="17"/>
      <c r="F1103" s="34" t="s">
        <v>131</v>
      </c>
      <c r="G1103" s="25" t="s">
        <v>129</v>
      </c>
      <c r="H1103" s="29" t="s">
        <v>142</v>
      </c>
      <c r="I1103" s="24" t="s">
        <v>119</v>
      </c>
      <c r="J1103" s="24" t="str">
        <f t="shared" si="92"/>
        <v>Letra8Física</v>
      </c>
    </row>
    <row r="1104" spans="2:13" x14ac:dyDescent="0.35">
      <c r="B1104" s="39" t="s">
        <v>159</v>
      </c>
      <c r="C1104" s="43" t="e">
        <f>OR(C1091,AND(C1100,C1087=J1075),AND(C1102,C1087=J1084))</f>
        <v>#REF!</v>
      </c>
      <c r="F1104" s="34" t="s">
        <v>90</v>
      </c>
      <c r="G1104" s="25" t="s">
        <v>129</v>
      </c>
      <c r="H1104" s="29" t="s">
        <v>142</v>
      </c>
      <c r="I1104" s="24" t="s">
        <v>119</v>
      </c>
      <c r="J1104" s="24" t="str">
        <f t="shared" si="92"/>
        <v>Letra8Física</v>
      </c>
    </row>
    <row r="1105" spans="1:20" x14ac:dyDescent="0.35">
      <c r="B1105" s="40"/>
      <c r="C1105" s="17"/>
      <c r="F1105" s="34" t="s">
        <v>132</v>
      </c>
      <c r="G1105" s="25" t="s">
        <v>129</v>
      </c>
      <c r="H1105" s="29" t="s">
        <v>142</v>
      </c>
      <c r="I1105" s="24" t="s">
        <v>119</v>
      </c>
      <c r="J1105" s="24" t="str">
        <f t="shared" si="92"/>
        <v>Letra8Física</v>
      </c>
    </row>
    <row r="1106" spans="1:20" x14ac:dyDescent="0.35">
      <c r="F1106" s="34" t="s">
        <v>92</v>
      </c>
      <c r="G1106" s="25" t="s">
        <v>129</v>
      </c>
      <c r="H1106" s="29" t="s">
        <v>142</v>
      </c>
      <c r="I1106" s="24" t="s">
        <v>119</v>
      </c>
      <c r="J1106" s="24" t="str">
        <f t="shared" si="92"/>
        <v>Letra8Física</v>
      </c>
    </row>
    <row r="1107" spans="1:20" x14ac:dyDescent="0.35">
      <c r="B1107" s="41" t="s">
        <v>161</v>
      </c>
      <c r="C1107" s="43" t="e">
        <f>NOT(OR(Q1075:Q1080))</f>
        <v>#REF!</v>
      </c>
      <c r="F1107" s="34" t="s">
        <v>133</v>
      </c>
      <c r="G1107" s="25" t="s">
        <v>129</v>
      </c>
      <c r="H1107" s="29" t="s">
        <v>142</v>
      </c>
      <c r="I1107" s="24" t="s">
        <v>119</v>
      </c>
      <c r="J1107" s="24" t="str">
        <f t="shared" si="92"/>
        <v>Letra8Física</v>
      </c>
    </row>
    <row r="1108" spans="1:20" x14ac:dyDescent="0.35">
      <c r="B1108" s="41" t="s">
        <v>124</v>
      </c>
      <c r="C1108" s="42" t="e">
        <f>IF(Q1078,R1078,T1080)</f>
        <v>#REF!</v>
      </c>
    </row>
    <row r="1109" spans="1:20" x14ac:dyDescent="0.35">
      <c r="B1109" s="40"/>
      <c r="C1109" s="17"/>
    </row>
    <row r="1110" spans="1:20" x14ac:dyDescent="0.35">
      <c r="A1110" s="56"/>
      <c r="B1110" s="56"/>
      <c r="C1110" s="56"/>
      <c r="D1110" s="56"/>
      <c r="E1110" s="56"/>
      <c r="F1110" s="56"/>
      <c r="G1110" s="56"/>
      <c r="H1110" s="56"/>
      <c r="I1110" s="56"/>
      <c r="J1110" s="56"/>
      <c r="K1110" s="56"/>
      <c r="L1110" s="56"/>
      <c r="M1110" s="56"/>
      <c r="N1110" s="56"/>
      <c r="O1110" s="56"/>
      <c r="P1110" s="56"/>
      <c r="Q1110" s="56"/>
      <c r="R1110" s="56"/>
      <c r="S1110" s="56"/>
      <c r="T1110" s="56"/>
    </row>
    <row r="1113" spans="1:20" ht="37" x14ac:dyDescent="0.5">
      <c r="B1113" s="47" t="s">
        <v>167</v>
      </c>
      <c r="C1113" s="53" t="e">
        <f>#REF!</f>
        <v>#REF!</v>
      </c>
      <c r="F1113" s="51"/>
      <c r="G1113" s="52" t="s">
        <v>170</v>
      </c>
      <c r="H1113" s="54">
        <f>D148</f>
        <v>0</v>
      </c>
    </row>
    <row r="1114" spans="1:20" ht="23.5" x14ac:dyDescent="0.55000000000000004">
      <c r="B1114" s="49" t="s">
        <v>162</v>
      </c>
      <c r="C1114" s="50" t="e">
        <f>C1153</f>
        <v>#REF!</v>
      </c>
      <c r="G1114" s="40" t="s">
        <v>169</v>
      </c>
      <c r="H1114" t="b">
        <f>TRUE</f>
        <v>1</v>
      </c>
      <c r="I1114" t="b">
        <f>FALSE</f>
        <v>0</v>
      </c>
    </row>
    <row r="1115" spans="1:20" x14ac:dyDescent="0.35">
      <c r="B1115" s="26" t="s">
        <v>166</v>
      </c>
      <c r="C1115" t="e">
        <f>CONCATENATE("Persona ",C1131,", ",C1132)</f>
        <v>#REF!</v>
      </c>
    </row>
    <row r="1116" spans="1:20" x14ac:dyDescent="0.35">
      <c r="B1116" s="26"/>
    </row>
    <row r="1118" spans="1:20" x14ac:dyDescent="0.35">
      <c r="B1118" s="26" t="s">
        <v>168</v>
      </c>
      <c r="C1118" t="e">
        <f>UPPER(C1113)</f>
        <v>#REF!</v>
      </c>
    </row>
    <row r="1119" spans="1:20" x14ac:dyDescent="0.35">
      <c r="Q1119" s="26" t="s">
        <v>124</v>
      </c>
    </row>
    <row r="1120" spans="1:20" x14ac:dyDescent="0.35">
      <c r="B1120" s="26" t="s">
        <v>68</v>
      </c>
      <c r="C1120" s="26" t="s">
        <v>69</v>
      </c>
      <c r="D1120" s="26" t="s">
        <v>70</v>
      </c>
      <c r="E1120" s="26"/>
      <c r="F1120" s="26" t="s">
        <v>44</v>
      </c>
      <c r="G1120" s="26"/>
      <c r="H1120" s="26" t="s">
        <v>114</v>
      </c>
      <c r="I1120" s="26" t="s">
        <v>127</v>
      </c>
      <c r="J1120" s="26" t="s">
        <v>140</v>
      </c>
      <c r="K1120" s="26"/>
      <c r="L1120" s="26" t="s">
        <v>136</v>
      </c>
      <c r="N1120" s="26" t="s">
        <v>139</v>
      </c>
      <c r="Q1120" s="55" t="s">
        <v>125</v>
      </c>
      <c r="R1120" s="55" t="s">
        <v>126</v>
      </c>
      <c r="S1120" s="55" t="s">
        <v>160</v>
      </c>
      <c r="T1120" s="48" t="s">
        <v>171</v>
      </c>
    </row>
    <row r="1121" spans="2:20" ht="15.5" x14ac:dyDescent="0.35">
      <c r="B1121" s="17">
        <v>1</v>
      </c>
      <c r="C1121" s="17" t="e">
        <f>LEFT(C1118,1)</f>
        <v>#REF!</v>
      </c>
      <c r="D1121" t="e">
        <f>RIGHT(C1118,9-B1121)</f>
        <v>#REF!</v>
      </c>
      <c r="F1121" s="30" t="s">
        <v>71</v>
      </c>
      <c r="G1121" s="19" t="s">
        <v>98</v>
      </c>
      <c r="H1121" s="27" t="s">
        <v>72</v>
      </c>
      <c r="I1121" s="24" t="s">
        <v>118</v>
      </c>
      <c r="J1121" s="24" t="str">
        <f>H1121&amp;I1121</f>
        <v>NúmeroJurídica</v>
      </c>
      <c r="L1121" s="36">
        <v>0</v>
      </c>
      <c r="M1121" s="36" t="s">
        <v>137</v>
      </c>
      <c r="N1121" s="36">
        <v>0</v>
      </c>
      <c r="O1121" s="36" t="s">
        <v>80</v>
      </c>
      <c r="Q1121" s="38" t="e">
        <f>IF(LEN(C1118)&lt;&gt;9,TRUE,FALSE)</f>
        <v>#REF!</v>
      </c>
      <c r="R1121" s="24" t="s">
        <v>163</v>
      </c>
      <c r="S1121" s="24" t="e">
        <f>IF(Q1121,R1121,"")</f>
        <v>#REF!</v>
      </c>
      <c r="T1121" s="24" t="e">
        <f>S1121</f>
        <v>#REF!</v>
      </c>
    </row>
    <row r="1122" spans="2:20" ht="15.5" x14ac:dyDescent="0.35">
      <c r="B1122" s="17">
        <v>2</v>
      </c>
      <c r="C1122" s="17" t="e">
        <f>LEFT(D1121,1)</f>
        <v>#REF!</v>
      </c>
      <c r="D1122" t="e">
        <f>RIGHT(C1118,9-B1122)</f>
        <v>#REF!</v>
      </c>
      <c r="F1122" s="30" t="s">
        <v>73</v>
      </c>
      <c r="G1122" s="19" t="s">
        <v>99</v>
      </c>
      <c r="H1122" s="27" t="s">
        <v>72</v>
      </c>
      <c r="I1122" s="24" t="s">
        <v>118</v>
      </c>
      <c r="J1122" s="24" t="str">
        <f t="shared" ref="J1122:J1153" si="96">H1122&amp;I1122</f>
        <v>NúmeroJurídica</v>
      </c>
      <c r="L1122" s="36">
        <v>1</v>
      </c>
      <c r="M1122" s="36" t="s">
        <v>85</v>
      </c>
      <c r="N1122" s="36">
        <v>1</v>
      </c>
      <c r="O1122" s="36" t="s">
        <v>71</v>
      </c>
      <c r="Q1122" s="38" t="b">
        <f>IF(ISERROR(C1131),TRUE,FALSE)</f>
        <v>1</v>
      </c>
      <c r="R1122" s="24" t="s">
        <v>164</v>
      </c>
      <c r="S1122" s="24" t="str">
        <f t="shared" ref="S1122:S1126" si="97">IF(Q1122,R1122,"")</f>
        <v>Tipus no vàlid (primer caràcter no vàlid).</v>
      </c>
      <c r="T1122" s="24" t="e">
        <f>IF(S1122="",T1121,T1121&amp;" "&amp;S1122)</f>
        <v>#REF!</v>
      </c>
    </row>
    <row r="1123" spans="2:20" ht="15.5" x14ac:dyDescent="0.35">
      <c r="B1123" s="17">
        <v>3</v>
      </c>
      <c r="C1123" s="17" t="e">
        <f t="shared" ref="C1123:C1129" si="98">LEFT(D1122,1)</f>
        <v>#REF!</v>
      </c>
      <c r="D1123" t="e">
        <f>RIGHT(C1118,9-B1123)</f>
        <v>#REF!</v>
      </c>
      <c r="F1123" s="30" t="s">
        <v>74</v>
      </c>
      <c r="G1123" s="19" t="s">
        <v>100</v>
      </c>
      <c r="H1123" s="27" t="s">
        <v>72</v>
      </c>
      <c r="I1123" s="24" t="s">
        <v>118</v>
      </c>
      <c r="J1123" s="24" t="str">
        <f t="shared" si="96"/>
        <v>NúmeroJurídica</v>
      </c>
      <c r="L1123" s="36">
        <v>2</v>
      </c>
      <c r="M1123" s="36" t="s">
        <v>89</v>
      </c>
      <c r="N1123" s="36">
        <v>2</v>
      </c>
      <c r="O1123" s="36" t="s">
        <v>73</v>
      </c>
      <c r="Q1123" s="38" t="b">
        <f>IF(ISERROR(C1144),TRUE,FALSE)</f>
        <v>1</v>
      </c>
      <c r="R1123" s="24" t="s">
        <v>172</v>
      </c>
      <c r="S1123" s="24" t="str">
        <f t="shared" si="97"/>
        <v>Cadena NIF mal formada.</v>
      </c>
      <c r="T1123" s="24" t="e">
        <f t="shared" ref="T1123:T1126" si="99">IF(S1123="",T1122,T1122&amp;" "&amp;S1123)</f>
        <v>#REF!</v>
      </c>
    </row>
    <row r="1124" spans="2:20" ht="15.5" x14ac:dyDescent="0.35">
      <c r="B1124" s="17">
        <v>4</v>
      </c>
      <c r="C1124" s="17" t="e">
        <f t="shared" si="98"/>
        <v>#REF!</v>
      </c>
      <c r="D1124" t="e">
        <f>RIGHT(C1118,9-B1124)</f>
        <v>#REF!</v>
      </c>
      <c r="F1124" s="30" t="s">
        <v>75</v>
      </c>
      <c r="G1124" s="19" t="s">
        <v>101</v>
      </c>
      <c r="H1124" s="27" t="s">
        <v>72</v>
      </c>
      <c r="I1124" s="24" t="s">
        <v>118</v>
      </c>
      <c r="J1124" s="24" t="str">
        <f t="shared" si="96"/>
        <v>NúmeroJurídica</v>
      </c>
      <c r="L1124" s="36">
        <v>3</v>
      </c>
      <c r="M1124" s="36" t="s">
        <v>71</v>
      </c>
      <c r="N1124" s="36">
        <v>3</v>
      </c>
      <c r="O1124" s="36" t="s">
        <v>74</v>
      </c>
      <c r="Q1124" s="38" t="e">
        <f>OR(ISBLANK(C1113),C1113="",C1113=0)</f>
        <v>#REF!</v>
      </c>
      <c r="R1124" s="24" t="s">
        <v>173</v>
      </c>
      <c r="S1124" s="24" t="e">
        <f t="shared" si="97"/>
        <v>#REF!</v>
      </c>
      <c r="T1124" s="24" t="e">
        <f t="shared" si="99"/>
        <v>#REF!</v>
      </c>
    </row>
    <row r="1125" spans="2:20" ht="15.5" x14ac:dyDescent="0.35">
      <c r="B1125" s="17">
        <v>5</v>
      </c>
      <c r="C1125" s="17" t="e">
        <f t="shared" si="98"/>
        <v>#REF!</v>
      </c>
      <c r="D1125" t="e">
        <f>RIGHT(C1118,9-B1125)</f>
        <v>#REF!</v>
      </c>
      <c r="F1125" s="30" t="s">
        <v>76</v>
      </c>
      <c r="G1125" s="19" t="s">
        <v>102</v>
      </c>
      <c r="H1125" s="27" t="s">
        <v>72</v>
      </c>
      <c r="I1125" s="24" t="s">
        <v>118</v>
      </c>
      <c r="J1125" s="24" t="str">
        <f t="shared" si="96"/>
        <v>NúmeroJurídica</v>
      </c>
      <c r="L1125" s="36">
        <v>4</v>
      </c>
      <c r="M1125" s="36" t="s">
        <v>78</v>
      </c>
      <c r="N1125" s="36">
        <v>4</v>
      </c>
      <c r="O1125" s="36" t="s">
        <v>75</v>
      </c>
      <c r="Q1125" s="38" t="b">
        <f>IF(ISERROR(C1150),TRUE,NOT(C1150))</f>
        <v>1</v>
      </c>
      <c r="R1125" s="24" t="s">
        <v>165</v>
      </c>
      <c r="S1125" s="24" t="str">
        <f t="shared" si="97"/>
        <v>NIF no vàlid (codi de control no vàlid).</v>
      </c>
      <c r="T1125" s="24" t="e">
        <f t="shared" si="99"/>
        <v>#REF!</v>
      </c>
    </row>
    <row r="1126" spans="2:20" ht="15.5" x14ac:dyDescent="0.35">
      <c r="B1126" s="17">
        <v>6</v>
      </c>
      <c r="C1126" s="17" t="e">
        <f t="shared" si="98"/>
        <v>#REF!</v>
      </c>
      <c r="D1126" t="e">
        <f>RIGHT(C1118,9-B1126)</f>
        <v>#REF!</v>
      </c>
      <c r="F1126" s="30" t="s">
        <v>77</v>
      </c>
      <c r="G1126" s="19" t="s">
        <v>96</v>
      </c>
      <c r="H1126" s="27" t="s">
        <v>72</v>
      </c>
      <c r="I1126" s="24" t="s">
        <v>118</v>
      </c>
      <c r="J1126" s="24" t="str">
        <f t="shared" si="96"/>
        <v>NúmeroJurídica</v>
      </c>
      <c r="L1126" s="36">
        <v>5</v>
      </c>
      <c r="M1126" s="36" t="s">
        <v>113</v>
      </c>
      <c r="N1126" s="36">
        <v>5</v>
      </c>
      <c r="O1126" s="36" t="s">
        <v>76</v>
      </c>
      <c r="Q1126" s="38" t="b">
        <f>IF(ISERROR(C1131),FALSE,IF(OR(AND(NOT(H1113),C1131=I1138),ISERROR(C1131)),TRUE,FALSE))</f>
        <v>0</v>
      </c>
      <c r="R1126" s="24" t="s">
        <v>174</v>
      </c>
      <c r="S1126" s="24" t="str">
        <f t="shared" si="97"/>
        <v/>
      </c>
      <c r="T1126" s="24" t="e">
        <f t="shared" si="99"/>
        <v>#REF!</v>
      </c>
    </row>
    <row r="1127" spans="2:20" ht="15.5" x14ac:dyDescent="0.35">
      <c r="B1127" s="17">
        <v>7</v>
      </c>
      <c r="C1127" s="17" t="e">
        <f t="shared" si="98"/>
        <v>#REF!</v>
      </c>
      <c r="D1127" t="e">
        <f>RIGHT(C1118,9-B1127)</f>
        <v>#REF!</v>
      </c>
      <c r="F1127" s="30" t="s">
        <v>78</v>
      </c>
      <c r="G1127" s="19" t="s">
        <v>50</v>
      </c>
      <c r="H1127" s="27" t="s">
        <v>72</v>
      </c>
      <c r="I1127" s="24" t="s">
        <v>118</v>
      </c>
      <c r="J1127" s="24" t="str">
        <f t="shared" si="96"/>
        <v>NúmeroJurídica</v>
      </c>
      <c r="L1127" s="36">
        <v>6</v>
      </c>
      <c r="M1127" s="36" t="s">
        <v>116</v>
      </c>
      <c r="N1127" s="36">
        <v>6</v>
      </c>
      <c r="O1127" s="36" t="s">
        <v>77</v>
      </c>
    </row>
    <row r="1128" spans="2:20" ht="29" x14ac:dyDescent="0.35">
      <c r="B1128" s="17">
        <v>8</v>
      </c>
      <c r="C1128" s="17" t="e">
        <f t="shared" si="98"/>
        <v>#REF!</v>
      </c>
      <c r="D1128" t="e">
        <f>RIGHT(C1118,9-B1128)</f>
        <v>#REF!</v>
      </c>
      <c r="F1128" s="30" t="s">
        <v>79</v>
      </c>
      <c r="G1128" s="20" t="s">
        <v>103</v>
      </c>
      <c r="H1128" s="27" t="s">
        <v>72</v>
      </c>
      <c r="I1128" s="24" t="s">
        <v>118</v>
      </c>
      <c r="J1128" s="24" t="str">
        <f t="shared" si="96"/>
        <v>NúmeroJurídica</v>
      </c>
      <c r="L1128" s="36">
        <v>7</v>
      </c>
      <c r="M1128" s="36" t="s">
        <v>77</v>
      </c>
      <c r="N1128" s="36">
        <v>7</v>
      </c>
      <c r="O1128" s="36" t="s">
        <v>78</v>
      </c>
      <c r="Q1128" s="35"/>
      <c r="R1128" s="35"/>
      <c r="S1128" s="35"/>
      <c r="T1128" s="35"/>
    </row>
    <row r="1129" spans="2:20" x14ac:dyDescent="0.35">
      <c r="B1129" s="17">
        <v>9</v>
      </c>
      <c r="C1129" s="17" t="e">
        <f t="shared" si="98"/>
        <v>#REF!</v>
      </c>
      <c r="D1129" t="e">
        <f>RIGHT(C1118,9-B1129)</f>
        <v>#REF!</v>
      </c>
      <c r="F1129" s="30" t="s">
        <v>80</v>
      </c>
      <c r="G1129" s="20" t="s">
        <v>104</v>
      </c>
      <c r="H1129" s="27" t="s">
        <v>72</v>
      </c>
      <c r="I1129" s="24" t="s">
        <v>118</v>
      </c>
      <c r="J1129" s="24" t="str">
        <f t="shared" si="96"/>
        <v>NúmeroJurídica</v>
      </c>
      <c r="L1129" s="36">
        <v>8</v>
      </c>
      <c r="M1129" s="36" t="s">
        <v>83</v>
      </c>
      <c r="N1129" s="36">
        <v>8</v>
      </c>
      <c r="O1129" s="36" t="s">
        <v>79</v>
      </c>
      <c r="Q1129" s="35"/>
      <c r="R1129" s="35"/>
      <c r="S1129" s="35"/>
      <c r="T1129" s="35"/>
    </row>
    <row r="1130" spans="2:20" x14ac:dyDescent="0.35">
      <c r="F1130" s="30" t="s">
        <v>81</v>
      </c>
      <c r="G1130" s="20" t="s">
        <v>105</v>
      </c>
      <c r="H1130" s="27" t="s">
        <v>82</v>
      </c>
      <c r="I1130" s="24" t="s">
        <v>118</v>
      </c>
      <c r="J1130" s="24" t="str">
        <f t="shared" si="96"/>
        <v>LetraJurídica</v>
      </c>
      <c r="L1130" s="36">
        <v>9</v>
      </c>
      <c r="M1130" s="36" t="s">
        <v>75</v>
      </c>
      <c r="N1130" s="36">
        <v>9</v>
      </c>
      <c r="O1130" s="36" t="s">
        <v>138</v>
      </c>
      <c r="Q1130" s="35"/>
      <c r="R1130" s="35"/>
      <c r="S1130" s="35"/>
      <c r="T1130" s="35"/>
    </row>
    <row r="1131" spans="2:20" ht="15.5" x14ac:dyDescent="0.35">
      <c r="B1131" s="45" t="s">
        <v>134</v>
      </c>
      <c r="C1131" s="44" t="e">
        <f>VLOOKUP(C1121,F1121:J1153,4,FALSE)</f>
        <v>#REF!</v>
      </c>
      <c r="F1131" s="30" t="s">
        <v>83</v>
      </c>
      <c r="G1131" s="19" t="s">
        <v>97</v>
      </c>
      <c r="H1131" s="27" t="s">
        <v>82</v>
      </c>
      <c r="I1131" s="24" t="s">
        <v>118</v>
      </c>
      <c r="J1131" s="24" t="str">
        <f t="shared" si="96"/>
        <v>LetraJurídica</v>
      </c>
      <c r="L1131" s="36">
        <v>10</v>
      </c>
      <c r="M1131" s="36" t="s">
        <v>115</v>
      </c>
      <c r="N1131" s="36">
        <v>0</v>
      </c>
      <c r="O1131" s="36" t="s">
        <v>80</v>
      </c>
      <c r="Q1131" s="35"/>
      <c r="R1131" s="35"/>
      <c r="S1131" s="35"/>
      <c r="T1131" s="35"/>
    </row>
    <row r="1132" spans="2:20" ht="15.5" x14ac:dyDescent="0.35">
      <c r="B1132" s="45" t="s">
        <v>166</v>
      </c>
      <c r="C1132" s="44" t="e">
        <f>VLOOKUP(C1121,F1121:J1153,2,FALSE)</f>
        <v>#REF!</v>
      </c>
      <c r="F1132" s="30" t="s">
        <v>84</v>
      </c>
      <c r="G1132" s="19" t="s">
        <v>106</v>
      </c>
      <c r="H1132" s="27" t="s">
        <v>82</v>
      </c>
      <c r="I1132" s="24" t="s">
        <v>118</v>
      </c>
      <c r="J1132" s="24" t="str">
        <f t="shared" si="96"/>
        <v>LetraJurídica</v>
      </c>
      <c r="L1132" s="36">
        <v>11</v>
      </c>
      <c r="M1132" s="36" t="s">
        <v>73</v>
      </c>
      <c r="Q1132" s="35"/>
      <c r="R1132" s="35"/>
      <c r="S1132" s="35"/>
      <c r="T1132" s="35"/>
    </row>
    <row r="1133" spans="2:20" x14ac:dyDescent="0.35">
      <c r="B1133" s="45" t="s">
        <v>135</v>
      </c>
      <c r="C1133" s="44" t="e">
        <f>VLOOKUP(C1121,F1121:J1153,5,FALSE)</f>
        <v>#REF!</v>
      </c>
      <c r="F1133" s="30" t="s">
        <v>85</v>
      </c>
      <c r="G1133" s="20" t="s">
        <v>107</v>
      </c>
      <c r="H1133" s="27" t="s">
        <v>82</v>
      </c>
      <c r="I1133" s="24" t="s">
        <v>118</v>
      </c>
      <c r="J1133" s="24" t="str">
        <f t="shared" si="96"/>
        <v>LetraJurídica</v>
      </c>
      <c r="L1133" s="36">
        <v>12</v>
      </c>
      <c r="M1133" s="36" t="s">
        <v>81</v>
      </c>
    </row>
    <row r="1134" spans="2:20" ht="29" x14ac:dyDescent="0.35">
      <c r="B1134" s="45" t="s">
        <v>143</v>
      </c>
      <c r="C1134" s="44" t="e">
        <f>IF(C1133="Letra8Física",LEFT(C1118,8),RIGHT(LEFT(C1118,8),7))</f>
        <v>#REF!</v>
      </c>
      <c r="F1134" s="30" t="s">
        <v>86</v>
      </c>
      <c r="G1134" s="20" t="s">
        <v>128</v>
      </c>
      <c r="H1134" s="27" t="s">
        <v>82</v>
      </c>
      <c r="I1134" s="24" t="s">
        <v>118</v>
      </c>
      <c r="J1134" s="24" t="str">
        <f t="shared" si="96"/>
        <v>LetraJurídica</v>
      </c>
      <c r="L1134" s="36">
        <v>13</v>
      </c>
      <c r="M1134" s="36" t="s">
        <v>80</v>
      </c>
    </row>
    <row r="1135" spans="2:20" ht="15.5" x14ac:dyDescent="0.35">
      <c r="B1135" s="45" t="s">
        <v>144</v>
      </c>
      <c r="C1135" s="44" t="e">
        <f>MOD(C1134,23)</f>
        <v>#REF!</v>
      </c>
      <c r="F1135" s="30" t="s">
        <v>87</v>
      </c>
      <c r="G1135" s="19" t="s">
        <v>108</v>
      </c>
      <c r="H1135" s="27" t="s">
        <v>72</v>
      </c>
      <c r="I1135" s="24" t="s">
        <v>118</v>
      </c>
      <c r="J1135" s="24" t="str">
        <f t="shared" si="96"/>
        <v>NúmeroJurídica</v>
      </c>
      <c r="L1135" s="36">
        <v>14</v>
      </c>
      <c r="M1135" s="36" t="s">
        <v>117</v>
      </c>
    </row>
    <row r="1136" spans="2:20" x14ac:dyDescent="0.35">
      <c r="B1136" s="45" t="s">
        <v>145</v>
      </c>
      <c r="C1136" s="44" t="e">
        <f>VLOOKUP(C1135,L1121:M1143,2)</f>
        <v>#REF!</v>
      </c>
      <c r="F1136" s="31" t="s">
        <v>88</v>
      </c>
      <c r="G1136" s="21" t="s">
        <v>109</v>
      </c>
      <c r="H1136" s="28" t="s">
        <v>72</v>
      </c>
      <c r="I1136" s="24" t="s">
        <v>118</v>
      </c>
      <c r="J1136" s="24" t="str">
        <f t="shared" si="96"/>
        <v>NúmeroJurídica</v>
      </c>
      <c r="L1136" s="36">
        <v>15</v>
      </c>
      <c r="M1136" s="36" t="s">
        <v>86</v>
      </c>
    </row>
    <row r="1137" spans="2:13" x14ac:dyDescent="0.35">
      <c r="B1137" s="39" t="s">
        <v>146</v>
      </c>
      <c r="C1137" s="43" t="e">
        <f>IF(C1136=C1129,TRUE,FALSE)</f>
        <v>#REF!</v>
      </c>
      <c r="F1137" s="32" t="s">
        <v>89</v>
      </c>
      <c r="G1137" s="23" t="s">
        <v>110</v>
      </c>
      <c r="H1137" s="22" t="s">
        <v>82</v>
      </c>
      <c r="I1137" s="24" t="s">
        <v>118</v>
      </c>
      <c r="J1137" s="24" t="str">
        <f t="shared" si="96"/>
        <v>LetraJurídica</v>
      </c>
      <c r="L1137" s="36">
        <v>16</v>
      </c>
      <c r="M1137" s="36" t="s">
        <v>84</v>
      </c>
    </row>
    <row r="1138" spans="2:13" x14ac:dyDescent="0.35">
      <c r="B1138" s="46" t="s">
        <v>152</v>
      </c>
      <c r="C1138" s="44" t="e">
        <f>C1123+C1125+C1127</f>
        <v>#REF!</v>
      </c>
      <c r="F1138" s="33" t="s">
        <v>111</v>
      </c>
      <c r="G1138" s="25" t="s">
        <v>120</v>
      </c>
      <c r="H1138" s="18" t="s">
        <v>141</v>
      </c>
      <c r="I1138" s="24" t="s">
        <v>119</v>
      </c>
      <c r="J1138" s="24" t="str">
        <f t="shared" si="96"/>
        <v>Letra7Física</v>
      </c>
      <c r="L1138" s="36">
        <v>17</v>
      </c>
      <c r="M1138" s="36" t="s">
        <v>88</v>
      </c>
    </row>
    <row r="1139" spans="2:13" ht="43.5" x14ac:dyDescent="0.35">
      <c r="B1139" s="46" t="s">
        <v>148</v>
      </c>
      <c r="C1139" s="44" t="e">
        <f>C1122*2-(TRUNC(C1122*2/10)*9)</f>
        <v>#REF!</v>
      </c>
      <c r="F1139" s="33" t="s">
        <v>112</v>
      </c>
      <c r="G1139" s="25" t="s">
        <v>121</v>
      </c>
      <c r="H1139" s="18" t="s">
        <v>141</v>
      </c>
      <c r="I1139" s="24" t="s">
        <v>119</v>
      </c>
      <c r="J1139" s="24" t="str">
        <f t="shared" si="96"/>
        <v>Letra7Física</v>
      </c>
      <c r="L1139" s="36">
        <v>18</v>
      </c>
      <c r="M1139" s="36" t="s">
        <v>79</v>
      </c>
    </row>
    <row r="1140" spans="2:13" ht="43.5" x14ac:dyDescent="0.35">
      <c r="B1140" s="46" t="s">
        <v>149</v>
      </c>
      <c r="C1140" s="44" t="e">
        <f>C1124*2-(TRUNC(C1124*2/10)*9)</f>
        <v>#REF!</v>
      </c>
      <c r="F1140" s="33" t="s">
        <v>113</v>
      </c>
      <c r="G1140" s="25" t="s">
        <v>122</v>
      </c>
      <c r="H1140" s="18" t="s">
        <v>141</v>
      </c>
      <c r="I1140" s="24" t="s">
        <v>119</v>
      </c>
      <c r="J1140" s="24" t="str">
        <f t="shared" si="96"/>
        <v>Letra7Física</v>
      </c>
      <c r="L1140" s="36">
        <v>19</v>
      </c>
      <c r="M1140" s="36" t="s">
        <v>112</v>
      </c>
    </row>
    <row r="1141" spans="2:13" ht="29" x14ac:dyDescent="0.35">
      <c r="B1141" s="46" t="s">
        <v>150</v>
      </c>
      <c r="C1141" s="44" t="e">
        <f>C1126*2-(TRUNC(C1126*2/10)*9)</f>
        <v>#REF!</v>
      </c>
      <c r="F1141" s="33" t="s">
        <v>115</v>
      </c>
      <c r="G1141" s="25" t="s">
        <v>123</v>
      </c>
      <c r="H1141" s="18" t="s">
        <v>141</v>
      </c>
      <c r="I1141" s="24" t="s">
        <v>119</v>
      </c>
      <c r="J1141" s="24" t="str">
        <f t="shared" si="96"/>
        <v>Letra7Física</v>
      </c>
      <c r="L1141" s="36">
        <v>20</v>
      </c>
      <c r="M1141" s="36" t="s">
        <v>74</v>
      </c>
    </row>
    <row r="1142" spans="2:13" ht="29" x14ac:dyDescent="0.35">
      <c r="B1142" s="46" t="s">
        <v>151</v>
      </c>
      <c r="C1142" s="44" t="e">
        <f>C1128*2-(TRUNC(C1128*2/10)*9)</f>
        <v>#REF!</v>
      </c>
      <c r="F1142" s="33" t="s">
        <v>116</v>
      </c>
      <c r="G1142" s="25" t="s">
        <v>123</v>
      </c>
      <c r="H1142" s="18" t="s">
        <v>141</v>
      </c>
      <c r="I1142" s="24" t="s">
        <v>119</v>
      </c>
      <c r="J1142" s="24" t="str">
        <f t="shared" si="96"/>
        <v>Letra7Física</v>
      </c>
      <c r="L1142" s="36">
        <v>21</v>
      </c>
      <c r="M1142" s="36" t="s">
        <v>111</v>
      </c>
    </row>
    <row r="1143" spans="2:13" ht="29" x14ac:dyDescent="0.35">
      <c r="B1143" s="46" t="s">
        <v>153</v>
      </c>
      <c r="C1143" s="44" t="e">
        <f>SUM(C1139:C1142)</f>
        <v>#REF!</v>
      </c>
      <c r="F1143" s="33" t="s">
        <v>117</v>
      </c>
      <c r="G1143" s="25" t="s">
        <v>123</v>
      </c>
      <c r="H1143" s="18" t="s">
        <v>141</v>
      </c>
      <c r="I1143" s="24" t="s">
        <v>119</v>
      </c>
      <c r="J1143" s="24" t="str">
        <f t="shared" si="96"/>
        <v>Letra7Física</v>
      </c>
      <c r="L1143" s="36">
        <v>22</v>
      </c>
      <c r="M1143" s="36" t="s">
        <v>76</v>
      </c>
    </row>
    <row r="1144" spans="2:13" x14ac:dyDescent="0.35">
      <c r="B1144" s="46" t="s">
        <v>154</v>
      </c>
      <c r="C1144" s="44" t="e">
        <f>C1143+C1138</f>
        <v>#REF!</v>
      </c>
      <c r="F1144" s="34" t="s">
        <v>94</v>
      </c>
      <c r="G1144" s="25" t="s">
        <v>129</v>
      </c>
      <c r="H1144" s="29" t="s">
        <v>142</v>
      </c>
      <c r="I1144" s="24" t="s">
        <v>119</v>
      </c>
      <c r="J1144" s="24" t="str">
        <f t="shared" si="96"/>
        <v>Letra8Física</v>
      </c>
    </row>
    <row r="1145" spans="2:13" x14ac:dyDescent="0.35">
      <c r="B1145" s="46" t="s">
        <v>155</v>
      </c>
      <c r="C1145" s="44" t="e">
        <f>MOD(10-MOD(C1144,10),10)</f>
        <v>#REF!</v>
      </c>
      <c r="F1145" s="34" t="s">
        <v>130</v>
      </c>
      <c r="G1145" s="25" t="s">
        <v>129</v>
      </c>
      <c r="H1145" s="29" t="s">
        <v>142</v>
      </c>
      <c r="I1145" s="24" t="s">
        <v>119</v>
      </c>
      <c r="J1145" s="24" t="str">
        <f t="shared" si="96"/>
        <v>Letra8Física</v>
      </c>
    </row>
    <row r="1146" spans="2:13" x14ac:dyDescent="0.35">
      <c r="B1146" s="39" t="s">
        <v>156</v>
      </c>
      <c r="C1146" s="43" t="e">
        <f>IF(TEXT(C1145,"0")=C1129,TRUE,FALSE)</f>
        <v>#REF!</v>
      </c>
      <c r="F1146" s="34" t="s">
        <v>91</v>
      </c>
      <c r="G1146" s="25" t="s">
        <v>129</v>
      </c>
      <c r="H1146" s="29" t="s">
        <v>142</v>
      </c>
      <c r="I1146" s="24" t="s">
        <v>119</v>
      </c>
      <c r="J1146" s="24" t="str">
        <f t="shared" si="96"/>
        <v>Letra8Física</v>
      </c>
    </row>
    <row r="1147" spans="2:13" x14ac:dyDescent="0.35">
      <c r="B1147" s="46" t="s">
        <v>158</v>
      </c>
      <c r="C1147" s="44" t="e">
        <f>VLOOKUP(C1145,N1121:O1131,2,FALSE)</f>
        <v>#REF!</v>
      </c>
      <c r="F1147" s="34" t="s">
        <v>95</v>
      </c>
      <c r="G1147" s="25" t="s">
        <v>129</v>
      </c>
      <c r="H1147" s="29" t="s">
        <v>142</v>
      </c>
      <c r="I1147" s="24" t="s">
        <v>119</v>
      </c>
      <c r="J1147" s="24" t="str">
        <f t="shared" si="96"/>
        <v>Letra8Física</v>
      </c>
    </row>
    <row r="1148" spans="2:13" x14ac:dyDescent="0.35">
      <c r="B1148" s="39" t="s">
        <v>157</v>
      </c>
      <c r="C1148" s="43" t="e">
        <f>IF(C1147=C1129,TRUE,FALSE)</f>
        <v>#REF!</v>
      </c>
      <c r="F1148" s="34" t="s">
        <v>93</v>
      </c>
      <c r="G1148" s="25" t="s">
        <v>129</v>
      </c>
      <c r="H1148" s="29" t="s">
        <v>142</v>
      </c>
      <c r="I1148" s="24" t="s">
        <v>119</v>
      </c>
      <c r="J1148" s="24" t="str">
        <f t="shared" si="96"/>
        <v>Letra8Física</v>
      </c>
    </row>
    <row r="1149" spans="2:13" x14ac:dyDescent="0.35">
      <c r="B1149" s="40"/>
      <c r="C1149" s="17"/>
      <c r="F1149" s="34" t="s">
        <v>131</v>
      </c>
      <c r="G1149" s="25" t="s">
        <v>129</v>
      </c>
      <c r="H1149" s="29" t="s">
        <v>142</v>
      </c>
      <c r="I1149" s="24" t="s">
        <v>119</v>
      </c>
      <c r="J1149" s="24" t="str">
        <f t="shared" si="96"/>
        <v>Letra8Física</v>
      </c>
    </row>
    <row r="1150" spans="2:13" x14ac:dyDescent="0.35">
      <c r="B1150" s="39" t="s">
        <v>159</v>
      </c>
      <c r="C1150" s="43" t="e">
        <f>OR(C1137,AND(C1146,C1133=J1121),AND(C1148,C1133=J1130))</f>
        <v>#REF!</v>
      </c>
      <c r="F1150" s="34" t="s">
        <v>90</v>
      </c>
      <c r="G1150" s="25" t="s">
        <v>129</v>
      </c>
      <c r="H1150" s="29" t="s">
        <v>142</v>
      </c>
      <c r="I1150" s="24" t="s">
        <v>119</v>
      </c>
      <c r="J1150" s="24" t="str">
        <f t="shared" si="96"/>
        <v>Letra8Física</v>
      </c>
    </row>
    <row r="1151" spans="2:13" x14ac:dyDescent="0.35">
      <c r="B1151" s="40"/>
      <c r="C1151" s="17"/>
      <c r="F1151" s="34" t="s">
        <v>132</v>
      </c>
      <c r="G1151" s="25" t="s">
        <v>129</v>
      </c>
      <c r="H1151" s="29" t="s">
        <v>142</v>
      </c>
      <c r="I1151" s="24" t="s">
        <v>119</v>
      </c>
      <c r="J1151" s="24" t="str">
        <f t="shared" si="96"/>
        <v>Letra8Física</v>
      </c>
    </row>
    <row r="1152" spans="2:13" x14ac:dyDescent="0.35">
      <c r="F1152" s="34" t="s">
        <v>92</v>
      </c>
      <c r="G1152" s="25" t="s">
        <v>129</v>
      </c>
      <c r="H1152" s="29" t="s">
        <v>142</v>
      </c>
      <c r="I1152" s="24" t="s">
        <v>119</v>
      </c>
      <c r="J1152" s="24" t="str">
        <f t="shared" si="96"/>
        <v>Letra8Física</v>
      </c>
    </row>
    <row r="1153" spans="1:20" x14ac:dyDescent="0.35">
      <c r="B1153" s="41" t="s">
        <v>161</v>
      </c>
      <c r="C1153" s="43" t="e">
        <f>NOT(OR(Q1121:Q1126))</f>
        <v>#REF!</v>
      </c>
      <c r="F1153" s="34" t="s">
        <v>133</v>
      </c>
      <c r="G1153" s="25" t="s">
        <v>129</v>
      </c>
      <c r="H1153" s="29" t="s">
        <v>142</v>
      </c>
      <c r="I1153" s="24" t="s">
        <v>119</v>
      </c>
      <c r="J1153" s="24" t="str">
        <f t="shared" si="96"/>
        <v>Letra8Física</v>
      </c>
    </row>
    <row r="1154" spans="1:20" x14ac:dyDescent="0.35">
      <c r="B1154" s="41" t="s">
        <v>124</v>
      </c>
      <c r="C1154" s="42" t="e">
        <f>IF(Q1124,R1124,T1126)</f>
        <v>#REF!</v>
      </c>
    </row>
    <row r="1155" spans="1:20" x14ac:dyDescent="0.35">
      <c r="B1155" s="40"/>
      <c r="C1155" s="17"/>
    </row>
    <row r="1156" spans="1:20" x14ac:dyDescent="0.35">
      <c r="A1156" s="56"/>
      <c r="B1156" s="56"/>
      <c r="C1156" s="56"/>
      <c r="D1156" s="56"/>
      <c r="E1156" s="56"/>
      <c r="F1156" s="56"/>
      <c r="G1156" s="56"/>
      <c r="H1156" s="56"/>
      <c r="I1156" s="56"/>
      <c r="J1156" s="56"/>
      <c r="K1156" s="56"/>
      <c r="L1156" s="56"/>
      <c r="M1156" s="56"/>
      <c r="N1156" s="56"/>
      <c r="O1156" s="56"/>
      <c r="P1156" s="56"/>
      <c r="Q1156" s="56"/>
      <c r="R1156" s="56"/>
      <c r="S1156" s="56"/>
      <c r="T1156" s="56"/>
    </row>
    <row r="1159" spans="1:20" ht="37" x14ac:dyDescent="0.5">
      <c r="B1159" s="47" t="s">
        <v>167</v>
      </c>
      <c r="C1159" s="53" t="e">
        <f>#REF!</f>
        <v>#REF!</v>
      </c>
      <c r="F1159" s="51"/>
      <c r="G1159" s="52" t="s">
        <v>170</v>
      </c>
      <c r="H1159" s="54">
        <f>D195</f>
        <v>0</v>
      </c>
    </row>
    <row r="1160" spans="1:20" ht="23.5" x14ac:dyDescent="0.55000000000000004">
      <c r="B1160" s="49" t="s">
        <v>162</v>
      </c>
      <c r="C1160" s="50" t="e">
        <f>C1199</f>
        <v>#REF!</v>
      </c>
      <c r="G1160" s="40" t="s">
        <v>169</v>
      </c>
      <c r="H1160" t="b">
        <f>TRUE</f>
        <v>1</v>
      </c>
      <c r="I1160" t="b">
        <f>FALSE</f>
        <v>0</v>
      </c>
    </row>
    <row r="1161" spans="1:20" x14ac:dyDescent="0.35">
      <c r="B1161" s="26" t="s">
        <v>166</v>
      </c>
      <c r="C1161" t="e">
        <f>CONCATENATE("Persona ",C1177,", ",C1178)</f>
        <v>#REF!</v>
      </c>
    </row>
    <row r="1162" spans="1:20" x14ac:dyDescent="0.35">
      <c r="B1162" s="26"/>
    </row>
    <row r="1164" spans="1:20" x14ac:dyDescent="0.35">
      <c r="B1164" s="26" t="s">
        <v>168</v>
      </c>
      <c r="C1164" t="e">
        <f>UPPER(C1159)</f>
        <v>#REF!</v>
      </c>
    </row>
    <row r="1165" spans="1:20" x14ac:dyDescent="0.35">
      <c r="Q1165" s="26" t="s">
        <v>124</v>
      </c>
    </row>
    <row r="1166" spans="1:20" x14ac:dyDescent="0.35">
      <c r="B1166" s="26" t="s">
        <v>68</v>
      </c>
      <c r="C1166" s="26" t="s">
        <v>69</v>
      </c>
      <c r="D1166" s="26" t="s">
        <v>70</v>
      </c>
      <c r="E1166" s="26"/>
      <c r="F1166" s="26" t="s">
        <v>44</v>
      </c>
      <c r="G1166" s="26"/>
      <c r="H1166" s="26" t="s">
        <v>114</v>
      </c>
      <c r="I1166" s="26" t="s">
        <v>127</v>
      </c>
      <c r="J1166" s="26" t="s">
        <v>140</v>
      </c>
      <c r="K1166" s="26"/>
      <c r="L1166" s="26" t="s">
        <v>136</v>
      </c>
      <c r="N1166" s="26" t="s">
        <v>139</v>
      </c>
      <c r="Q1166" s="55" t="s">
        <v>125</v>
      </c>
      <c r="R1166" s="55" t="s">
        <v>126</v>
      </c>
      <c r="S1166" s="55" t="s">
        <v>160</v>
      </c>
      <c r="T1166" s="48" t="s">
        <v>171</v>
      </c>
    </row>
    <row r="1167" spans="1:20" ht="15.5" x14ac:dyDescent="0.35">
      <c r="B1167" s="17">
        <v>1</v>
      </c>
      <c r="C1167" s="17" t="e">
        <f>LEFT(C1164,1)</f>
        <v>#REF!</v>
      </c>
      <c r="D1167" t="e">
        <f>RIGHT(C1164,9-B1167)</f>
        <v>#REF!</v>
      </c>
      <c r="F1167" s="30" t="s">
        <v>71</v>
      </c>
      <c r="G1167" s="19" t="s">
        <v>98</v>
      </c>
      <c r="H1167" s="27" t="s">
        <v>72</v>
      </c>
      <c r="I1167" s="24" t="s">
        <v>118</v>
      </c>
      <c r="J1167" s="24" t="str">
        <f>H1167&amp;I1167</f>
        <v>NúmeroJurídica</v>
      </c>
      <c r="L1167" s="36">
        <v>0</v>
      </c>
      <c r="M1167" s="36" t="s">
        <v>137</v>
      </c>
      <c r="N1167" s="36">
        <v>0</v>
      </c>
      <c r="O1167" s="36" t="s">
        <v>80</v>
      </c>
      <c r="Q1167" s="38" t="e">
        <f>IF(LEN(C1164)&lt;&gt;9,TRUE,FALSE)</f>
        <v>#REF!</v>
      </c>
      <c r="R1167" s="24" t="s">
        <v>163</v>
      </c>
      <c r="S1167" s="24" t="e">
        <f>IF(Q1167,R1167,"")</f>
        <v>#REF!</v>
      </c>
      <c r="T1167" s="24" t="e">
        <f>S1167</f>
        <v>#REF!</v>
      </c>
    </row>
    <row r="1168" spans="1:20" ht="15.5" x14ac:dyDescent="0.35">
      <c r="B1168" s="17">
        <v>2</v>
      </c>
      <c r="C1168" s="17" t="e">
        <f>LEFT(D1167,1)</f>
        <v>#REF!</v>
      </c>
      <c r="D1168" t="e">
        <f>RIGHT(C1164,9-B1168)</f>
        <v>#REF!</v>
      </c>
      <c r="F1168" s="30" t="s">
        <v>73</v>
      </c>
      <c r="G1168" s="19" t="s">
        <v>99</v>
      </c>
      <c r="H1168" s="27" t="s">
        <v>72</v>
      </c>
      <c r="I1168" s="24" t="s">
        <v>118</v>
      </c>
      <c r="J1168" s="24" t="str">
        <f t="shared" ref="J1168:J1199" si="100">H1168&amp;I1168</f>
        <v>NúmeroJurídica</v>
      </c>
      <c r="L1168" s="36">
        <v>1</v>
      </c>
      <c r="M1168" s="36" t="s">
        <v>85</v>
      </c>
      <c r="N1168" s="36">
        <v>1</v>
      </c>
      <c r="O1168" s="36" t="s">
        <v>71</v>
      </c>
      <c r="Q1168" s="38" t="b">
        <f>IF(ISERROR(C1177),TRUE,FALSE)</f>
        <v>1</v>
      </c>
      <c r="R1168" s="24" t="s">
        <v>164</v>
      </c>
      <c r="S1168" s="24" t="str">
        <f t="shared" ref="S1168:S1172" si="101">IF(Q1168,R1168,"")</f>
        <v>Tipus no vàlid (primer caràcter no vàlid).</v>
      </c>
      <c r="T1168" s="24" t="e">
        <f>IF(S1168="",T1167,T1167&amp;" "&amp;S1168)</f>
        <v>#REF!</v>
      </c>
    </row>
    <row r="1169" spans="2:20" ht="15.5" x14ac:dyDescent="0.35">
      <c r="B1169" s="17">
        <v>3</v>
      </c>
      <c r="C1169" s="17" t="e">
        <f t="shared" ref="C1169:C1175" si="102">LEFT(D1168,1)</f>
        <v>#REF!</v>
      </c>
      <c r="D1169" t="e">
        <f>RIGHT(C1164,9-B1169)</f>
        <v>#REF!</v>
      </c>
      <c r="F1169" s="30" t="s">
        <v>74</v>
      </c>
      <c r="G1169" s="19" t="s">
        <v>100</v>
      </c>
      <c r="H1169" s="27" t="s">
        <v>72</v>
      </c>
      <c r="I1169" s="24" t="s">
        <v>118</v>
      </c>
      <c r="J1169" s="24" t="str">
        <f t="shared" si="100"/>
        <v>NúmeroJurídica</v>
      </c>
      <c r="L1169" s="36">
        <v>2</v>
      </c>
      <c r="M1169" s="36" t="s">
        <v>89</v>
      </c>
      <c r="N1169" s="36">
        <v>2</v>
      </c>
      <c r="O1169" s="36" t="s">
        <v>73</v>
      </c>
      <c r="Q1169" s="38" t="b">
        <f>IF(ISERROR(C1190),TRUE,FALSE)</f>
        <v>1</v>
      </c>
      <c r="R1169" s="24" t="s">
        <v>172</v>
      </c>
      <c r="S1169" s="24" t="str">
        <f t="shared" si="101"/>
        <v>Cadena NIF mal formada.</v>
      </c>
      <c r="T1169" s="24" t="e">
        <f t="shared" ref="T1169:T1172" si="103">IF(S1169="",T1168,T1168&amp;" "&amp;S1169)</f>
        <v>#REF!</v>
      </c>
    </row>
    <row r="1170" spans="2:20" ht="15.5" x14ac:dyDescent="0.35">
      <c r="B1170" s="17">
        <v>4</v>
      </c>
      <c r="C1170" s="17" t="e">
        <f t="shared" si="102"/>
        <v>#REF!</v>
      </c>
      <c r="D1170" t="e">
        <f>RIGHT(C1164,9-B1170)</f>
        <v>#REF!</v>
      </c>
      <c r="F1170" s="30" t="s">
        <v>75</v>
      </c>
      <c r="G1170" s="19" t="s">
        <v>101</v>
      </c>
      <c r="H1170" s="27" t="s">
        <v>72</v>
      </c>
      <c r="I1170" s="24" t="s">
        <v>118</v>
      </c>
      <c r="J1170" s="24" t="str">
        <f t="shared" si="100"/>
        <v>NúmeroJurídica</v>
      </c>
      <c r="L1170" s="36">
        <v>3</v>
      </c>
      <c r="M1170" s="36" t="s">
        <v>71</v>
      </c>
      <c r="N1170" s="36">
        <v>3</v>
      </c>
      <c r="O1170" s="36" t="s">
        <v>74</v>
      </c>
      <c r="Q1170" s="38" t="e">
        <f>OR(ISBLANK(C1159),C1159="",C1159=0)</f>
        <v>#REF!</v>
      </c>
      <c r="R1170" s="24" t="s">
        <v>173</v>
      </c>
      <c r="S1170" s="24" t="e">
        <f t="shared" si="101"/>
        <v>#REF!</v>
      </c>
      <c r="T1170" s="24" t="e">
        <f t="shared" si="103"/>
        <v>#REF!</v>
      </c>
    </row>
    <row r="1171" spans="2:20" ht="15.5" x14ac:dyDescent="0.35">
      <c r="B1171" s="17">
        <v>5</v>
      </c>
      <c r="C1171" s="17" t="e">
        <f t="shared" si="102"/>
        <v>#REF!</v>
      </c>
      <c r="D1171" t="e">
        <f>RIGHT(C1164,9-B1171)</f>
        <v>#REF!</v>
      </c>
      <c r="F1171" s="30" t="s">
        <v>76</v>
      </c>
      <c r="G1171" s="19" t="s">
        <v>102</v>
      </c>
      <c r="H1171" s="27" t="s">
        <v>72</v>
      </c>
      <c r="I1171" s="24" t="s">
        <v>118</v>
      </c>
      <c r="J1171" s="24" t="str">
        <f t="shared" si="100"/>
        <v>NúmeroJurídica</v>
      </c>
      <c r="L1171" s="36">
        <v>4</v>
      </c>
      <c r="M1171" s="36" t="s">
        <v>78</v>
      </c>
      <c r="N1171" s="36">
        <v>4</v>
      </c>
      <c r="O1171" s="36" t="s">
        <v>75</v>
      </c>
      <c r="Q1171" s="38" t="b">
        <f>IF(ISERROR(C1196),TRUE,NOT(C1196))</f>
        <v>1</v>
      </c>
      <c r="R1171" s="24" t="s">
        <v>165</v>
      </c>
      <c r="S1171" s="24" t="str">
        <f t="shared" si="101"/>
        <v>NIF no vàlid (codi de control no vàlid).</v>
      </c>
      <c r="T1171" s="24" t="e">
        <f t="shared" si="103"/>
        <v>#REF!</v>
      </c>
    </row>
    <row r="1172" spans="2:20" ht="15.5" x14ac:dyDescent="0.35">
      <c r="B1172" s="17">
        <v>6</v>
      </c>
      <c r="C1172" s="17" t="e">
        <f t="shared" si="102"/>
        <v>#REF!</v>
      </c>
      <c r="D1172" t="e">
        <f>RIGHT(C1164,9-B1172)</f>
        <v>#REF!</v>
      </c>
      <c r="F1172" s="30" t="s">
        <v>77</v>
      </c>
      <c r="G1172" s="19" t="s">
        <v>96</v>
      </c>
      <c r="H1172" s="27" t="s">
        <v>72</v>
      </c>
      <c r="I1172" s="24" t="s">
        <v>118</v>
      </c>
      <c r="J1172" s="24" t="str">
        <f t="shared" si="100"/>
        <v>NúmeroJurídica</v>
      </c>
      <c r="L1172" s="36">
        <v>5</v>
      </c>
      <c r="M1172" s="36" t="s">
        <v>113</v>
      </c>
      <c r="N1172" s="36">
        <v>5</v>
      </c>
      <c r="O1172" s="36" t="s">
        <v>76</v>
      </c>
      <c r="Q1172" s="38" t="b">
        <f>IF(ISERROR(C1177),FALSE,IF(OR(AND(NOT(H1159),C1177=I1184),ISERROR(C1177)),TRUE,FALSE))</f>
        <v>0</v>
      </c>
      <c r="R1172" s="24" t="s">
        <v>174</v>
      </c>
      <c r="S1172" s="24" t="str">
        <f t="shared" si="101"/>
        <v/>
      </c>
      <c r="T1172" s="24" t="e">
        <f t="shared" si="103"/>
        <v>#REF!</v>
      </c>
    </row>
    <row r="1173" spans="2:20" ht="15.5" x14ac:dyDescent="0.35">
      <c r="B1173" s="17">
        <v>7</v>
      </c>
      <c r="C1173" s="17" t="e">
        <f t="shared" si="102"/>
        <v>#REF!</v>
      </c>
      <c r="D1173" t="e">
        <f>RIGHT(C1164,9-B1173)</f>
        <v>#REF!</v>
      </c>
      <c r="F1173" s="30" t="s">
        <v>78</v>
      </c>
      <c r="G1173" s="19" t="s">
        <v>50</v>
      </c>
      <c r="H1173" s="27" t="s">
        <v>72</v>
      </c>
      <c r="I1173" s="24" t="s">
        <v>118</v>
      </c>
      <c r="J1173" s="24" t="str">
        <f t="shared" si="100"/>
        <v>NúmeroJurídica</v>
      </c>
      <c r="L1173" s="36">
        <v>6</v>
      </c>
      <c r="M1173" s="36" t="s">
        <v>116</v>
      </c>
      <c r="N1173" s="36">
        <v>6</v>
      </c>
      <c r="O1173" s="36" t="s">
        <v>77</v>
      </c>
    </row>
    <row r="1174" spans="2:20" ht="29" x14ac:dyDescent="0.35">
      <c r="B1174" s="17">
        <v>8</v>
      </c>
      <c r="C1174" s="17" t="e">
        <f t="shared" si="102"/>
        <v>#REF!</v>
      </c>
      <c r="D1174" t="e">
        <f>RIGHT(C1164,9-B1174)</f>
        <v>#REF!</v>
      </c>
      <c r="F1174" s="30" t="s">
        <v>79</v>
      </c>
      <c r="G1174" s="20" t="s">
        <v>103</v>
      </c>
      <c r="H1174" s="27" t="s">
        <v>72</v>
      </c>
      <c r="I1174" s="24" t="s">
        <v>118</v>
      </c>
      <c r="J1174" s="24" t="str">
        <f t="shared" si="100"/>
        <v>NúmeroJurídica</v>
      </c>
      <c r="L1174" s="36">
        <v>7</v>
      </c>
      <c r="M1174" s="36" t="s">
        <v>77</v>
      </c>
      <c r="N1174" s="36">
        <v>7</v>
      </c>
      <c r="O1174" s="36" t="s">
        <v>78</v>
      </c>
      <c r="Q1174" s="35"/>
      <c r="R1174" s="35"/>
      <c r="S1174" s="35"/>
      <c r="T1174" s="35"/>
    </row>
    <row r="1175" spans="2:20" x14ac:dyDescent="0.35">
      <c r="B1175" s="17">
        <v>9</v>
      </c>
      <c r="C1175" s="17" t="e">
        <f t="shared" si="102"/>
        <v>#REF!</v>
      </c>
      <c r="D1175" t="e">
        <f>RIGHT(C1164,9-B1175)</f>
        <v>#REF!</v>
      </c>
      <c r="F1175" s="30" t="s">
        <v>80</v>
      </c>
      <c r="G1175" s="20" t="s">
        <v>104</v>
      </c>
      <c r="H1175" s="27" t="s">
        <v>72</v>
      </c>
      <c r="I1175" s="24" t="s">
        <v>118</v>
      </c>
      <c r="J1175" s="24" t="str">
        <f t="shared" si="100"/>
        <v>NúmeroJurídica</v>
      </c>
      <c r="L1175" s="36">
        <v>8</v>
      </c>
      <c r="M1175" s="36" t="s">
        <v>83</v>
      </c>
      <c r="N1175" s="36">
        <v>8</v>
      </c>
      <c r="O1175" s="36" t="s">
        <v>79</v>
      </c>
      <c r="Q1175" s="35"/>
      <c r="R1175" s="35"/>
      <c r="S1175" s="35"/>
      <c r="T1175" s="35"/>
    </row>
    <row r="1176" spans="2:20" x14ac:dyDescent="0.35">
      <c r="F1176" s="30" t="s">
        <v>81</v>
      </c>
      <c r="G1176" s="20" t="s">
        <v>105</v>
      </c>
      <c r="H1176" s="27" t="s">
        <v>82</v>
      </c>
      <c r="I1176" s="24" t="s">
        <v>118</v>
      </c>
      <c r="J1176" s="24" t="str">
        <f t="shared" si="100"/>
        <v>LetraJurídica</v>
      </c>
      <c r="L1176" s="36">
        <v>9</v>
      </c>
      <c r="M1176" s="36" t="s">
        <v>75</v>
      </c>
      <c r="N1176" s="36">
        <v>9</v>
      </c>
      <c r="O1176" s="36" t="s">
        <v>138</v>
      </c>
      <c r="Q1176" s="35"/>
      <c r="R1176" s="35"/>
      <c r="S1176" s="35"/>
      <c r="T1176" s="35"/>
    </row>
    <row r="1177" spans="2:20" ht="15.5" x14ac:dyDescent="0.35">
      <c r="B1177" s="45" t="s">
        <v>134</v>
      </c>
      <c r="C1177" s="44" t="e">
        <f>VLOOKUP(C1167,F1167:J1199,4,FALSE)</f>
        <v>#REF!</v>
      </c>
      <c r="F1177" s="30" t="s">
        <v>83</v>
      </c>
      <c r="G1177" s="19" t="s">
        <v>97</v>
      </c>
      <c r="H1177" s="27" t="s">
        <v>82</v>
      </c>
      <c r="I1177" s="24" t="s">
        <v>118</v>
      </c>
      <c r="J1177" s="24" t="str">
        <f t="shared" si="100"/>
        <v>LetraJurídica</v>
      </c>
      <c r="L1177" s="36">
        <v>10</v>
      </c>
      <c r="M1177" s="36" t="s">
        <v>115</v>
      </c>
      <c r="N1177" s="36">
        <v>0</v>
      </c>
      <c r="O1177" s="36" t="s">
        <v>80</v>
      </c>
      <c r="Q1177" s="35"/>
      <c r="R1177" s="35"/>
      <c r="S1177" s="35"/>
      <c r="T1177" s="35"/>
    </row>
    <row r="1178" spans="2:20" ht="15.5" x14ac:dyDescent="0.35">
      <c r="B1178" s="45" t="s">
        <v>166</v>
      </c>
      <c r="C1178" s="44" t="e">
        <f>VLOOKUP(C1167,F1167:J1199,2,FALSE)</f>
        <v>#REF!</v>
      </c>
      <c r="F1178" s="30" t="s">
        <v>84</v>
      </c>
      <c r="G1178" s="19" t="s">
        <v>106</v>
      </c>
      <c r="H1178" s="27" t="s">
        <v>82</v>
      </c>
      <c r="I1178" s="24" t="s">
        <v>118</v>
      </c>
      <c r="J1178" s="24" t="str">
        <f t="shared" si="100"/>
        <v>LetraJurídica</v>
      </c>
      <c r="L1178" s="36">
        <v>11</v>
      </c>
      <c r="M1178" s="36" t="s">
        <v>73</v>
      </c>
      <c r="Q1178" s="35"/>
      <c r="R1178" s="35"/>
      <c r="S1178" s="35"/>
      <c r="T1178" s="35"/>
    </row>
    <row r="1179" spans="2:20" x14ac:dyDescent="0.35">
      <c r="B1179" s="45" t="s">
        <v>135</v>
      </c>
      <c r="C1179" s="44" t="e">
        <f>VLOOKUP(C1167,F1167:J1199,5,FALSE)</f>
        <v>#REF!</v>
      </c>
      <c r="F1179" s="30" t="s">
        <v>85</v>
      </c>
      <c r="G1179" s="20" t="s">
        <v>107</v>
      </c>
      <c r="H1179" s="27" t="s">
        <v>82</v>
      </c>
      <c r="I1179" s="24" t="s">
        <v>118</v>
      </c>
      <c r="J1179" s="24" t="str">
        <f t="shared" si="100"/>
        <v>LetraJurídica</v>
      </c>
      <c r="L1179" s="36">
        <v>12</v>
      </c>
      <c r="M1179" s="36" t="s">
        <v>81</v>
      </c>
    </row>
    <row r="1180" spans="2:20" ht="29" x14ac:dyDescent="0.35">
      <c r="B1180" s="45" t="s">
        <v>143</v>
      </c>
      <c r="C1180" s="44" t="e">
        <f>IF(C1179="Letra8Física",LEFT(C1164,8),RIGHT(LEFT(C1164,8),7))</f>
        <v>#REF!</v>
      </c>
      <c r="F1180" s="30" t="s">
        <v>86</v>
      </c>
      <c r="G1180" s="20" t="s">
        <v>128</v>
      </c>
      <c r="H1180" s="27" t="s">
        <v>82</v>
      </c>
      <c r="I1180" s="24" t="s">
        <v>118</v>
      </c>
      <c r="J1180" s="24" t="str">
        <f t="shared" si="100"/>
        <v>LetraJurídica</v>
      </c>
      <c r="L1180" s="36">
        <v>13</v>
      </c>
      <c r="M1180" s="36" t="s">
        <v>80</v>
      </c>
    </row>
    <row r="1181" spans="2:20" ht="15.5" x14ac:dyDescent="0.35">
      <c r="B1181" s="45" t="s">
        <v>144</v>
      </c>
      <c r="C1181" s="44" t="e">
        <f>MOD(C1180,23)</f>
        <v>#REF!</v>
      </c>
      <c r="F1181" s="30" t="s">
        <v>87</v>
      </c>
      <c r="G1181" s="19" t="s">
        <v>108</v>
      </c>
      <c r="H1181" s="27" t="s">
        <v>72</v>
      </c>
      <c r="I1181" s="24" t="s">
        <v>118</v>
      </c>
      <c r="J1181" s="24" t="str">
        <f t="shared" si="100"/>
        <v>NúmeroJurídica</v>
      </c>
      <c r="L1181" s="36">
        <v>14</v>
      </c>
      <c r="M1181" s="36" t="s">
        <v>117</v>
      </c>
    </row>
    <row r="1182" spans="2:20" x14ac:dyDescent="0.35">
      <c r="B1182" s="45" t="s">
        <v>145</v>
      </c>
      <c r="C1182" s="44" t="e">
        <f>VLOOKUP(C1181,L1167:M1189,2)</f>
        <v>#REF!</v>
      </c>
      <c r="F1182" s="31" t="s">
        <v>88</v>
      </c>
      <c r="G1182" s="21" t="s">
        <v>109</v>
      </c>
      <c r="H1182" s="28" t="s">
        <v>72</v>
      </c>
      <c r="I1182" s="24" t="s">
        <v>118</v>
      </c>
      <c r="J1182" s="24" t="str">
        <f t="shared" si="100"/>
        <v>NúmeroJurídica</v>
      </c>
      <c r="L1182" s="36">
        <v>15</v>
      </c>
      <c r="M1182" s="36" t="s">
        <v>86</v>
      </c>
    </row>
    <row r="1183" spans="2:20" x14ac:dyDescent="0.35">
      <c r="B1183" s="39" t="s">
        <v>146</v>
      </c>
      <c r="C1183" s="43" t="e">
        <f>IF(C1182=C1175,TRUE,FALSE)</f>
        <v>#REF!</v>
      </c>
      <c r="F1183" s="32" t="s">
        <v>89</v>
      </c>
      <c r="G1183" s="23" t="s">
        <v>110</v>
      </c>
      <c r="H1183" s="22" t="s">
        <v>82</v>
      </c>
      <c r="I1183" s="24" t="s">
        <v>118</v>
      </c>
      <c r="J1183" s="24" t="str">
        <f t="shared" si="100"/>
        <v>LetraJurídica</v>
      </c>
      <c r="L1183" s="36">
        <v>16</v>
      </c>
      <c r="M1183" s="36" t="s">
        <v>84</v>
      </c>
    </row>
    <row r="1184" spans="2:20" x14ac:dyDescent="0.35">
      <c r="B1184" s="46" t="s">
        <v>152</v>
      </c>
      <c r="C1184" s="44" t="e">
        <f>C1169+C1171+C1173</f>
        <v>#REF!</v>
      </c>
      <c r="F1184" s="33" t="s">
        <v>111</v>
      </c>
      <c r="G1184" s="25" t="s">
        <v>120</v>
      </c>
      <c r="H1184" s="18" t="s">
        <v>141</v>
      </c>
      <c r="I1184" s="24" t="s">
        <v>119</v>
      </c>
      <c r="J1184" s="24" t="str">
        <f t="shared" si="100"/>
        <v>Letra7Física</v>
      </c>
      <c r="L1184" s="36">
        <v>17</v>
      </c>
      <c r="M1184" s="36" t="s">
        <v>88</v>
      </c>
    </row>
    <row r="1185" spans="2:13" ht="43.5" x14ac:dyDescent="0.35">
      <c r="B1185" s="46" t="s">
        <v>148</v>
      </c>
      <c r="C1185" s="44" t="e">
        <f>C1168*2-(TRUNC(C1168*2/10)*9)</f>
        <v>#REF!</v>
      </c>
      <c r="F1185" s="33" t="s">
        <v>112</v>
      </c>
      <c r="G1185" s="25" t="s">
        <v>121</v>
      </c>
      <c r="H1185" s="18" t="s">
        <v>141</v>
      </c>
      <c r="I1185" s="24" t="s">
        <v>119</v>
      </c>
      <c r="J1185" s="24" t="str">
        <f t="shared" si="100"/>
        <v>Letra7Física</v>
      </c>
      <c r="L1185" s="36">
        <v>18</v>
      </c>
      <c r="M1185" s="36" t="s">
        <v>79</v>
      </c>
    </row>
    <row r="1186" spans="2:13" ht="43.5" x14ac:dyDescent="0.35">
      <c r="B1186" s="46" t="s">
        <v>149</v>
      </c>
      <c r="C1186" s="44" t="e">
        <f>C1170*2-(TRUNC(C1170*2/10)*9)</f>
        <v>#REF!</v>
      </c>
      <c r="F1186" s="33" t="s">
        <v>113</v>
      </c>
      <c r="G1186" s="25" t="s">
        <v>122</v>
      </c>
      <c r="H1186" s="18" t="s">
        <v>141</v>
      </c>
      <c r="I1186" s="24" t="s">
        <v>119</v>
      </c>
      <c r="J1186" s="24" t="str">
        <f t="shared" si="100"/>
        <v>Letra7Física</v>
      </c>
      <c r="L1186" s="36">
        <v>19</v>
      </c>
      <c r="M1186" s="36" t="s">
        <v>112</v>
      </c>
    </row>
    <row r="1187" spans="2:13" ht="29" x14ac:dyDescent="0.35">
      <c r="B1187" s="46" t="s">
        <v>150</v>
      </c>
      <c r="C1187" s="44" t="e">
        <f>C1172*2-(TRUNC(C1172*2/10)*9)</f>
        <v>#REF!</v>
      </c>
      <c r="F1187" s="33" t="s">
        <v>115</v>
      </c>
      <c r="G1187" s="25" t="s">
        <v>123</v>
      </c>
      <c r="H1187" s="18" t="s">
        <v>141</v>
      </c>
      <c r="I1187" s="24" t="s">
        <v>119</v>
      </c>
      <c r="J1187" s="24" t="str">
        <f t="shared" si="100"/>
        <v>Letra7Física</v>
      </c>
      <c r="L1187" s="36">
        <v>20</v>
      </c>
      <c r="M1187" s="36" t="s">
        <v>74</v>
      </c>
    </row>
    <row r="1188" spans="2:13" ht="29" x14ac:dyDescent="0.35">
      <c r="B1188" s="46" t="s">
        <v>151</v>
      </c>
      <c r="C1188" s="44" t="e">
        <f>C1174*2-(TRUNC(C1174*2/10)*9)</f>
        <v>#REF!</v>
      </c>
      <c r="F1188" s="33" t="s">
        <v>116</v>
      </c>
      <c r="G1188" s="25" t="s">
        <v>123</v>
      </c>
      <c r="H1188" s="18" t="s">
        <v>141</v>
      </c>
      <c r="I1188" s="24" t="s">
        <v>119</v>
      </c>
      <c r="J1188" s="24" t="str">
        <f t="shared" si="100"/>
        <v>Letra7Física</v>
      </c>
      <c r="L1188" s="36">
        <v>21</v>
      </c>
      <c r="M1188" s="36" t="s">
        <v>111</v>
      </c>
    </row>
    <row r="1189" spans="2:13" ht="29" x14ac:dyDescent="0.35">
      <c r="B1189" s="46" t="s">
        <v>153</v>
      </c>
      <c r="C1189" s="44" t="e">
        <f>SUM(C1185:C1188)</f>
        <v>#REF!</v>
      </c>
      <c r="F1189" s="33" t="s">
        <v>117</v>
      </c>
      <c r="G1189" s="25" t="s">
        <v>123</v>
      </c>
      <c r="H1189" s="18" t="s">
        <v>141</v>
      </c>
      <c r="I1189" s="24" t="s">
        <v>119</v>
      </c>
      <c r="J1189" s="24" t="str">
        <f t="shared" si="100"/>
        <v>Letra7Física</v>
      </c>
      <c r="L1189" s="36">
        <v>22</v>
      </c>
      <c r="M1189" s="36" t="s">
        <v>76</v>
      </c>
    </row>
    <row r="1190" spans="2:13" x14ac:dyDescent="0.35">
      <c r="B1190" s="46" t="s">
        <v>154</v>
      </c>
      <c r="C1190" s="44" t="e">
        <f>C1189+C1184</f>
        <v>#REF!</v>
      </c>
      <c r="F1190" s="34" t="s">
        <v>94</v>
      </c>
      <c r="G1190" s="25" t="s">
        <v>129</v>
      </c>
      <c r="H1190" s="29" t="s">
        <v>142</v>
      </c>
      <c r="I1190" s="24" t="s">
        <v>119</v>
      </c>
      <c r="J1190" s="24" t="str">
        <f t="shared" si="100"/>
        <v>Letra8Física</v>
      </c>
    </row>
    <row r="1191" spans="2:13" x14ac:dyDescent="0.35">
      <c r="B1191" s="46" t="s">
        <v>155</v>
      </c>
      <c r="C1191" s="44" t="e">
        <f>MOD(10-MOD(C1190,10),10)</f>
        <v>#REF!</v>
      </c>
      <c r="F1191" s="34" t="s">
        <v>130</v>
      </c>
      <c r="G1191" s="25" t="s">
        <v>129</v>
      </c>
      <c r="H1191" s="29" t="s">
        <v>142</v>
      </c>
      <c r="I1191" s="24" t="s">
        <v>119</v>
      </c>
      <c r="J1191" s="24" t="str">
        <f t="shared" si="100"/>
        <v>Letra8Física</v>
      </c>
    </row>
    <row r="1192" spans="2:13" x14ac:dyDescent="0.35">
      <c r="B1192" s="39" t="s">
        <v>156</v>
      </c>
      <c r="C1192" s="43" t="e">
        <f>IF(TEXT(C1191,"0")=C1175,TRUE,FALSE)</f>
        <v>#REF!</v>
      </c>
      <c r="F1192" s="34" t="s">
        <v>91</v>
      </c>
      <c r="G1192" s="25" t="s">
        <v>129</v>
      </c>
      <c r="H1192" s="29" t="s">
        <v>142</v>
      </c>
      <c r="I1192" s="24" t="s">
        <v>119</v>
      </c>
      <c r="J1192" s="24" t="str">
        <f t="shared" si="100"/>
        <v>Letra8Física</v>
      </c>
    </row>
    <row r="1193" spans="2:13" x14ac:dyDescent="0.35">
      <c r="B1193" s="46" t="s">
        <v>158</v>
      </c>
      <c r="C1193" s="44" t="e">
        <f>VLOOKUP(C1191,N1167:O1177,2,FALSE)</f>
        <v>#REF!</v>
      </c>
      <c r="F1193" s="34" t="s">
        <v>95</v>
      </c>
      <c r="G1193" s="25" t="s">
        <v>129</v>
      </c>
      <c r="H1193" s="29" t="s">
        <v>142</v>
      </c>
      <c r="I1193" s="24" t="s">
        <v>119</v>
      </c>
      <c r="J1193" s="24" t="str">
        <f t="shared" si="100"/>
        <v>Letra8Física</v>
      </c>
    </row>
    <row r="1194" spans="2:13" x14ac:dyDescent="0.35">
      <c r="B1194" s="39" t="s">
        <v>157</v>
      </c>
      <c r="C1194" s="43" t="e">
        <f>IF(C1193=C1175,TRUE,FALSE)</f>
        <v>#REF!</v>
      </c>
      <c r="F1194" s="34" t="s">
        <v>93</v>
      </c>
      <c r="G1194" s="25" t="s">
        <v>129</v>
      </c>
      <c r="H1194" s="29" t="s">
        <v>142</v>
      </c>
      <c r="I1194" s="24" t="s">
        <v>119</v>
      </c>
      <c r="J1194" s="24" t="str">
        <f t="shared" si="100"/>
        <v>Letra8Física</v>
      </c>
    </row>
    <row r="1195" spans="2:13" x14ac:dyDescent="0.35">
      <c r="B1195" s="40"/>
      <c r="C1195" s="17"/>
      <c r="F1195" s="34" t="s">
        <v>131</v>
      </c>
      <c r="G1195" s="25" t="s">
        <v>129</v>
      </c>
      <c r="H1195" s="29" t="s">
        <v>142</v>
      </c>
      <c r="I1195" s="24" t="s">
        <v>119</v>
      </c>
      <c r="J1195" s="24" t="str">
        <f t="shared" si="100"/>
        <v>Letra8Física</v>
      </c>
    </row>
    <row r="1196" spans="2:13" x14ac:dyDescent="0.35">
      <c r="B1196" s="39" t="s">
        <v>159</v>
      </c>
      <c r="C1196" s="43" t="e">
        <f>OR(C1183,AND(C1192,C1179=J1167),AND(C1194,C1179=J1176))</f>
        <v>#REF!</v>
      </c>
      <c r="F1196" s="34" t="s">
        <v>90</v>
      </c>
      <c r="G1196" s="25" t="s">
        <v>129</v>
      </c>
      <c r="H1196" s="29" t="s">
        <v>142</v>
      </c>
      <c r="I1196" s="24" t="s">
        <v>119</v>
      </c>
      <c r="J1196" s="24" t="str">
        <f t="shared" si="100"/>
        <v>Letra8Física</v>
      </c>
    </row>
    <row r="1197" spans="2:13" x14ac:dyDescent="0.35">
      <c r="B1197" s="40"/>
      <c r="C1197" s="17"/>
      <c r="F1197" s="34" t="s">
        <v>132</v>
      </c>
      <c r="G1197" s="25" t="s">
        <v>129</v>
      </c>
      <c r="H1197" s="29" t="s">
        <v>142</v>
      </c>
      <c r="I1197" s="24" t="s">
        <v>119</v>
      </c>
      <c r="J1197" s="24" t="str">
        <f t="shared" si="100"/>
        <v>Letra8Física</v>
      </c>
    </row>
    <row r="1198" spans="2:13" x14ac:dyDescent="0.35">
      <c r="F1198" s="34" t="s">
        <v>92</v>
      </c>
      <c r="G1198" s="25" t="s">
        <v>129</v>
      </c>
      <c r="H1198" s="29" t="s">
        <v>142</v>
      </c>
      <c r="I1198" s="24" t="s">
        <v>119</v>
      </c>
      <c r="J1198" s="24" t="str">
        <f t="shared" si="100"/>
        <v>Letra8Física</v>
      </c>
    </row>
    <row r="1199" spans="2:13" x14ac:dyDescent="0.35">
      <c r="B1199" s="41" t="s">
        <v>161</v>
      </c>
      <c r="C1199" s="43" t="e">
        <f>NOT(OR(Q1167:Q1172))</f>
        <v>#REF!</v>
      </c>
      <c r="F1199" s="34" t="s">
        <v>133</v>
      </c>
      <c r="G1199" s="25" t="s">
        <v>129</v>
      </c>
      <c r="H1199" s="29" t="s">
        <v>142</v>
      </c>
      <c r="I1199" s="24" t="s">
        <v>119</v>
      </c>
      <c r="J1199" s="24" t="str">
        <f t="shared" si="100"/>
        <v>Letra8Física</v>
      </c>
    </row>
    <row r="1200" spans="2:13" x14ac:dyDescent="0.35">
      <c r="B1200" s="41" t="s">
        <v>124</v>
      </c>
      <c r="C1200" s="42" t="e">
        <f>IF(Q1170,R1170,T1172)</f>
        <v>#REF!</v>
      </c>
    </row>
    <row r="1201" spans="1:20" x14ac:dyDescent="0.35">
      <c r="B1201" s="40"/>
      <c r="C1201" s="17"/>
    </row>
    <row r="1202" spans="1:20" x14ac:dyDescent="0.35">
      <c r="A1202" s="56"/>
      <c r="B1202" s="56"/>
      <c r="C1202" s="56"/>
      <c r="D1202" s="56"/>
      <c r="E1202" s="56"/>
      <c r="F1202" s="56"/>
      <c r="G1202" s="56"/>
      <c r="H1202" s="56"/>
      <c r="I1202" s="56"/>
      <c r="J1202" s="56"/>
      <c r="K1202" s="56"/>
      <c r="L1202" s="56"/>
      <c r="M1202" s="56"/>
      <c r="N1202" s="56"/>
      <c r="O1202" s="56"/>
      <c r="P1202" s="56"/>
      <c r="Q1202" s="56"/>
      <c r="R1202" s="56"/>
      <c r="S1202" s="56"/>
      <c r="T1202" s="56"/>
    </row>
    <row r="1205" spans="1:20" ht="37" x14ac:dyDescent="0.5">
      <c r="B1205" s="47" t="s">
        <v>167</v>
      </c>
      <c r="C1205" s="53" t="e">
        <f>#REF!</f>
        <v>#REF!</v>
      </c>
      <c r="F1205" s="51"/>
      <c r="G1205" s="52" t="s">
        <v>170</v>
      </c>
      <c r="H1205" s="54">
        <f>D242</f>
        <v>0</v>
      </c>
    </row>
    <row r="1206" spans="1:20" ht="23.5" x14ac:dyDescent="0.55000000000000004">
      <c r="B1206" s="49" t="s">
        <v>162</v>
      </c>
      <c r="C1206" s="50" t="e">
        <f>C1245</f>
        <v>#REF!</v>
      </c>
      <c r="G1206" s="40" t="s">
        <v>169</v>
      </c>
      <c r="H1206" t="b">
        <f>TRUE</f>
        <v>1</v>
      </c>
      <c r="I1206" t="b">
        <f>FALSE</f>
        <v>0</v>
      </c>
    </row>
    <row r="1207" spans="1:20" x14ac:dyDescent="0.35">
      <c r="B1207" s="26" t="s">
        <v>166</v>
      </c>
      <c r="C1207" t="e">
        <f>CONCATENATE("Persona ",C1223,", ",C1224)</f>
        <v>#REF!</v>
      </c>
    </row>
    <row r="1208" spans="1:20" x14ac:dyDescent="0.35">
      <c r="B1208" s="26"/>
    </row>
    <row r="1210" spans="1:20" x14ac:dyDescent="0.35">
      <c r="B1210" s="26" t="s">
        <v>168</v>
      </c>
      <c r="C1210" t="e">
        <f>UPPER(C1205)</f>
        <v>#REF!</v>
      </c>
    </row>
    <row r="1211" spans="1:20" x14ac:dyDescent="0.35">
      <c r="Q1211" s="26" t="s">
        <v>124</v>
      </c>
    </row>
    <row r="1212" spans="1:20" x14ac:dyDescent="0.35">
      <c r="B1212" s="26" t="s">
        <v>68</v>
      </c>
      <c r="C1212" s="26" t="s">
        <v>69</v>
      </c>
      <c r="D1212" s="26" t="s">
        <v>70</v>
      </c>
      <c r="E1212" s="26"/>
      <c r="F1212" s="26" t="s">
        <v>44</v>
      </c>
      <c r="G1212" s="26"/>
      <c r="H1212" s="26" t="s">
        <v>114</v>
      </c>
      <c r="I1212" s="26" t="s">
        <v>127</v>
      </c>
      <c r="J1212" s="26" t="s">
        <v>140</v>
      </c>
      <c r="K1212" s="26"/>
      <c r="L1212" s="26" t="s">
        <v>136</v>
      </c>
      <c r="N1212" s="26" t="s">
        <v>139</v>
      </c>
      <c r="Q1212" s="55" t="s">
        <v>125</v>
      </c>
      <c r="R1212" s="55" t="s">
        <v>126</v>
      </c>
      <c r="S1212" s="55" t="s">
        <v>160</v>
      </c>
      <c r="T1212" s="48" t="s">
        <v>171</v>
      </c>
    </row>
    <row r="1213" spans="1:20" ht="15.5" x14ac:dyDescent="0.35">
      <c r="B1213" s="17">
        <v>1</v>
      </c>
      <c r="C1213" s="17" t="e">
        <f>LEFT(C1210,1)</f>
        <v>#REF!</v>
      </c>
      <c r="D1213" t="e">
        <f>RIGHT(C1210,9-B1213)</f>
        <v>#REF!</v>
      </c>
      <c r="F1213" s="30" t="s">
        <v>71</v>
      </c>
      <c r="G1213" s="19" t="s">
        <v>98</v>
      </c>
      <c r="H1213" s="27" t="s">
        <v>72</v>
      </c>
      <c r="I1213" s="24" t="s">
        <v>118</v>
      </c>
      <c r="J1213" s="24" t="str">
        <f>H1213&amp;I1213</f>
        <v>NúmeroJurídica</v>
      </c>
      <c r="L1213" s="36">
        <v>0</v>
      </c>
      <c r="M1213" s="36" t="s">
        <v>137</v>
      </c>
      <c r="N1213" s="36">
        <v>0</v>
      </c>
      <c r="O1213" s="36" t="s">
        <v>80</v>
      </c>
      <c r="Q1213" s="38" t="e">
        <f>IF(LEN(C1210)&lt;&gt;9,TRUE,FALSE)</f>
        <v>#REF!</v>
      </c>
      <c r="R1213" s="24" t="s">
        <v>163</v>
      </c>
      <c r="S1213" s="24" t="e">
        <f>IF(Q1213,R1213,"")</f>
        <v>#REF!</v>
      </c>
      <c r="T1213" s="24" t="e">
        <f>S1213</f>
        <v>#REF!</v>
      </c>
    </row>
    <row r="1214" spans="1:20" ht="15.5" x14ac:dyDescent="0.35">
      <c r="B1214" s="17">
        <v>2</v>
      </c>
      <c r="C1214" s="17" t="e">
        <f>LEFT(D1213,1)</f>
        <v>#REF!</v>
      </c>
      <c r="D1214" t="e">
        <f>RIGHT(C1210,9-B1214)</f>
        <v>#REF!</v>
      </c>
      <c r="F1214" s="30" t="s">
        <v>73</v>
      </c>
      <c r="G1214" s="19" t="s">
        <v>99</v>
      </c>
      <c r="H1214" s="27" t="s">
        <v>72</v>
      </c>
      <c r="I1214" s="24" t="s">
        <v>118</v>
      </c>
      <c r="J1214" s="24" t="str">
        <f t="shared" ref="J1214:J1245" si="104">H1214&amp;I1214</f>
        <v>NúmeroJurídica</v>
      </c>
      <c r="L1214" s="36">
        <v>1</v>
      </c>
      <c r="M1214" s="36" t="s">
        <v>85</v>
      </c>
      <c r="N1214" s="36">
        <v>1</v>
      </c>
      <c r="O1214" s="36" t="s">
        <v>71</v>
      </c>
      <c r="Q1214" s="38" t="b">
        <f>IF(ISERROR(C1223),TRUE,FALSE)</f>
        <v>1</v>
      </c>
      <c r="R1214" s="24" t="s">
        <v>164</v>
      </c>
      <c r="S1214" s="24" t="str">
        <f t="shared" ref="S1214:S1218" si="105">IF(Q1214,R1214,"")</f>
        <v>Tipus no vàlid (primer caràcter no vàlid).</v>
      </c>
      <c r="T1214" s="24" t="e">
        <f>IF(S1214="",T1213,T1213&amp;" "&amp;S1214)</f>
        <v>#REF!</v>
      </c>
    </row>
    <row r="1215" spans="1:20" ht="15.5" x14ac:dyDescent="0.35">
      <c r="B1215" s="17">
        <v>3</v>
      </c>
      <c r="C1215" s="17" t="e">
        <f t="shared" ref="C1215:C1221" si="106">LEFT(D1214,1)</f>
        <v>#REF!</v>
      </c>
      <c r="D1215" t="e">
        <f>RIGHT(C1210,9-B1215)</f>
        <v>#REF!</v>
      </c>
      <c r="F1215" s="30" t="s">
        <v>74</v>
      </c>
      <c r="G1215" s="19" t="s">
        <v>100</v>
      </c>
      <c r="H1215" s="27" t="s">
        <v>72</v>
      </c>
      <c r="I1215" s="24" t="s">
        <v>118</v>
      </c>
      <c r="J1215" s="24" t="str">
        <f t="shared" si="104"/>
        <v>NúmeroJurídica</v>
      </c>
      <c r="L1215" s="36">
        <v>2</v>
      </c>
      <c r="M1215" s="36" t="s">
        <v>89</v>
      </c>
      <c r="N1215" s="36">
        <v>2</v>
      </c>
      <c r="O1215" s="36" t="s">
        <v>73</v>
      </c>
      <c r="Q1215" s="38" t="b">
        <f>IF(ISERROR(C1236),TRUE,FALSE)</f>
        <v>1</v>
      </c>
      <c r="R1215" s="24" t="s">
        <v>172</v>
      </c>
      <c r="S1215" s="24" t="str">
        <f t="shared" si="105"/>
        <v>Cadena NIF mal formada.</v>
      </c>
      <c r="T1215" s="24" t="e">
        <f t="shared" ref="T1215:T1218" si="107">IF(S1215="",T1214,T1214&amp;" "&amp;S1215)</f>
        <v>#REF!</v>
      </c>
    </row>
    <row r="1216" spans="1:20" ht="15.5" x14ac:dyDescent="0.35">
      <c r="B1216" s="17">
        <v>4</v>
      </c>
      <c r="C1216" s="17" t="e">
        <f t="shared" si="106"/>
        <v>#REF!</v>
      </c>
      <c r="D1216" t="e">
        <f>RIGHT(C1210,9-B1216)</f>
        <v>#REF!</v>
      </c>
      <c r="F1216" s="30" t="s">
        <v>75</v>
      </c>
      <c r="G1216" s="19" t="s">
        <v>101</v>
      </c>
      <c r="H1216" s="27" t="s">
        <v>72</v>
      </c>
      <c r="I1216" s="24" t="s">
        <v>118</v>
      </c>
      <c r="J1216" s="24" t="str">
        <f t="shared" si="104"/>
        <v>NúmeroJurídica</v>
      </c>
      <c r="L1216" s="36">
        <v>3</v>
      </c>
      <c r="M1216" s="36" t="s">
        <v>71</v>
      </c>
      <c r="N1216" s="36">
        <v>3</v>
      </c>
      <c r="O1216" s="36" t="s">
        <v>74</v>
      </c>
      <c r="Q1216" s="38" t="e">
        <f>OR(ISBLANK(C1205),C1205="",C1205=0)</f>
        <v>#REF!</v>
      </c>
      <c r="R1216" s="24" t="s">
        <v>173</v>
      </c>
      <c r="S1216" s="24" t="e">
        <f t="shared" si="105"/>
        <v>#REF!</v>
      </c>
      <c r="T1216" s="24" t="e">
        <f t="shared" si="107"/>
        <v>#REF!</v>
      </c>
    </row>
    <row r="1217" spans="2:20" ht="15.5" x14ac:dyDescent="0.35">
      <c r="B1217" s="17">
        <v>5</v>
      </c>
      <c r="C1217" s="17" t="e">
        <f t="shared" si="106"/>
        <v>#REF!</v>
      </c>
      <c r="D1217" t="e">
        <f>RIGHT(C1210,9-B1217)</f>
        <v>#REF!</v>
      </c>
      <c r="F1217" s="30" t="s">
        <v>76</v>
      </c>
      <c r="G1217" s="19" t="s">
        <v>102</v>
      </c>
      <c r="H1217" s="27" t="s">
        <v>72</v>
      </c>
      <c r="I1217" s="24" t="s">
        <v>118</v>
      </c>
      <c r="J1217" s="24" t="str">
        <f t="shared" si="104"/>
        <v>NúmeroJurídica</v>
      </c>
      <c r="L1217" s="36">
        <v>4</v>
      </c>
      <c r="M1217" s="36" t="s">
        <v>78</v>
      </c>
      <c r="N1217" s="36">
        <v>4</v>
      </c>
      <c r="O1217" s="36" t="s">
        <v>75</v>
      </c>
      <c r="Q1217" s="38" t="b">
        <f>IF(ISERROR(C1242),TRUE,NOT(C1242))</f>
        <v>1</v>
      </c>
      <c r="R1217" s="24" t="s">
        <v>165</v>
      </c>
      <c r="S1217" s="24" t="str">
        <f t="shared" si="105"/>
        <v>NIF no vàlid (codi de control no vàlid).</v>
      </c>
      <c r="T1217" s="24" t="e">
        <f t="shared" si="107"/>
        <v>#REF!</v>
      </c>
    </row>
    <row r="1218" spans="2:20" ht="15.5" x14ac:dyDescent="0.35">
      <c r="B1218" s="17">
        <v>6</v>
      </c>
      <c r="C1218" s="17" t="e">
        <f t="shared" si="106"/>
        <v>#REF!</v>
      </c>
      <c r="D1218" t="e">
        <f>RIGHT(C1210,9-B1218)</f>
        <v>#REF!</v>
      </c>
      <c r="F1218" s="30" t="s">
        <v>77</v>
      </c>
      <c r="G1218" s="19" t="s">
        <v>96</v>
      </c>
      <c r="H1218" s="27" t="s">
        <v>72</v>
      </c>
      <c r="I1218" s="24" t="s">
        <v>118</v>
      </c>
      <c r="J1218" s="24" t="str">
        <f t="shared" si="104"/>
        <v>NúmeroJurídica</v>
      </c>
      <c r="L1218" s="36">
        <v>5</v>
      </c>
      <c r="M1218" s="36" t="s">
        <v>113</v>
      </c>
      <c r="N1218" s="36">
        <v>5</v>
      </c>
      <c r="O1218" s="36" t="s">
        <v>76</v>
      </c>
      <c r="Q1218" s="38" t="b">
        <f>IF(ISERROR(C1223),FALSE,IF(OR(AND(NOT(H1205),C1223=I1230),ISERROR(C1223)),TRUE,FALSE))</f>
        <v>0</v>
      </c>
      <c r="R1218" s="24" t="s">
        <v>174</v>
      </c>
      <c r="S1218" s="24" t="str">
        <f t="shared" si="105"/>
        <v/>
      </c>
      <c r="T1218" s="24" t="e">
        <f t="shared" si="107"/>
        <v>#REF!</v>
      </c>
    </row>
    <row r="1219" spans="2:20" ht="15.5" x14ac:dyDescent="0.35">
      <c r="B1219" s="17">
        <v>7</v>
      </c>
      <c r="C1219" s="17" t="e">
        <f t="shared" si="106"/>
        <v>#REF!</v>
      </c>
      <c r="D1219" t="e">
        <f>RIGHT(C1210,9-B1219)</f>
        <v>#REF!</v>
      </c>
      <c r="F1219" s="30" t="s">
        <v>78</v>
      </c>
      <c r="G1219" s="19" t="s">
        <v>50</v>
      </c>
      <c r="H1219" s="27" t="s">
        <v>72</v>
      </c>
      <c r="I1219" s="24" t="s">
        <v>118</v>
      </c>
      <c r="J1219" s="24" t="str">
        <f t="shared" si="104"/>
        <v>NúmeroJurídica</v>
      </c>
      <c r="L1219" s="36">
        <v>6</v>
      </c>
      <c r="M1219" s="36" t="s">
        <v>116</v>
      </c>
      <c r="N1219" s="36">
        <v>6</v>
      </c>
      <c r="O1219" s="36" t="s">
        <v>77</v>
      </c>
    </row>
    <row r="1220" spans="2:20" ht="29" x14ac:dyDescent="0.35">
      <c r="B1220" s="17">
        <v>8</v>
      </c>
      <c r="C1220" s="17" t="e">
        <f t="shared" si="106"/>
        <v>#REF!</v>
      </c>
      <c r="D1220" t="e">
        <f>RIGHT(C1210,9-B1220)</f>
        <v>#REF!</v>
      </c>
      <c r="F1220" s="30" t="s">
        <v>79</v>
      </c>
      <c r="G1220" s="20" t="s">
        <v>103</v>
      </c>
      <c r="H1220" s="27" t="s">
        <v>72</v>
      </c>
      <c r="I1220" s="24" t="s">
        <v>118</v>
      </c>
      <c r="J1220" s="24" t="str">
        <f t="shared" si="104"/>
        <v>NúmeroJurídica</v>
      </c>
      <c r="L1220" s="36">
        <v>7</v>
      </c>
      <c r="M1220" s="36" t="s">
        <v>77</v>
      </c>
      <c r="N1220" s="36">
        <v>7</v>
      </c>
      <c r="O1220" s="36" t="s">
        <v>78</v>
      </c>
      <c r="Q1220" s="35"/>
      <c r="R1220" s="35"/>
      <c r="S1220" s="35"/>
      <c r="T1220" s="35"/>
    </row>
    <row r="1221" spans="2:20" x14ac:dyDescent="0.35">
      <c r="B1221" s="17">
        <v>9</v>
      </c>
      <c r="C1221" s="17" t="e">
        <f t="shared" si="106"/>
        <v>#REF!</v>
      </c>
      <c r="D1221" t="e">
        <f>RIGHT(C1210,9-B1221)</f>
        <v>#REF!</v>
      </c>
      <c r="F1221" s="30" t="s">
        <v>80</v>
      </c>
      <c r="G1221" s="20" t="s">
        <v>104</v>
      </c>
      <c r="H1221" s="27" t="s">
        <v>72</v>
      </c>
      <c r="I1221" s="24" t="s">
        <v>118</v>
      </c>
      <c r="J1221" s="24" t="str">
        <f t="shared" si="104"/>
        <v>NúmeroJurídica</v>
      </c>
      <c r="L1221" s="36">
        <v>8</v>
      </c>
      <c r="M1221" s="36" t="s">
        <v>83</v>
      </c>
      <c r="N1221" s="36">
        <v>8</v>
      </c>
      <c r="O1221" s="36" t="s">
        <v>79</v>
      </c>
      <c r="Q1221" s="35"/>
      <c r="R1221" s="35"/>
      <c r="S1221" s="35"/>
      <c r="T1221" s="35"/>
    </row>
    <row r="1222" spans="2:20" x14ac:dyDescent="0.35">
      <c r="F1222" s="30" t="s">
        <v>81</v>
      </c>
      <c r="G1222" s="20" t="s">
        <v>105</v>
      </c>
      <c r="H1222" s="27" t="s">
        <v>82</v>
      </c>
      <c r="I1222" s="24" t="s">
        <v>118</v>
      </c>
      <c r="J1222" s="24" t="str">
        <f t="shared" si="104"/>
        <v>LetraJurídica</v>
      </c>
      <c r="L1222" s="36">
        <v>9</v>
      </c>
      <c r="M1222" s="36" t="s">
        <v>75</v>
      </c>
      <c r="N1222" s="36">
        <v>9</v>
      </c>
      <c r="O1222" s="36" t="s">
        <v>138</v>
      </c>
      <c r="Q1222" s="35"/>
      <c r="R1222" s="35"/>
      <c r="S1222" s="35"/>
      <c r="T1222" s="35"/>
    </row>
    <row r="1223" spans="2:20" ht="15.5" x14ac:dyDescent="0.35">
      <c r="B1223" s="45" t="s">
        <v>134</v>
      </c>
      <c r="C1223" s="44" t="e">
        <f>VLOOKUP(C1213,F1213:J1245,4,FALSE)</f>
        <v>#REF!</v>
      </c>
      <c r="F1223" s="30" t="s">
        <v>83</v>
      </c>
      <c r="G1223" s="19" t="s">
        <v>97</v>
      </c>
      <c r="H1223" s="27" t="s">
        <v>82</v>
      </c>
      <c r="I1223" s="24" t="s">
        <v>118</v>
      </c>
      <c r="J1223" s="24" t="str">
        <f t="shared" si="104"/>
        <v>LetraJurídica</v>
      </c>
      <c r="L1223" s="36">
        <v>10</v>
      </c>
      <c r="M1223" s="36" t="s">
        <v>115</v>
      </c>
      <c r="N1223" s="36">
        <v>0</v>
      </c>
      <c r="O1223" s="36" t="s">
        <v>80</v>
      </c>
      <c r="Q1223" s="35"/>
      <c r="R1223" s="35"/>
      <c r="S1223" s="35"/>
      <c r="T1223" s="35"/>
    </row>
    <row r="1224" spans="2:20" ht="15.5" x14ac:dyDescent="0.35">
      <c r="B1224" s="45" t="s">
        <v>166</v>
      </c>
      <c r="C1224" s="44" t="e">
        <f>VLOOKUP(C1213,F1213:J1245,2,FALSE)</f>
        <v>#REF!</v>
      </c>
      <c r="F1224" s="30" t="s">
        <v>84</v>
      </c>
      <c r="G1224" s="19" t="s">
        <v>106</v>
      </c>
      <c r="H1224" s="27" t="s">
        <v>82</v>
      </c>
      <c r="I1224" s="24" t="s">
        <v>118</v>
      </c>
      <c r="J1224" s="24" t="str">
        <f t="shared" si="104"/>
        <v>LetraJurídica</v>
      </c>
      <c r="L1224" s="36">
        <v>11</v>
      </c>
      <c r="M1224" s="36" t="s">
        <v>73</v>
      </c>
      <c r="Q1224" s="35"/>
      <c r="R1224" s="35"/>
      <c r="S1224" s="35"/>
      <c r="T1224" s="35"/>
    </row>
    <row r="1225" spans="2:20" x14ac:dyDescent="0.35">
      <c r="B1225" s="45" t="s">
        <v>135</v>
      </c>
      <c r="C1225" s="44" t="e">
        <f>VLOOKUP(C1213,F1213:J1245,5,FALSE)</f>
        <v>#REF!</v>
      </c>
      <c r="F1225" s="30" t="s">
        <v>85</v>
      </c>
      <c r="G1225" s="20" t="s">
        <v>107</v>
      </c>
      <c r="H1225" s="27" t="s">
        <v>82</v>
      </c>
      <c r="I1225" s="24" t="s">
        <v>118</v>
      </c>
      <c r="J1225" s="24" t="str">
        <f t="shared" si="104"/>
        <v>LetraJurídica</v>
      </c>
      <c r="L1225" s="36">
        <v>12</v>
      </c>
      <c r="M1225" s="36" t="s">
        <v>81</v>
      </c>
    </row>
    <row r="1226" spans="2:20" ht="29" x14ac:dyDescent="0.35">
      <c r="B1226" s="45" t="s">
        <v>143</v>
      </c>
      <c r="C1226" s="44" t="e">
        <f>IF(C1225="Letra8Física",LEFT(C1210,8),RIGHT(LEFT(C1210,8),7))</f>
        <v>#REF!</v>
      </c>
      <c r="F1226" s="30" t="s">
        <v>86</v>
      </c>
      <c r="G1226" s="20" t="s">
        <v>128</v>
      </c>
      <c r="H1226" s="27" t="s">
        <v>82</v>
      </c>
      <c r="I1226" s="24" t="s">
        <v>118</v>
      </c>
      <c r="J1226" s="24" t="str">
        <f t="shared" si="104"/>
        <v>LetraJurídica</v>
      </c>
      <c r="L1226" s="36">
        <v>13</v>
      </c>
      <c r="M1226" s="36" t="s">
        <v>80</v>
      </c>
    </row>
    <row r="1227" spans="2:20" ht="15.5" x14ac:dyDescent="0.35">
      <c r="B1227" s="45" t="s">
        <v>144</v>
      </c>
      <c r="C1227" s="44" t="e">
        <f>MOD(C1226,23)</f>
        <v>#REF!</v>
      </c>
      <c r="F1227" s="30" t="s">
        <v>87</v>
      </c>
      <c r="G1227" s="19" t="s">
        <v>108</v>
      </c>
      <c r="H1227" s="27" t="s">
        <v>72</v>
      </c>
      <c r="I1227" s="24" t="s">
        <v>118</v>
      </c>
      <c r="J1227" s="24" t="str">
        <f t="shared" si="104"/>
        <v>NúmeroJurídica</v>
      </c>
      <c r="L1227" s="36">
        <v>14</v>
      </c>
      <c r="M1227" s="36" t="s">
        <v>117</v>
      </c>
    </row>
    <row r="1228" spans="2:20" x14ac:dyDescent="0.35">
      <c r="B1228" s="45" t="s">
        <v>145</v>
      </c>
      <c r="C1228" s="44" t="e">
        <f>VLOOKUP(C1227,L1213:M1235,2)</f>
        <v>#REF!</v>
      </c>
      <c r="F1228" s="31" t="s">
        <v>88</v>
      </c>
      <c r="G1228" s="21" t="s">
        <v>109</v>
      </c>
      <c r="H1228" s="28" t="s">
        <v>72</v>
      </c>
      <c r="I1228" s="24" t="s">
        <v>118</v>
      </c>
      <c r="J1228" s="24" t="str">
        <f t="shared" si="104"/>
        <v>NúmeroJurídica</v>
      </c>
      <c r="L1228" s="36">
        <v>15</v>
      </c>
      <c r="M1228" s="36" t="s">
        <v>86</v>
      </c>
    </row>
    <row r="1229" spans="2:20" x14ac:dyDescent="0.35">
      <c r="B1229" s="39" t="s">
        <v>146</v>
      </c>
      <c r="C1229" s="43" t="e">
        <f>IF(C1228=C1221,TRUE,FALSE)</f>
        <v>#REF!</v>
      </c>
      <c r="F1229" s="32" t="s">
        <v>89</v>
      </c>
      <c r="G1229" s="23" t="s">
        <v>110</v>
      </c>
      <c r="H1229" s="22" t="s">
        <v>82</v>
      </c>
      <c r="I1229" s="24" t="s">
        <v>118</v>
      </c>
      <c r="J1229" s="24" t="str">
        <f t="shared" si="104"/>
        <v>LetraJurídica</v>
      </c>
      <c r="L1229" s="36">
        <v>16</v>
      </c>
      <c r="M1229" s="36" t="s">
        <v>84</v>
      </c>
    </row>
    <row r="1230" spans="2:20" x14ac:dyDescent="0.35">
      <c r="B1230" s="46" t="s">
        <v>152</v>
      </c>
      <c r="C1230" s="44" t="e">
        <f>C1215+C1217+C1219</f>
        <v>#REF!</v>
      </c>
      <c r="F1230" s="33" t="s">
        <v>111</v>
      </c>
      <c r="G1230" s="25" t="s">
        <v>120</v>
      </c>
      <c r="H1230" s="18" t="s">
        <v>141</v>
      </c>
      <c r="I1230" s="24" t="s">
        <v>119</v>
      </c>
      <c r="J1230" s="24" t="str">
        <f t="shared" si="104"/>
        <v>Letra7Física</v>
      </c>
      <c r="L1230" s="36">
        <v>17</v>
      </c>
      <c r="M1230" s="36" t="s">
        <v>88</v>
      </c>
    </row>
    <row r="1231" spans="2:20" ht="43.5" x14ac:dyDescent="0.35">
      <c r="B1231" s="46" t="s">
        <v>148</v>
      </c>
      <c r="C1231" s="44" t="e">
        <f>C1214*2-(TRUNC(C1214*2/10)*9)</f>
        <v>#REF!</v>
      </c>
      <c r="F1231" s="33" t="s">
        <v>112</v>
      </c>
      <c r="G1231" s="25" t="s">
        <v>121</v>
      </c>
      <c r="H1231" s="18" t="s">
        <v>141</v>
      </c>
      <c r="I1231" s="24" t="s">
        <v>119</v>
      </c>
      <c r="J1231" s="24" t="str">
        <f t="shared" si="104"/>
        <v>Letra7Física</v>
      </c>
      <c r="L1231" s="36">
        <v>18</v>
      </c>
      <c r="M1231" s="36" t="s">
        <v>79</v>
      </c>
    </row>
    <row r="1232" spans="2:20" ht="43.5" x14ac:dyDescent="0.35">
      <c r="B1232" s="46" t="s">
        <v>149</v>
      </c>
      <c r="C1232" s="44" t="e">
        <f>C1216*2-(TRUNC(C1216*2/10)*9)</f>
        <v>#REF!</v>
      </c>
      <c r="F1232" s="33" t="s">
        <v>113</v>
      </c>
      <c r="G1232" s="25" t="s">
        <v>122</v>
      </c>
      <c r="H1232" s="18" t="s">
        <v>141</v>
      </c>
      <c r="I1232" s="24" t="s">
        <v>119</v>
      </c>
      <c r="J1232" s="24" t="str">
        <f t="shared" si="104"/>
        <v>Letra7Física</v>
      </c>
      <c r="L1232" s="36">
        <v>19</v>
      </c>
      <c r="M1232" s="36" t="s">
        <v>112</v>
      </c>
    </row>
    <row r="1233" spans="1:20" ht="29" x14ac:dyDescent="0.35">
      <c r="B1233" s="46" t="s">
        <v>150</v>
      </c>
      <c r="C1233" s="44" t="e">
        <f>C1218*2-(TRUNC(C1218*2/10)*9)</f>
        <v>#REF!</v>
      </c>
      <c r="F1233" s="33" t="s">
        <v>115</v>
      </c>
      <c r="G1233" s="25" t="s">
        <v>123</v>
      </c>
      <c r="H1233" s="18" t="s">
        <v>141</v>
      </c>
      <c r="I1233" s="24" t="s">
        <v>119</v>
      </c>
      <c r="J1233" s="24" t="str">
        <f t="shared" si="104"/>
        <v>Letra7Física</v>
      </c>
      <c r="L1233" s="36">
        <v>20</v>
      </c>
      <c r="M1233" s="36" t="s">
        <v>74</v>
      </c>
    </row>
    <row r="1234" spans="1:20" ht="29" x14ac:dyDescent="0.35">
      <c r="B1234" s="46" t="s">
        <v>151</v>
      </c>
      <c r="C1234" s="44" t="e">
        <f>C1220*2-(TRUNC(C1220*2/10)*9)</f>
        <v>#REF!</v>
      </c>
      <c r="F1234" s="33" t="s">
        <v>116</v>
      </c>
      <c r="G1234" s="25" t="s">
        <v>123</v>
      </c>
      <c r="H1234" s="18" t="s">
        <v>141</v>
      </c>
      <c r="I1234" s="24" t="s">
        <v>119</v>
      </c>
      <c r="J1234" s="24" t="str">
        <f t="shared" si="104"/>
        <v>Letra7Física</v>
      </c>
      <c r="L1234" s="36">
        <v>21</v>
      </c>
      <c r="M1234" s="36" t="s">
        <v>111</v>
      </c>
    </row>
    <row r="1235" spans="1:20" ht="29" x14ac:dyDescent="0.35">
      <c r="B1235" s="46" t="s">
        <v>153</v>
      </c>
      <c r="C1235" s="44" t="e">
        <f>SUM(C1231:C1234)</f>
        <v>#REF!</v>
      </c>
      <c r="F1235" s="33" t="s">
        <v>117</v>
      </c>
      <c r="G1235" s="25" t="s">
        <v>123</v>
      </c>
      <c r="H1235" s="18" t="s">
        <v>141</v>
      </c>
      <c r="I1235" s="24" t="s">
        <v>119</v>
      </c>
      <c r="J1235" s="24" t="str">
        <f t="shared" si="104"/>
        <v>Letra7Física</v>
      </c>
      <c r="L1235" s="36">
        <v>22</v>
      </c>
      <c r="M1235" s="36" t="s">
        <v>76</v>
      </c>
    </row>
    <row r="1236" spans="1:20" x14ac:dyDescent="0.35">
      <c r="B1236" s="46" t="s">
        <v>154</v>
      </c>
      <c r="C1236" s="44" t="e">
        <f>C1235+C1230</f>
        <v>#REF!</v>
      </c>
      <c r="F1236" s="34" t="s">
        <v>94</v>
      </c>
      <c r="G1236" s="25" t="s">
        <v>129</v>
      </c>
      <c r="H1236" s="29" t="s">
        <v>142</v>
      </c>
      <c r="I1236" s="24" t="s">
        <v>119</v>
      </c>
      <c r="J1236" s="24" t="str">
        <f t="shared" si="104"/>
        <v>Letra8Física</v>
      </c>
    </row>
    <row r="1237" spans="1:20" x14ac:dyDescent="0.35">
      <c r="B1237" s="46" t="s">
        <v>155</v>
      </c>
      <c r="C1237" s="44" t="e">
        <f>MOD(10-MOD(C1236,10),10)</f>
        <v>#REF!</v>
      </c>
      <c r="F1237" s="34" t="s">
        <v>130</v>
      </c>
      <c r="G1237" s="25" t="s">
        <v>129</v>
      </c>
      <c r="H1237" s="29" t="s">
        <v>142</v>
      </c>
      <c r="I1237" s="24" t="s">
        <v>119</v>
      </c>
      <c r="J1237" s="24" t="str">
        <f t="shared" si="104"/>
        <v>Letra8Física</v>
      </c>
    </row>
    <row r="1238" spans="1:20" x14ac:dyDescent="0.35">
      <c r="B1238" s="39" t="s">
        <v>156</v>
      </c>
      <c r="C1238" s="43" t="e">
        <f>IF(TEXT(C1237,"0")=C1221,TRUE,FALSE)</f>
        <v>#REF!</v>
      </c>
      <c r="F1238" s="34" t="s">
        <v>91</v>
      </c>
      <c r="G1238" s="25" t="s">
        <v>129</v>
      </c>
      <c r="H1238" s="29" t="s">
        <v>142</v>
      </c>
      <c r="I1238" s="24" t="s">
        <v>119</v>
      </c>
      <c r="J1238" s="24" t="str">
        <f t="shared" si="104"/>
        <v>Letra8Física</v>
      </c>
    </row>
    <row r="1239" spans="1:20" x14ac:dyDescent="0.35">
      <c r="B1239" s="46" t="s">
        <v>158</v>
      </c>
      <c r="C1239" s="44" t="e">
        <f>VLOOKUP(C1237,N1213:O1223,2,FALSE)</f>
        <v>#REF!</v>
      </c>
      <c r="F1239" s="34" t="s">
        <v>95</v>
      </c>
      <c r="G1239" s="25" t="s">
        <v>129</v>
      </c>
      <c r="H1239" s="29" t="s">
        <v>142</v>
      </c>
      <c r="I1239" s="24" t="s">
        <v>119</v>
      </c>
      <c r="J1239" s="24" t="str">
        <f t="shared" si="104"/>
        <v>Letra8Física</v>
      </c>
    </row>
    <row r="1240" spans="1:20" x14ac:dyDescent="0.35">
      <c r="B1240" s="39" t="s">
        <v>157</v>
      </c>
      <c r="C1240" s="43" t="e">
        <f>IF(C1239=C1221,TRUE,FALSE)</f>
        <v>#REF!</v>
      </c>
      <c r="F1240" s="34" t="s">
        <v>93</v>
      </c>
      <c r="G1240" s="25" t="s">
        <v>129</v>
      </c>
      <c r="H1240" s="29" t="s">
        <v>142</v>
      </c>
      <c r="I1240" s="24" t="s">
        <v>119</v>
      </c>
      <c r="J1240" s="24" t="str">
        <f t="shared" si="104"/>
        <v>Letra8Física</v>
      </c>
    </row>
    <row r="1241" spans="1:20" x14ac:dyDescent="0.35">
      <c r="B1241" s="40"/>
      <c r="C1241" s="17"/>
      <c r="F1241" s="34" t="s">
        <v>131</v>
      </c>
      <c r="G1241" s="25" t="s">
        <v>129</v>
      </c>
      <c r="H1241" s="29" t="s">
        <v>142</v>
      </c>
      <c r="I1241" s="24" t="s">
        <v>119</v>
      </c>
      <c r="J1241" s="24" t="str">
        <f t="shared" si="104"/>
        <v>Letra8Física</v>
      </c>
    </row>
    <row r="1242" spans="1:20" x14ac:dyDescent="0.35">
      <c r="B1242" s="39" t="s">
        <v>159</v>
      </c>
      <c r="C1242" s="43" t="e">
        <f>OR(C1229,AND(C1238,C1225=J1213),AND(C1240,C1225=J1222))</f>
        <v>#REF!</v>
      </c>
      <c r="F1242" s="34" t="s">
        <v>90</v>
      </c>
      <c r="G1242" s="25" t="s">
        <v>129</v>
      </c>
      <c r="H1242" s="29" t="s">
        <v>142</v>
      </c>
      <c r="I1242" s="24" t="s">
        <v>119</v>
      </c>
      <c r="J1242" s="24" t="str">
        <f t="shared" si="104"/>
        <v>Letra8Física</v>
      </c>
    </row>
    <row r="1243" spans="1:20" x14ac:dyDescent="0.35">
      <c r="B1243" s="40"/>
      <c r="C1243" s="17"/>
      <c r="F1243" s="34" t="s">
        <v>132</v>
      </c>
      <c r="G1243" s="25" t="s">
        <v>129</v>
      </c>
      <c r="H1243" s="29" t="s">
        <v>142</v>
      </c>
      <c r="I1243" s="24" t="s">
        <v>119</v>
      </c>
      <c r="J1243" s="24" t="str">
        <f t="shared" si="104"/>
        <v>Letra8Física</v>
      </c>
    </row>
    <row r="1244" spans="1:20" x14ac:dyDescent="0.35">
      <c r="F1244" s="34" t="s">
        <v>92</v>
      </c>
      <c r="G1244" s="25" t="s">
        <v>129</v>
      </c>
      <c r="H1244" s="29" t="s">
        <v>142</v>
      </c>
      <c r="I1244" s="24" t="s">
        <v>119</v>
      </c>
      <c r="J1244" s="24" t="str">
        <f t="shared" si="104"/>
        <v>Letra8Física</v>
      </c>
    </row>
    <row r="1245" spans="1:20" x14ac:dyDescent="0.35">
      <c r="B1245" s="41" t="s">
        <v>161</v>
      </c>
      <c r="C1245" s="43" t="e">
        <f>NOT(OR(Q1213:Q1218))</f>
        <v>#REF!</v>
      </c>
      <c r="F1245" s="34" t="s">
        <v>133</v>
      </c>
      <c r="G1245" s="25" t="s">
        <v>129</v>
      </c>
      <c r="H1245" s="29" t="s">
        <v>142</v>
      </c>
      <c r="I1245" s="24" t="s">
        <v>119</v>
      </c>
      <c r="J1245" s="24" t="str">
        <f t="shared" si="104"/>
        <v>Letra8Física</v>
      </c>
    </row>
    <row r="1246" spans="1:20" x14ac:dyDescent="0.35">
      <c r="B1246" s="41" t="s">
        <v>124</v>
      </c>
      <c r="C1246" s="42" t="e">
        <f>IF(Q1216,R1216,T1218)</f>
        <v>#REF!</v>
      </c>
    </row>
    <row r="1247" spans="1:20" x14ac:dyDescent="0.35">
      <c r="B1247" s="40"/>
      <c r="C1247" s="17"/>
    </row>
    <row r="1248" spans="1:20" x14ac:dyDescent="0.35">
      <c r="A1248" s="56"/>
      <c r="B1248" s="56"/>
      <c r="C1248" s="56"/>
      <c r="D1248" s="56"/>
      <c r="E1248" s="56"/>
      <c r="F1248" s="56"/>
      <c r="G1248" s="56"/>
      <c r="H1248" s="56"/>
      <c r="I1248" s="56"/>
      <c r="J1248" s="56"/>
      <c r="K1248" s="56"/>
      <c r="L1248" s="56"/>
      <c r="M1248" s="56"/>
      <c r="N1248" s="56"/>
      <c r="O1248" s="56"/>
      <c r="P1248" s="56"/>
      <c r="Q1248" s="56"/>
      <c r="R1248" s="56"/>
      <c r="S1248" s="56"/>
      <c r="T1248" s="56"/>
    </row>
    <row r="1251" spans="2:20" ht="37" x14ac:dyDescent="0.5">
      <c r="B1251" s="47" t="s">
        <v>167</v>
      </c>
      <c r="C1251" s="53" t="e">
        <f>#REF!</f>
        <v>#REF!</v>
      </c>
      <c r="F1251" s="51"/>
      <c r="G1251" s="52" t="s">
        <v>170</v>
      </c>
      <c r="H1251" s="54">
        <f>D290</f>
        <v>0</v>
      </c>
    </row>
    <row r="1252" spans="2:20" ht="23.5" x14ac:dyDescent="0.55000000000000004">
      <c r="B1252" s="49" t="s">
        <v>162</v>
      </c>
      <c r="C1252" s="50" t="e">
        <f>C1291</f>
        <v>#REF!</v>
      </c>
      <c r="G1252" s="40" t="s">
        <v>169</v>
      </c>
      <c r="H1252" t="b">
        <f>TRUE</f>
        <v>1</v>
      </c>
      <c r="I1252" t="b">
        <f>FALSE</f>
        <v>0</v>
      </c>
    </row>
    <row r="1253" spans="2:20" x14ac:dyDescent="0.35">
      <c r="B1253" s="26" t="s">
        <v>166</v>
      </c>
      <c r="C1253" t="e">
        <f>CONCATENATE("Persona ",C1269,", ",C1270)</f>
        <v>#REF!</v>
      </c>
    </row>
    <row r="1254" spans="2:20" x14ac:dyDescent="0.35">
      <c r="B1254" s="26"/>
    </row>
    <row r="1256" spans="2:20" x14ac:dyDescent="0.35">
      <c r="B1256" s="26" t="s">
        <v>168</v>
      </c>
      <c r="C1256" t="e">
        <f>UPPER(C1251)</f>
        <v>#REF!</v>
      </c>
    </row>
    <row r="1257" spans="2:20" x14ac:dyDescent="0.35">
      <c r="Q1257" s="26" t="s">
        <v>124</v>
      </c>
    </row>
    <row r="1258" spans="2:20" x14ac:dyDescent="0.35">
      <c r="B1258" s="26" t="s">
        <v>68</v>
      </c>
      <c r="C1258" s="26" t="s">
        <v>69</v>
      </c>
      <c r="D1258" s="26" t="s">
        <v>70</v>
      </c>
      <c r="E1258" s="26"/>
      <c r="F1258" s="26" t="s">
        <v>44</v>
      </c>
      <c r="G1258" s="26"/>
      <c r="H1258" s="26" t="s">
        <v>114</v>
      </c>
      <c r="I1258" s="26" t="s">
        <v>127</v>
      </c>
      <c r="J1258" s="26" t="s">
        <v>140</v>
      </c>
      <c r="K1258" s="26"/>
      <c r="L1258" s="26" t="s">
        <v>136</v>
      </c>
      <c r="N1258" s="26" t="s">
        <v>139</v>
      </c>
      <c r="Q1258" s="55" t="s">
        <v>125</v>
      </c>
      <c r="R1258" s="55" t="s">
        <v>126</v>
      </c>
      <c r="S1258" s="55" t="s">
        <v>160</v>
      </c>
      <c r="T1258" s="48" t="s">
        <v>171</v>
      </c>
    </row>
    <row r="1259" spans="2:20" ht="15.5" x14ac:dyDescent="0.35">
      <c r="B1259" s="17">
        <v>1</v>
      </c>
      <c r="C1259" s="17" t="e">
        <f>LEFT(C1256,1)</f>
        <v>#REF!</v>
      </c>
      <c r="D1259" t="e">
        <f>RIGHT(C1256,9-B1259)</f>
        <v>#REF!</v>
      </c>
      <c r="F1259" s="30" t="s">
        <v>71</v>
      </c>
      <c r="G1259" s="19" t="s">
        <v>98</v>
      </c>
      <c r="H1259" s="27" t="s">
        <v>72</v>
      </c>
      <c r="I1259" s="24" t="s">
        <v>118</v>
      </c>
      <c r="J1259" s="24" t="str">
        <f>H1259&amp;I1259</f>
        <v>NúmeroJurídica</v>
      </c>
      <c r="L1259" s="36">
        <v>0</v>
      </c>
      <c r="M1259" s="36" t="s">
        <v>137</v>
      </c>
      <c r="N1259" s="36">
        <v>0</v>
      </c>
      <c r="O1259" s="36" t="s">
        <v>80</v>
      </c>
      <c r="Q1259" s="38" t="e">
        <f>IF(LEN(C1256)&lt;&gt;9,TRUE,FALSE)</f>
        <v>#REF!</v>
      </c>
      <c r="R1259" s="24" t="s">
        <v>163</v>
      </c>
      <c r="S1259" s="24" t="e">
        <f>IF(Q1259,R1259,"")</f>
        <v>#REF!</v>
      </c>
      <c r="T1259" s="24" t="e">
        <f>S1259</f>
        <v>#REF!</v>
      </c>
    </row>
    <row r="1260" spans="2:20" ht="15.5" x14ac:dyDescent="0.35">
      <c r="B1260" s="17">
        <v>2</v>
      </c>
      <c r="C1260" s="17" t="e">
        <f>LEFT(D1259,1)</f>
        <v>#REF!</v>
      </c>
      <c r="D1260" t="e">
        <f>RIGHT(C1256,9-B1260)</f>
        <v>#REF!</v>
      </c>
      <c r="F1260" s="30" t="s">
        <v>73</v>
      </c>
      <c r="G1260" s="19" t="s">
        <v>99</v>
      </c>
      <c r="H1260" s="27" t="s">
        <v>72</v>
      </c>
      <c r="I1260" s="24" t="s">
        <v>118</v>
      </c>
      <c r="J1260" s="24" t="str">
        <f t="shared" ref="J1260:J1291" si="108">H1260&amp;I1260</f>
        <v>NúmeroJurídica</v>
      </c>
      <c r="L1260" s="36">
        <v>1</v>
      </c>
      <c r="M1260" s="36" t="s">
        <v>85</v>
      </c>
      <c r="N1260" s="36">
        <v>1</v>
      </c>
      <c r="O1260" s="36" t="s">
        <v>71</v>
      </c>
      <c r="Q1260" s="38" t="b">
        <f>IF(ISERROR(C1269),TRUE,FALSE)</f>
        <v>1</v>
      </c>
      <c r="R1260" s="24" t="s">
        <v>164</v>
      </c>
      <c r="S1260" s="24" t="str">
        <f t="shared" ref="S1260:S1264" si="109">IF(Q1260,R1260,"")</f>
        <v>Tipus no vàlid (primer caràcter no vàlid).</v>
      </c>
      <c r="T1260" s="24" t="e">
        <f>IF(S1260="",T1259,T1259&amp;" "&amp;S1260)</f>
        <v>#REF!</v>
      </c>
    </row>
    <row r="1261" spans="2:20" ht="15.5" x14ac:dyDescent="0.35">
      <c r="B1261" s="17">
        <v>3</v>
      </c>
      <c r="C1261" s="17" t="e">
        <f t="shared" ref="C1261:C1267" si="110">LEFT(D1260,1)</f>
        <v>#REF!</v>
      </c>
      <c r="D1261" t="e">
        <f>RIGHT(C1256,9-B1261)</f>
        <v>#REF!</v>
      </c>
      <c r="F1261" s="30" t="s">
        <v>74</v>
      </c>
      <c r="G1261" s="19" t="s">
        <v>100</v>
      </c>
      <c r="H1261" s="27" t="s">
        <v>72</v>
      </c>
      <c r="I1261" s="24" t="s">
        <v>118</v>
      </c>
      <c r="J1261" s="24" t="str">
        <f t="shared" si="108"/>
        <v>NúmeroJurídica</v>
      </c>
      <c r="L1261" s="36">
        <v>2</v>
      </c>
      <c r="M1261" s="36" t="s">
        <v>89</v>
      </c>
      <c r="N1261" s="36">
        <v>2</v>
      </c>
      <c r="O1261" s="36" t="s">
        <v>73</v>
      </c>
      <c r="Q1261" s="38" t="b">
        <f>IF(ISERROR(C1282),TRUE,FALSE)</f>
        <v>1</v>
      </c>
      <c r="R1261" s="24" t="s">
        <v>172</v>
      </c>
      <c r="S1261" s="24" t="str">
        <f t="shared" si="109"/>
        <v>Cadena NIF mal formada.</v>
      </c>
      <c r="T1261" s="24" t="e">
        <f t="shared" ref="T1261:T1264" si="111">IF(S1261="",T1260,T1260&amp;" "&amp;S1261)</f>
        <v>#REF!</v>
      </c>
    </row>
    <row r="1262" spans="2:20" ht="15.5" x14ac:dyDescent="0.35">
      <c r="B1262" s="17">
        <v>4</v>
      </c>
      <c r="C1262" s="17" t="e">
        <f t="shared" si="110"/>
        <v>#REF!</v>
      </c>
      <c r="D1262" t="e">
        <f>RIGHT(C1256,9-B1262)</f>
        <v>#REF!</v>
      </c>
      <c r="F1262" s="30" t="s">
        <v>75</v>
      </c>
      <c r="G1262" s="19" t="s">
        <v>101</v>
      </c>
      <c r="H1262" s="27" t="s">
        <v>72</v>
      </c>
      <c r="I1262" s="24" t="s">
        <v>118</v>
      </c>
      <c r="J1262" s="24" t="str">
        <f t="shared" si="108"/>
        <v>NúmeroJurídica</v>
      </c>
      <c r="L1262" s="36">
        <v>3</v>
      </c>
      <c r="M1262" s="36" t="s">
        <v>71</v>
      </c>
      <c r="N1262" s="36">
        <v>3</v>
      </c>
      <c r="O1262" s="36" t="s">
        <v>74</v>
      </c>
      <c r="Q1262" s="38" t="e">
        <f>OR(ISBLANK(C1251),C1251="",C1251=0)</f>
        <v>#REF!</v>
      </c>
      <c r="R1262" s="24" t="s">
        <v>173</v>
      </c>
      <c r="S1262" s="24" t="e">
        <f t="shared" si="109"/>
        <v>#REF!</v>
      </c>
      <c r="T1262" s="24" t="e">
        <f t="shared" si="111"/>
        <v>#REF!</v>
      </c>
    </row>
    <row r="1263" spans="2:20" ht="15.5" x14ac:dyDescent="0.35">
      <c r="B1263" s="17">
        <v>5</v>
      </c>
      <c r="C1263" s="17" t="e">
        <f t="shared" si="110"/>
        <v>#REF!</v>
      </c>
      <c r="D1263" t="e">
        <f>RIGHT(C1256,9-B1263)</f>
        <v>#REF!</v>
      </c>
      <c r="F1263" s="30" t="s">
        <v>76</v>
      </c>
      <c r="G1263" s="19" t="s">
        <v>102</v>
      </c>
      <c r="H1263" s="27" t="s">
        <v>72</v>
      </c>
      <c r="I1263" s="24" t="s">
        <v>118</v>
      </c>
      <c r="J1263" s="24" t="str">
        <f t="shared" si="108"/>
        <v>NúmeroJurídica</v>
      </c>
      <c r="L1263" s="36">
        <v>4</v>
      </c>
      <c r="M1263" s="36" t="s">
        <v>78</v>
      </c>
      <c r="N1263" s="36">
        <v>4</v>
      </c>
      <c r="O1263" s="36" t="s">
        <v>75</v>
      </c>
      <c r="Q1263" s="38" t="b">
        <f>IF(ISERROR(C1288),TRUE,NOT(C1288))</f>
        <v>1</v>
      </c>
      <c r="R1263" s="24" t="s">
        <v>165</v>
      </c>
      <c r="S1263" s="24" t="str">
        <f t="shared" si="109"/>
        <v>NIF no vàlid (codi de control no vàlid).</v>
      </c>
      <c r="T1263" s="24" t="e">
        <f t="shared" si="111"/>
        <v>#REF!</v>
      </c>
    </row>
    <row r="1264" spans="2:20" ht="15.5" x14ac:dyDescent="0.35">
      <c r="B1264" s="17">
        <v>6</v>
      </c>
      <c r="C1264" s="17" t="e">
        <f t="shared" si="110"/>
        <v>#REF!</v>
      </c>
      <c r="D1264" t="e">
        <f>RIGHT(C1256,9-B1264)</f>
        <v>#REF!</v>
      </c>
      <c r="F1264" s="30" t="s">
        <v>77</v>
      </c>
      <c r="G1264" s="19" t="s">
        <v>96</v>
      </c>
      <c r="H1264" s="27" t="s">
        <v>72</v>
      </c>
      <c r="I1264" s="24" t="s">
        <v>118</v>
      </c>
      <c r="J1264" s="24" t="str">
        <f t="shared" si="108"/>
        <v>NúmeroJurídica</v>
      </c>
      <c r="L1264" s="36">
        <v>5</v>
      </c>
      <c r="M1264" s="36" t="s">
        <v>113</v>
      </c>
      <c r="N1264" s="36">
        <v>5</v>
      </c>
      <c r="O1264" s="36" t="s">
        <v>76</v>
      </c>
      <c r="Q1264" s="38" t="b">
        <f>IF(ISERROR(C1269),FALSE,IF(OR(AND(NOT(H1251),C1269=I1276),ISERROR(C1269)),TRUE,FALSE))</f>
        <v>0</v>
      </c>
      <c r="R1264" s="24" t="s">
        <v>174</v>
      </c>
      <c r="S1264" s="24" t="str">
        <f t="shared" si="109"/>
        <v/>
      </c>
      <c r="T1264" s="24" t="e">
        <f t="shared" si="111"/>
        <v>#REF!</v>
      </c>
    </row>
    <row r="1265" spans="2:20" ht="15.5" x14ac:dyDescent="0.35">
      <c r="B1265" s="17">
        <v>7</v>
      </c>
      <c r="C1265" s="17" t="e">
        <f t="shared" si="110"/>
        <v>#REF!</v>
      </c>
      <c r="D1265" t="e">
        <f>RIGHT(C1256,9-B1265)</f>
        <v>#REF!</v>
      </c>
      <c r="F1265" s="30" t="s">
        <v>78</v>
      </c>
      <c r="G1265" s="19" t="s">
        <v>50</v>
      </c>
      <c r="H1265" s="27" t="s">
        <v>72</v>
      </c>
      <c r="I1265" s="24" t="s">
        <v>118</v>
      </c>
      <c r="J1265" s="24" t="str">
        <f t="shared" si="108"/>
        <v>NúmeroJurídica</v>
      </c>
      <c r="L1265" s="36">
        <v>6</v>
      </c>
      <c r="M1265" s="36" t="s">
        <v>116</v>
      </c>
      <c r="N1265" s="36">
        <v>6</v>
      </c>
      <c r="O1265" s="36" t="s">
        <v>77</v>
      </c>
    </row>
    <row r="1266" spans="2:20" ht="29" x14ac:dyDescent="0.35">
      <c r="B1266" s="17">
        <v>8</v>
      </c>
      <c r="C1266" s="17" t="e">
        <f t="shared" si="110"/>
        <v>#REF!</v>
      </c>
      <c r="D1266" t="e">
        <f>RIGHT(C1256,9-B1266)</f>
        <v>#REF!</v>
      </c>
      <c r="F1266" s="30" t="s">
        <v>79</v>
      </c>
      <c r="G1266" s="20" t="s">
        <v>103</v>
      </c>
      <c r="H1266" s="27" t="s">
        <v>72</v>
      </c>
      <c r="I1266" s="24" t="s">
        <v>118</v>
      </c>
      <c r="J1266" s="24" t="str">
        <f t="shared" si="108"/>
        <v>NúmeroJurídica</v>
      </c>
      <c r="L1266" s="36">
        <v>7</v>
      </c>
      <c r="M1266" s="36" t="s">
        <v>77</v>
      </c>
      <c r="N1266" s="36">
        <v>7</v>
      </c>
      <c r="O1266" s="36" t="s">
        <v>78</v>
      </c>
      <c r="Q1266" s="35"/>
      <c r="R1266" s="35"/>
      <c r="S1266" s="35"/>
      <c r="T1266" s="35"/>
    </row>
    <row r="1267" spans="2:20" x14ac:dyDescent="0.35">
      <c r="B1267" s="17">
        <v>9</v>
      </c>
      <c r="C1267" s="17" t="e">
        <f t="shared" si="110"/>
        <v>#REF!</v>
      </c>
      <c r="D1267" t="e">
        <f>RIGHT(C1256,9-B1267)</f>
        <v>#REF!</v>
      </c>
      <c r="F1267" s="30" t="s">
        <v>80</v>
      </c>
      <c r="G1267" s="20" t="s">
        <v>104</v>
      </c>
      <c r="H1267" s="27" t="s">
        <v>72</v>
      </c>
      <c r="I1267" s="24" t="s">
        <v>118</v>
      </c>
      <c r="J1267" s="24" t="str">
        <f t="shared" si="108"/>
        <v>NúmeroJurídica</v>
      </c>
      <c r="L1267" s="36">
        <v>8</v>
      </c>
      <c r="M1267" s="36" t="s">
        <v>83</v>
      </c>
      <c r="N1267" s="36">
        <v>8</v>
      </c>
      <c r="O1267" s="36" t="s">
        <v>79</v>
      </c>
      <c r="Q1267" s="35"/>
      <c r="R1267" s="35"/>
      <c r="S1267" s="35"/>
      <c r="T1267" s="35"/>
    </row>
    <row r="1268" spans="2:20" x14ac:dyDescent="0.35">
      <c r="F1268" s="30" t="s">
        <v>81</v>
      </c>
      <c r="G1268" s="20" t="s">
        <v>105</v>
      </c>
      <c r="H1268" s="27" t="s">
        <v>82</v>
      </c>
      <c r="I1268" s="24" t="s">
        <v>118</v>
      </c>
      <c r="J1268" s="24" t="str">
        <f t="shared" si="108"/>
        <v>LetraJurídica</v>
      </c>
      <c r="L1268" s="36">
        <v>9</v>
      </c>
      <c r="M1268" s="36" t="s">
        <v>75</v>
      </c>
      <c r="N1268" s="36">
        <v>9</v>
      </c>
      <c r="O1268" s="36" t="s">
        <v>138</v>
      </c>
      <c r="Q1268" s="35"/>
      <c r="R1268" s="35"/>
      <c r="S1268" s="35"/>
      <c r="T1268" s="35"/>
    </row>
    <row r="1269" spans="2:20" ht="15.5" x14ac:dyDescent="0.35">
      <c r="B1269" s="45" t="s">
        <v>134</v>
      </c>
      <c r="C1269" s="44" t="e">
        <f>VLOOKUP(C1259,F1259:J1291,4,FALSE)</f>
        <v>#REF!</v>
      </c>
      <c r="F1269" s="30" t="s">
        <v>83</v>
      </c>
      <c r="G1269" s="19" t="s">
        <v>97</v>
      </c>
      <c r="H1269" s="27" t="s">
        <v>82</v>
      </c>
      <c r="I1269" s="24" t="s">
        <v>118</v>
      </c>
      <c r="J1269" s="24" t="str">
        <f t="shared" si="108"/>
        <v>LetraJurídica</v>
      </c>
      <c r="L1269" s="36">
        <v>10</v>
      </c>
      <c r="M1269" s="36" t="s">
        <v>115</v>
      </c>
      <c r="N1269" s="36">
        <v>0</v>
      </c>
      <c r="O1269" s="36" t="s">
        <v>80</v>
      </c>
      <c r="Q1269" s="35"/>
      <c r="R1269" s="35"/>
      <c r="S1269" s="35"/>
      <c r="T1269" s="35"/>
    </row>
    <row r="1270" spans="2:20" ht="15.5" x14ac:dyDescent="0.35">
      <c r="B1270" s="45" t="s">
        <v>166</v>
      </c>
      <c r="C1270" s="44" t="e">
        <f>VLOOKUP(C1259,F1259:J1291,2,FALSE)</f>
        <v>#REF!</v>
      </c>
      <c r="F1270" s="30" t="s">
        <v>84</v>
      </c>
      <c r="G1270" s="19" t="s">
        <v>106</v>
      </c>
      <c r="H1270" s="27" t="s">
        <v>82</v>
      </c>
      <c r="I1270" s="24" t="s">
        <v>118</v>
      </c>
      <c r="J1270" s="24" t="str">
        <f t="shared" si="108"/>
        <v>LetraJurídica</v>
      </c>
      <c r="L1270" s="36">
        <v>11</v>
      </c>
      <c r="M1270" s="36" t="s">
        <v>73</v>
      </c>
      <c r="Q1270" s="35"/>
      <c r="R1270" s="35"/>
      <c r="S1270" s="35"/>
      <c r="T1270" s="35"/>
    </row>
    <row r="1271" spans="2:20" x14ac:dyDescent="0.35">
      <c r="B1271" s="45" t="s">
        <v>135</v>
      </c>
      <c r="C1271" s="44" t="e">
        <f>VLOOKUP(C1259,F1259:J1291,5,FALSE)</f>
        <v>#REF!</v>
      </c>
      <c r="F1271" s="30" t="s">
        <v>85</v>
      </c>
      <c r="G1271" s="20" t="s">
        <v>107</v>
      </c>
      <c r="H1271" s="27" t="s">
        <v>82</v>
      </c>
      <c r="I1271" s="24" t="s">
        <v>118</v>
      </c>
      <c r="J1271" s="24" t="str">
        <f t="shared" si="108"/>
        <v>LetraJurídica</v>
      </c>
      <c r="L1271" s="36">
        <v>12</v>
      </c>
      <c r="M1271" s="36" t="s">
        <v>81</v>
      </c>
    </row>
    <row r="1272" spans="2:20" ht="29" x14ac:dyDescent="0.35">
      <c r="B1272" s="45" t="s">
        <v>143</v>
      </c>
      <c r="C1272" s="44" t="e">
        <f>IF(C1271="Letra8Física",LEFT(C1256,8),RIGHT(LEFT(C1256,8),7))</f>
        <v>#REF!</v>
      </c>
      <c r="F1272" s="30" t="s">
        <v>86</v>
      </c>
      <c r="G1272" s="20" t="s">
        <v>128</v>
      </c>
      <c r="H1272" s="27" t="s">
        <v>82</v>
      </c>
      <c r="I1272" s="24" t="s">
        <v>118</v>
      </c>
      <c r="J1272" s="24" t="str">
        <f t="shared" si="108"/>
        <v>LetraJurídica</v>
      </c>
      <c r="L1272" s="36">
        <v>13</v>
      </c>
      <c r="M1272" s="36" t="s">
        <v>80</v>
      </c>
    </row>
    <row r="1273" spans="2:20" ht="15.5" x14ac:dyDescent="0.35">
      <c r="B1273" s="45" t="s">
        <v>144</v>
      </c>
      <c r="C1273" s="44" t="e">
        <f>MOD(C1272,23)</f>
        <v>#REF!</v>
      </c>
      <c r="F1273" s="30" t="s">
        <v>87</v>
      </c>
      <c r="G1273" s="19" t="s">
        <v>108</v>
      </c>
      <c r="H1273" s="27" t="s">
        <v>72</v>
      </c>
      <c r="I1273" s="24" t="s">
        <v>118</v>
      </c>
      <c r="J1273" s="24" t="str">
        <f t="shared" si="108"/>
        <v>NúmeroJurídica</v>
      </c>
      <c r="L1273" s="36">
        <v>14</v>
      </c>
      <c r="M1273" s="36" t="s">
        <v>117</v>
      </c>
    </row>
    <row r="1274" spans="2:20" x14ac:dyDescent="0.35">
      <c r="B1274" s="45" t="s">
        <v>145</v>
      </c>
      <c r="C1274" s="44" t="e">
        <f>VLOOKUP(C1273,L1259:M1281,2)</f>
        <v>#REF!</v>
      </c>
      <c r="F1274" s="31" t="s">
        <v>88</v>
      </c>
      <c r="G1274" s="21" t="s">
        <v>109</v>
      </c>
      <c r="H1274" s="28" t="s">
        <v>72</v>
      </c>
      <c r="I1274" s="24" t="s">
        <v>118</v>
      </c>
      <c r="J1274" s="24" t="str">
        <f t="shared" si="108"/>
        <v>NúmeroJurídica</v>
      </c>
      <c r="L1274" s="36">
        <v>15</v>
      </c>
      <c r="M1274" s="36" t="s">
        <v>86</v>
      </c>
    </row>
    <row r="1275" spans="2:20" x14ac:dyDescent="0.35">
      <c r="B1275" s="39" t="s">
        <v>146</v>
      </c>
      <c r="C1275" s="43" t="e">
        <f>IF(C1274=C1267,TRUE,FALSE)</f>
        <v>#REF!</v>
      </c>
      <c r="F1275" s="32" t="s">
        <v>89</v>
      </c>
      <c r="G1275" s="23" t="s">
        <v>110</v>
      </c>
      <c r="H1275" s="22" t="s">
        <v>82</v>
      </c>
      <c r="I1275" s="24" t="s">
        <v>118</v>
      </c>
      <c r="J1275" s="24" t="str">
        <f t="shared" si="108"/>
        <v>LetraJurídica</v>
      </c>
      <c r="L1275" s="36">
        <v>16</v>
      </c>
      <c r="M1275" s="36" t="s">
        <v>84</v>
      </c>
    </row>
    <row r="1276" spans="2:20" x14ac:dyDescent="0.35">
      <c r="B1276" s="46" t="s">
        <v>152</v>
      </c>
      <c r="C1276" s="44" t="e">
        <f>C1261+C1263+C1265</f>
        <v>#REF!</v>
      </c>
      <c r="F1276" s="33" t="s">
        <v>111</v>
      </c>
      <c r="G1276" s="25" t="s">
        <v>120</v>
      </c>
      <c r="H1276" s="18" t="s">
        <v>141</v>
      </c>
      <c r="I1276" s="24" t="s">
        <v>119</v>
      </c>
      <c r="J1276" s="24" t="str">
        <f t="shared" si="108"/>
        <v>Letra7Física</v>
      </c>
      <c r="L1276" s="36">
        <v>17</v>
      </c>
      <c r="M1276" s="36" t="s">
        <v>88</v>
      </c>
    </row>
    <row r="1277" spans="2:20" ht="43.5" x14ac:dyDescent="0.35">
      <c r="B1277" s="46" t="s">
        <v>148</v>
      </c>
      <c r="C1277" s="44" t="e">
        <f>C1260*2-(TRUNC(C1260*2/10)*9)</f>
        <v>#REF!</v>
      </c>
      <c r="F1277" s="33" t="s">
        <v>112</v>
      </c>
      <c r="G1277" s="25" t="s">
        <v>121</v>
      </c>
      <c r="H1277" s="18" t="s">
        <v>141</v>
      </c>
      <c r="I1277" s="24" t="s">
        <v>119</v>
      </c>
      <c r="J1277" s="24" t="str">
        <f t="shared" si="108"/>
        <v>Letra7Física</v>
      </c>
      <c r="L1277" s="36">
        <v>18</v>
      </c>
      <c r="M1277" s="36" t="s">
        <v>79</v>
      </c>
    </row>
    <row r="1278" spans="2:20" ht="43.5" x14ac:dyDescent="0.35">
      <c r="B1278" s="46" t="s">
        <v>149</v>
      </c>
      <c r="C1278" s="44" t="e">
        <f>C1262*2-(TRUNC(C1262*2/10)*9)</f>
        <v>#REF!</v>
      </c>
      <c r="F1278" s="33" t="s">
        <v>113</v>
      </c>
      <c r="G1278" s="25" t="s">
        <v>122</v>
      </c>
      <c r="H1278" s="18" t="s">
        <v>141</v>
      </c>
      <c r="I1278" s="24" t="s">
        <v>119</v>
      </c>
      <c r="J1278" s="24" t="str">
        <f t="shared" si="108"/>
        <v>Letra7Física</v>
      </c>
      <c r="L1278" s="36">
        <v>19</v>
      </c>
      <c r="M1278" s="36" t="s">
        <v>112</v>
      </c>
    </row>
    <row r="1279" spans="2:20" ht="29" x14ac:dyDescent="0.35">
      <c r="B1279" s="46" t="s">
        <v>150</v>
      </c>
      <c r="C1279" s="44" t="e">
        <f>C1264*2-(TRUNC(C1264*2/10)*9)</f>
        <v>#REF!</v>
      </c>
      <c r="F1279" s="33" t="s">
        <v>115</v>
      </c>
      <c r="G1279" s="25" t="s">
        <v>123</v>
      </c>
      <c r="H1279" s="18" t="s">
        <v>141</v>
      </c>
      <c r="I1279" s="24" t="s">
        <v>119</v>
      </c>
      <c r="J1279" s="24" t="str">
        <f t="shared" si="108"/>
        <v>Letra7Física</v>
      </c>
      <c r="L1279" s="36">
        <v>20</v>
      </c>
      <c r="M1279" s="36" t="s">
        <v>74</v>
      </c>
    </row>
    <row r="1280" spans="2:20" ht="29" x14ac:dyDescent="0.35">
      <c r="B1280" s="46" t="s">
        <v>151</v>
      </c>
      <c r="C1280" s="44" t="e">
        <f>C1266*2-(TRUNC(C1266*2/10)*9)</f>
        <v>#REF!</v>
      </c>
      <c r="F1280" s="33" t="s">
        <v>116</v>
      </c>
      <c r="G1280" s="25" t="s">
        <v>123</v>
      </c>
      <c r="H1280" s="18" t="s">
        <v>141</v>
      </c>
      <c r="I1280" s="24" t="s">
        <v>119</v>
      </c>
      <c r="J1280" s="24" t="str">
        <f t="shared" si="108"/>
        <v>Letra7Física</v>
      </c>
      <c r="L1280" s="36">
        <v>21</v>
      </c>
      <c r="M1280" s="36" t="s">
        <v>111</v>
      </c>
    </row>
    <row r="1281" spans="1:20" ht="29" x14ac:dyDescent="0.35">
      <c r="B1281" s="46" t="s">
        <v>153</v>
      </c>
      <c r="C1281" s="44" t="e">
        <f>SUM(C1277:C1280)</f>
        <v>#REF!</v>
      </c>
      <c r="F1281" s="33" t="s">
        <v>117</v>
      </c>
      <c r="G1281" s="25" t="s">
        <v>123</v>
      </c>
      <c r="H1281" s="18" t="s">
        <v>141</v>
      </c>
      <c r="I1281" s="24" t="s">
        <v>119</v>
      </c>
      <c r="J1281" s="24" t="str">
        <f t="shared" si="108"/>
        <v>Letra7Física</v>
      </c>
      <c r="L1281" s="36">
        <v>22</v>
      </c>
      <c r="M1281" s="36" t="s">
        <v>76</v>
      </c>
    </row>
    <row r="1282" spans="1:20" x14ac:dyDescent="0.35">
      <c r="B1282" s="46" t="s">
        <v>154</v>
      </c>
      <c r="C1282" s="44" t="e">
        <f>C1281+C1276</f>
        <v>#REF!</v>
      </c>
      <c r="F1282" s="34" t="s">
        <v>94</v>
      </c>
      <c r="G1282" s="25" t="s">
        <v>129</v>
      </c>
      <c r="H1282" s="29" t="s">
        <v>142</v>
      </c>
      <c r="I1282" s="24" t="s">
        <v>119</v>
      </c>
      <c r="J1282" s="24" t="str">
        <f t="shared" si="108"/>
        <v>Letra8Física</v>
      </c>
    </row>
    <row r="1283" spans="1:20" x14ac:dyDescent="0.35">
      <c r="B1283" s="46" t="s">
        <v>155</v>
      </c>
      <c r="C1283" s="44" t="e">
        <f>MOD(10-MOD(C1282,10),10)</f>
        <v>#REF!</v>
      </c>
      <c r="F1283" s="34" t="s">
        <v>130</v>
      </c>
      <c r="G1283" s="25" t="s">
        <v>129</v>
      </c>
      <c r="H1283" s="29" t="s">
        <v>142</v>
      </c>
      <c r="I1283" s="24" t="s">
        <v>119</v>
      </c>
      <c r="J1283" s="24" t="str">
        <f t="shared" si="108"/>
        <v>Letra8Física</v>
      </c>
    </row>
    <row r="1284" spans="1:20" x14ac:dyDescent="0.35">
      <c r="B1284" s="39" t="s">
        <v>156</v>
      </c>
      <c r="C1284" s="43" t="e">
        <f>IF(TEXT(C1283,"0")=C1267,TRUE,FALSE)</f>
        <v>#REF!</v>
      </c>
      <c r="F1284" s="34" t="s">
        <v>91</v>
      </c>
      <c r="G1284" s="25" t="s">
        <v>129</v>
      </c>
      <c r="H1284" s="29" t="s">
        <v>142</v>
      </c>
      <c r="I1284" s="24" t="s">
        <v>119</v>
      </c>
      <c r="J1284" s="24" t="str">
        <f t="shared" si="108"/>
        <v>Letra8Física</v>
      </c>
    </row>
    <row r="1285" spans="1:20" x14ac:dyDescent="0.35">
      <c r="B1285" s="46" t="s">
        <v>158</v>
      </c>
      <c r="C1285" s="44" t="e">
        <f>VLOOKUP(C1283,N1259:O1269,2,FALSE)</f>
        <v>#REF!</v>
      </c>
      <c r="F1285" s="34" t="s">
        <v>95</v>
      </c>
      <c r="G1285" s="25" t="s">
        <v>129</v>
      </c>
      <c r="H1285" s="29" t="s">
        <v>142</v>
      </c>
      <c r="I1285" s="24" t="s">
        <v>119</v>
      </c>
      <c r="J1285" s="24" t="str">
        <f t="shared" si="108"/>
        <v>Letra8Física</v>
      </c>
    </row>
    <row r="1286" spans="1:20" x14ac:dyDescent="0.35">
      <c r="B1286" s="39" t="s">
        <v>157</v>
      </c>
      <c r="C1286" s="43" t="e">
        <f>IF(C1285=C1267,TRUE,FALSE)</f>
        <v>#REF!</v>
      </c>
      <c r="F1286" s="34" t="s">
        <v>93</v>
      </c>
      <c r="G1286" s="25" t="s">
        <v>129</v>
      </c>
      <c r="H1286" s="29" t="s">
        <v>142</v>
      </c>
      <c r="I1286" s="24" t="s">
        <v>119</v>
      </c>
      <c r="J1286" s="24" t="str">
        <f t="shared" si="108"/>
        <v>Letra8Física</v>
      </c>
    </row>
    <row r="1287" spans="1:20" x14ac:dyDescent="0.35">
      <c r="B1287" s="40"/>
      <c r="C1287" s="17"/>
      <c r="F1287" s="34" t="s">
        <v>131</v>
      </c>
      <c r="G1287" s="25" t="s">
        <v>129</v>
      </c>
      <c r="H1287" s="29" t="s">
        <v>142</v>
      </c>
      <c r="I1287" s="24" t="s">
        <v>119</v>
      </c>
      <c r="J1287" s="24" t="str">
        <f t="shared" si="108"/>
        <v>Letra8Física</v>
      </c>
    </row>
    <row r="1288" spans="1:20" x14ac:dyDescent="0.35">
      <c r="B1288" s="39" t="s">
        <v>159</v>
      </c>
      <c r="C1288" s="43" t="e">
        <f>OR(C1275,AND(C1284,C1271=J1259),AND(C1286,C1271=J1268))</f>
        <v>#REF!</v>
      </c>
      <c r="F1288" s="34" t="s">
        <v>90</v>
      </c>
      <c r="G1288" s="25" t="s">
        <v>129</v>
      </c>
      <c r="H1288" s="29" t="s">
        <v>142</v>
      </c>
      <c r="I1288" s="24" t="s">
        <v>119</v>
      </c>
      <c r="J1288" s="24" t="str">
        <f t="shared" si="108"/>
        <v>Letra8Física</v>
      </c>
    </row>
    <row r="1289" spans="1:20" x14ac:dyDescent="0.35">
      <c r="B1289" s="40"/>
      <c r="C1289" s="17"/>
      <c r="F1289" s="34" t="s">
        <v>132</v>
      </c>
      <c r="G1289" s="25" t="s">
        <v>129</v>
      </c>
      <c r="H1289" s="29" t="s">
        <v>142</v>
      </c>
      <c r="I1289" s="24" t="s">
        <v>119</v>
      </c>
      <c r="J1289" s="24" t="str">
        <f t="shared" si="108"/>
        <v>Letra8Física</v>
      </c>
    </row>
    <row r="1290" spans="1:20" x14ac:dyDescent="0.35">
      <c r="F1290" s="34" t="s">
        <v>92</v>
      </c>
      <c r="G1290" s="25" t="s">
        <v>129</v>
      </c>
      <c r="H1290" s="29" t="s">
        <v>142</v>
      </c>
      <c r="I1290" s="24" t="s">
        <v>119</v>
      </c>
      <c r="J1290" s="24" t="str">
        <f t="shared" si="108"/>
        <v>Letra8Física</v>
      </c>
    </row>
    <row r="1291" spans="1:20" x14ac:dyDescent="0.35">
      <c r="B1291" s="41" t="s">
        <v>161</v>
      </c>
      <c r="C1291" s="43" t="e">
        <f>NOT(OR(Q1259:Q1264))</f>
        <v>#REF!</v>
      </c>
      <c r="F1291" s="34" t="s">
        <v>133</v>
      </c>
      <c r="G1291" s="25" t="s">
        <v>129</v>
      </c>
      <c r="H1291" s="29" t="s">
        <v>142</v>
      </c>
      <c r="I1291" s="24" t="s">
        <v>119</v>
      </c>
      <c r="J1291" s="24" t="str">
        <f t="shared" si="108"/>
        <v>Letra8Física</v>
      </c>
    </row>
    <row r="1292" spans="1:20" x14ac:dyDescent="0.35">
      <c r="B1292" s="41" t="s">
        <v>124</v>
      </c>
      <c r="C1292" s="42" t="e">
        <f>IF(Q1262,R1262,T1264)</f>
        <v>#REF!</v>
      </c>
    </row>
    <row r="1293" spans="1:20" x14ac:dyDescent="0.35">
      <c r="B1293" s="40"/>
      <c r="C1293" s="17"/>
    </row>
    <row r="1294" spans="1:20" x14ac:dyDescent="0.35">
      <c r="A1294" s="56"/>
      <c r="B1294" s="56"/>
      <c r="C1294" s="56"/>
      <c r="D1294" s="56"/>
      <c r="E1294" s="56"/>
      <c r="F1294" s="56"/>
      <c r="G1294" s="56"/>
      <c r="H1294" s="56"/>
      <c r="I1294" s="56"/>
      <c r="J1294" s="56"/>
      <c r="K1294" s="56"/>
      <c r="L1294" s="56"/>
      <c r="M1294" s="56"/>
      <c r="N1294" s="56"/>
      <c r="O1294" s="56"/>
      <c r="P1294" s="56"/>
      <c r="Q1294" s="56"/>
      <c r="R1294" s="56"/>
      <c r="S1294" s="56"/>
      <c r="T1294" s="56"/>
    </row>
    <row r="1297" spans="2:20" ht="37" x14ac:dyDescent="0.5">
      <c r="B1297" s="47" t="s">
        <v>167</v>
      </c>
      <c r="C1297" s="53" t="e">
        <f>#REF!</f>
        <v>#REF!</v>
      </c>
      <c r="F1297" s="51"/>
      <c r="G1297" s="52" t="s">
        <v>170</v>
      </c>
      <c r="H1297" s="54" t="str">
        <f>D338</f>
        <v>resta de cadena</v>
      </c>
    </row>
    <row r="1298" spans="2:20" ht="23.5" x14ac:dyDescent="0.55000000000000004">
      <c r="B1298" s="49" t="s">
        <v>162</v>
      </c>
      <c r="C1298" s="50" t="e">
        <f>C1337</f>
        <v>#REF!</v>
      </c>
      <c r="G1298" s="40" t="s">
        <v>169</v>
      </c>
      <c r="H1298" t="b">
        <f>TRUE</f>
        <v>1</v>
      </c>
      <c r="I1298" t="b">
        <f>FALSE</f>
        <v>0</v>
      </c>
    </row>
    <row r="1299" spans="2:20" x14ac:dyDescent="0.35">
      <c r="B1299" s="26" t="s">
        <v>166</v>
      </c>
      <c r="C1299" t="e">
        <f>CONCATENATE("Persona ",C1315,", ",C1316)</f>
        <v>#REF!</v>
      </c>
    </row>
    <row r="1300" spans="2:20" x14ac:dyDescent="0.35">
      <c r="B1300" s="26"/>
    </row>
    <row r="1302" spans="2:20" x14ac:dyDescent="0.35">
      <c r="B1302" s="26" t="s">
        <v>168</v>
      </c>
      <c r="C1302" t="e">
        <f>UPPER(C1297)</f>
        <v>#REF!</v>
      </c>
    </row>
    <row r="1303" spans="2:20" x14ac:dyDescent="0.35">
      <c r="Q1303" s="26" t="s">
        <v>124</v>
      </c>
    </row>
    <row r="1304" spans="2:20" x14ac:dyDescent="0.35">
      <c r="B1304" s="26" t="s">
        <v>68</v>
      </c>
      <c r="C1304" s="26" t="s">
        <v>69</v>
      </c>
      <c r="D1304" s="26" t="s">
        <v>70</v>
      </c>
      <c r="E1304" s="26"/>
      <c r="F1304" s="26" t="s">
        <v>44</v>
      </c>
      <c r="G1304" s="26"/>
      <c r="H1304" s="26" t="s">
        <v>114</v>
      </c>
      <c r="I1304" s="26" t="s">
        <v>127</v>
      </c>
      <c r="J1304" s="26" t="s">
        <v>140</v>
      </c>
      <c r="K1304" s="26"/>
      <c r="L1304" s="26" t="s">
        <v>136</v>
      </c>
      <c r="N1304" s="26" t="s">
        <v>139</v>
      </c>
      <c r="Q1304" s="55" t="s">
        <v>125</v>
      </c>
      <c r="R1304" s="55" t="s">
        <v>126</v>
      </c>
      <c r="S1304" s="55" t="s">
        <v>160</v>
      </c>
      <c r="T1304" s="48" t="s">
        <v>171</v>
      </c>
    </row>
    <row r="1305" spans="2:20" ht="15.5" x14ac:dyDescent="0.35">
      <c r="B1305" s="17">
        <v>1</v>
      </c>
      <c r="C1305" s="17" t="e">
        <f>LEFT(C1302,1)</f>
        <v>#REF!</v>
      </c>
      <c r="D1305" t="e">
        <f>RIGHT(C1302,9-B1305)</f>
        <v>#REF!</v>
      </c>
      <c r="F1305" s="30" t="s">
        <v>71</v>
      </c>
      <c r="G1305" s="19" t="s">
        <v>98</v>
      </c>
      <c r="H1305" s="27" t="s">
        <v>72</v>
      </c>
      <c r="I1305" s="24" t="s">
        <v>118</v>
      </c>
      <c r="J1305" s="24" t="str">
        <f>H1305&amp;I1305</f>
        <v>NúmeroJurídica</v>
      </c>
      <c r="L1305" s="36">
        <v>0</v>
      </c>
      <c r="M1305" s="36" t="s">
        <v>137</v>
      </c>
      <c r="N1305" s="36">
        <v>0</v>
      </c>
      <c r="O1305" s="36" t="s">
        <v>80</v>
      </c>
      <c r="Q1305" s="38" t="e">
        <f>IF(LEN(C1302)&lt;&gt;9,TRUE,FALSE)</f>
        <v>#REF!</v>
      </c>
      <c r="R1305" s="24" t="s">
        <v>163</v>
      </c>
      <c r="S1305" s="24" t="e">
        <f>IF(Q1305,R1305,"")</f>
        <v>#REF!</v>
      </c>
      <c r="T1305" s="24" t="e">
        <f>S1305</f>
        <v>#REF!</v>
      </c>
    </row>
    <row r="1306" spans="2:20" ht="15.5" x14ac:dyDescent="0.35">
      <c r="B1306" s="17">
        <v>2</v>
      </c>
      <c r="C1306" s="17" t="e">
        <f>LEFT(D1305,1)</f>
        <v>#REF!</v>
      </c>
      <c r="D1306" t="e">
        <f>RIGHT(C1302,9-B1306)</f>
        <v>#REF!</v>
      </c>
      <c r="F1306" s="30" t="s">
        <v>73</v>
      </c>
      <c r="G1306" s="19" t="s">
        <v>99</v>
      </c>
      <c r="H1306" s="27" t="s">
        <v>72</v>
      </c>
      <c r="I1306" s="24" t="s">
        <v>118</v>
      </c>
      <c r="J1306" s="24" t="str">
        <f t="shared" ref="J1306:J1337" si="112">H1306&amp;I1306</f>
        <v>NúmeroJurídica</v>
      </c>
      <c r="L1306" s="36">
        <v>1</v>
      </c>
      <c r="M1306" s="36" t="s">
        <v>85</v>
      </c>
      <c r="N1306" s="36">
        <v>1</v>
      </c>
      <c r="O1306" s="36" t="s">
        <v>71</v>
      </c>
      <c r="Q1306" s="38" t="b">
        <f>IF(ISERROR(C1315),TRUE,FALSE)</f>
        <v>1</v>
      </c>
      <c r="R1306" s="24" t="s">
        <v>164</v>
      </c>
      <c r="S1306" s="24" t="str">
        <f t="shared" ref="S1306:S1310" si="113">IF(Q1306,R1306,"")</f>
        <v>Tipus no vàlid (primer caràcter no vàlid).</v>
      </c>
      <c r="T1306" s="24" t="e">
        <f>IF(S1306="",T1305,T1305&amp;" "&amp;S1306)</f>
        <v>#REF!</v>
      </c>
    </row>
    <row r="1307" spans="2:20" ht="15.5" x14ac:dyDescent="0.35">
      <c r="B1307" s="17">
        <v>3</v>
      </c>
      <c r="C1307" s="17" t="e">
        <f t="shared" ref="C1307:C1313" si="114">LEFT(D1306,1)</f>
        <v>#REF!</v>
      </c>
      <c r="D1307" t="e">
        <f>RIGHT(C1302,9-B1307)</f>
        <v>#REF!</v>
      </c>
      <c r="F1307" s="30" t="s">
        <v>74</v>
      </c>
      <c r="G1307" s="19" t="s">
        <v>100</v>
      </c>
      <c r="H1307" s="27" t="s">
        <v>72</v>
      </c>
      <c r="I1307" s="24" t="s">
        <v>118</v>
      </c>
      <c r="J1307" s="24" t="str">
        <f t="shared" si="112"/>
        <v>NúmeroJurídica</v>
      </c>
      <c r="L1307" s="36">
        <v>2</v>
      </c>
      <c r="M1307" s="36" t="s">
        <v>89</v>
      </c>
      <c r="N1307" s="36">
        <v>2</v>
      </c>
      <c r="O1307" s="36" t="s">
        <v>73</v>
      </c>
      <c r="Q1307" s="38" t="b">
        <f>IF(ISERROR(C1328),TRUE,FALSE)</f>
        <v>1</v>
      </c>
      <c r="R1307" s="24" t="s">
        <v>172</v>
      </c>
      <c r="S1307" s="24" t="str">
        <f t="shared" si="113"/>
        <v>Cadena NIF mal formada.</v>
      </c>
      <c r="T1307" s="24" t="e">
        <f t="shared" ref="T1307:T1310" si="115">IF(S1307="",T1306,T1306&amp;" "&amp;S1307)</f>
        <v>#REF!</v>
      </c>
    </row>
    <row r="1308" spans="2:20" ht="15.5" x14ac:dyDescent="0.35">
      <c r="B1308" s="17">
        <v>4</v>
      </c>
      <c r="C1308" s="17" t="e">
        <f t="shared" si="114"/>
        <v>#REF!</v>
      </c>
      <c r="D1308" t="e">
        <f>RIGHT(C1302,9-B1308)</f>
        <v>#REF!</v>
      </c>
      <c r="F1308" s="30" t="s">
        <v>75</v>
      </c>
      <c r="G1308" s="19" t="s">
        <v>101</v>
      </c>
      <c r="H1308" s="27" t="s">
        <v>72</v>
      </c>
      <c r="I1308" s="24" t="s">
        <v>118</v>
      </c>
      <c r="J1308" s="24" t="str">
        <f t="shared" si="112"/>
        <v>NúmeroJurídica</v>
      </c>
      <c r="L1308" s="36">
        <v>3</v>
      </c>
      <c r="M1308" s="36" t="s">
        <v>71</v>
      </c>
      <c r="N1308" s="36">
        <v>3</v>
      </c>
      <c r="O1308" s="36" t="s">
        <v>74</v>
      </c>
      <c r="Q1308" s="38" t="e">
        <f>OR(ISBLANK(C1297),C1297="",C1297=0)</f>
        <v>#REF!</v>
      </c>
      <c r="R1308" s="24" t="s">
        <v>173</v>
      </c>
      <c r="S1308" s="24" t="e">
        <f t="shared" si="113"/>
        <v>#REF!</v>
      </c>
      <c r="T1308" s="24" t="e">
        <f t="shared" si="115"/>
        <v>#REF!</v>
      </c>
    </row>
    <row r="1309" spans="2:20" ht="15.5" x14ac:dyDescent="0.35">
      <c r="B1309" s="17">
        <v>5</v>
      </c>
      <c r="C1309" s="17" t="e">
        <f t="shared" si="114"/>
        <v>#REF!</v>
      </c>
      <c r="D1309" t="e">
        <f>RIGHT(C1302,9-B1309)</f>
        <v>#REF!</v>
      </c>
      <c r="F1309" s="30" t="s">
        <v>76</v>
      </c>
      <c r="G1309" s="19" t="s">
        <v>102</v>
      </c>
      <c r="H1309" s="27" t="s">
        <v>72</v>
      </c>
      <c r="I1309" s="24" t="s">
        <v>118</v>
      </c>
      <c r="J1309" s="24" t="str">
        <f t="shared" si="112"/>
        <v>NúmeroJurídica</v>
      </c>
      <c r="L1309" s="36">
        <v>4</v>
      </c>
      <c r="M1309" s="36" t="s">
        <v>78</v>
      </c>
      <c r="N1309" s="36">
        <v>4</v>
      </c>
      <c r="O1309" s="36" t="s">
        <v>75</v>
      </c>
      <c r="Q1309" s="38" t="b">
        <f>IF(ISERROR(C1334),TRUE,NOT(C1334))</f>
        <v>1</v>
      </c>
      <c r="R1309" s="24" t="s">
        <v>165</v>
      </c>
      <c r="S1309" s="24" t="str">
        <f t="shared" si="113"/>
        <v>NIF no vàlid (codi de control no vàlid).</v>
      </c>
      <c r="T1309" s="24" t="e">
        <f t="shared" si="115"/>
        <v>#REF!</v>
      </c>
    </row>
    <row r="1310" spans="2:20" ht="15.5" x14ac:dyDescent="0.35">
      <c r="B1310" s="17">
        <v>6</v>
      </c>
      <c r="C1310" s="17" t="e">
        <f t="shared" si="114"/>
        <v>#REF!</v>
      </c>
      <c r="D1310" t="e">
        <f>RIGHT(C1302,9-B1310)</f>
        <v>#REF!</v>
      </c>
      <c r="F1310" s="30" t="s">
        <v>77</v>
      </c>
      <c r="G1310" s="19" t="s">
        <v>96</v>
      </c>
      <c r="H1310" s="27" t="s">
        <v>72</v>
      </c>
      <c r="I1310" s="24" t="s">
        <v>118</v>
      </c>
      <c r="J1310" s="24" t="str">
        <f t="shared" si="112"/>
        <v>NúmeroJurídica</v>
      </c>
      <c r="L1310" s="36">
        <v>5</v>
      </c>
      <c r="M1310" s="36" t="s">
        <v>113</v>
      </c>
      <c r="N1310" s="36">
        <v>5</v>
      </c>
      <c r="O1310" s="36" t="s">
        <v>76</v>
      </c>
      <c r="Q1310" s="38" t="b">
        <f>IF(ISERROR(C1315),FALSE,IF(OR(AND(NOT(H1297),C1315=I1322),ISERROR(C1315)),TRUE,FALSE))</f>
        <v>0</v>
      </c>
      <c r="R1310" s="24" t="s">
        <v>174</v>
      </c>
      <c r="S1310" s="24" t="str">
        <f t="shared" si="113"/>
        <v/>
      </c>
      <c r="T1310" s="24" t="e">
        <f t="shared" si="115"/>
        <v>#REF!</v>
      </c>
    </row>
    <row r="1311" spans="2:20" ht="15.5" x14ac:dyDescent="0.35">
      <c r="B1311" s="17">
        <v>7</v>
      </c>
      <c r="C1311" s="17" t="e">
        <f t="shared" si="114"/>
        <v>#REF!</v>
      </c>
      <c r="D1311" t="e">
        <f>RIGHT(C1302,9-B1311)</f>
        <v>#REF!</v>
      </c>
      <c r="F1311" s="30" t="s">
        <v>78</v>
      </c>
      <c r="G1311" s="19" t="s">
        <v>50</v>
      </c>
      <c r="H1311" s="27" t="s">
        <v>72</v>
      </c>
      <c r="I1311" s="24" t="s">
        <v>118</v>
      </c>
      <c r="J1311" s="24" t="str">
        <f t="shared" si="112"/>
        <v>NúmeroJurídica</v>
      </c>
      <c r="L1311" s="36">
        <v>6</v>
      </c>
      <c r="M1311" s="36" t="s">
        <v>116</v>
      </c>
      <c r="N1311" s="36">
        <v>6</v>
      </c>
      <c r="O1311" s="36" t="s">
        <v>77</v>
      </c>
    </row>
    <row r="1312" spans="2:20" ht="29" x14ac:dyDescent="0.35">
      <c r="B1312" s="17">
        <v>8</v>
      </c>
      <c r="C1312" s="17" t="e">
        <f t="shared" si="114"/>
        <v>#REF!</v>
      </c>
      <c r="D1312" t="e">
        <f>RIGHT(C1302,9-B1312)</f>
        <v>#REF!</v>
      </c>
      <c r="F1312" s="30" t="s">
        <v>79</v>
      </c>
      <c r="G1312" s="20" t="s">
        <v>103</v>
      </c>
      <c r="H1312" s="27" t="s">
        <v>72</v>
      </c>
      <c r="I1312" s="24" t="s">
        <v>118</v>
      </c>
      <c r="J1312" s="24" t="str">
        <f t="shared" si="112"/>
        <v>NúmeroJurídica</v>
      </c>
      <c r="L1312" s="36">
        <v>7</v>
      </c>
      <c r="M1312" s="36" t="s">
        <v>77</v>
      </c>
      <c r="N1312" s="36">
        <v>7</v>
      </c>
      <c r="O1312" s="36" t="s">
        <v>78</v>
      </c>
      <c r="Q1312" s="35"/>
      <c r="R1312" s="35"/>
      <c r="S1312" s="35"/>
      <c r="T1312" s="35"/>
    </row>
    <row r="1313" spans="2:20" x14ac:dyDescent="0.35">
      <c r="B1313" s="17">
        <v>9</v>
      </c>
      <c r="C1313" s="17" t="e">
        <f t="shared" si="114"/>
        <v>#REF!</v>
      </c>
      <c r="D1313" t="e">
        <f>RIGHT(C1302,9-B1313)</f>
        <v>#REF!</v>
      </c>
      <c r="F1313" s="30" t="s">
        <v>80</v>
      </c>
      <c r="G1313" s="20" t="s">
        <v>104</v>
      </c>
      <c r="H1313" s="27" t="s">
        <v>72</v>
      </c>
      <c r="I1313" s="24" t="s">
        <v>118</v>
      </c>
      <c r="J1313" s="24" t="str">
        <f t="shared" si="112"/>
        <v>NúmeroJurídica</v>
      </c>
      <c r="L1313" s="36">
        <v>8</v>
      </c>
      <c r="M1313" s="36" t="s">
        <v>83</v>
      </c>
      <c r="N1313" s="36">
        <v>8</v>
      </c>
      <c r="O1313" s="36" t="s">
        <v>79</v>
      </c>
      <c r="Q1313" s="35"/>
      <c r="R1313" s="35"/>
      <c r="S1313" s="35"/>
      <c r="T1313" s="35"/>
    </row>
    <row r="1314" spans="2:20" x14ac:dyDescent="0.35">
      <c r="F1314" s="30" t="s">
        <v>81</v>
      </c>
      <c r="G1314" s="20" t="s">
        <v>105</v>
      </c>
      <c r="H1314" s="27" t="s">
        <v>82</v>
      </c>
      <c r="I1314" s="24" t="s">
        <v>118</v>
      </c>
      <c r="J1314" s="24" t="str">
        <f t="shared" si="112"/>
        <v>LetraJurídica</v>
      </c>
      <c r="L1314" s="36">
        <v>9</v>
      </c>
      <c r="M1314" s="36" t="s">
        <v>75</v>
      </c>
      <c r="N1314" s="36">
        <v>9</v>
      </c>
      <c r="O1314" s="36" t="s">
        <v>138</v>
      </c>
      <c r="Q1314" s="35"/>
      <c r="R1314" s="35"/>
      <c r="S1314" s="35"/>
      <c r="T1314" s="35"/>
    </row>
    <row r="1315" spans="2:20" ht="15.5" x14ac:dyDescent="0.35">
      <c r="B1315" s="45" t="s">
        <v>134</v>
      </c>
      <c r="C1315" s="44" t="e">
        <f>VLOOKUP(C1305,F1305:J1337,4,FALSE)</f>
        <v>#REF!</v>
      </c>
      <c r="F1315" s="30" t="s">
        <v>83</v>
      </c>
      <c r="G1315" s="19" t="s">
        <v>97</v>
      </c>
      <c r="H1315" s="27" t="s">
        <v>82</v>
      </c>
      <c r="I1315" s="24" t="s">
        <v>118</v>
      </c>
      <c r="J1315" s="24" t="str">
        <f t="shared" si="112"/>
        <v>LetraJurídica</v>
      </c>
      <c r="L1315" s="36">
        <v>10</v>
      </c>
      <c r="M1315" s="36" t="s">
        <v>115</v>
      </c>
      <c r="N1315" s="36">
        <v>0</v>
      </c>
      <c r="O1315" s="36" t="s">
        <v>80</v>
      </c>
      <c r="Q1315" s="35"/>
      <c r="R1315" s="35"/>
      <c r="S1315" s="35"/>
      <c r="T1315" s="35"/>
    </row>
    <row r="1316" spans="2:20" ht="15.5" x14ac:dyDescent="0.35">
      <c r="B1316" s="45" t="s">
        <v>166</v>
      </c>
      <c r="C1316" s="44" t="e">
        <f>VLOOKUP(C1305,F1305:J1337,2,FALSE)</f>
        <v>#REF!</v>
      </c>
      <c r="F1316" s="30" t="s">
        <v>84</v>
      </c>
      <c r="G1316" s="19" t="s">
        <v>106</v>
      </c>
      <c r="H1316" s="27" t="s">
        <v>82</v>
      </c>
      <c r="I1316" s="24" t="s">
        <v>118</v>
      </c>
      <c r="J1316" s="24" t="str">
        <f t="shared" si="112"/>
        <v>LetraJurídica</v>
      </c>
      <c r="L1316" s="36">
        <v>11</v>
      </c>
      <c r="M1316" s="36" t="s">
        <v>73</v>
      </c>
      <c r="Q1316" s="35"/>
      <c r="R1316" s="35"/>
      <c r="S1316" s="35"/>
      <c r="T1316" s="35"/>
    </row>
    <row r="1317" spans="2:20" x14ac:dyDescent="0.35">
      <c r="B1317" s="45" t="s">
        <v>135</v>
      </c>
      <c r="C1317" s="44" t="e">
        <f>VLOOKUP(C1305,F1305:J1337,5,FALSE)</f>
        <v>#REF!</v>
      </c>
      <c r="F1317" s="30" t="s">
        <v>85</v>
      </c>
      <c r="G1317" s="20" t="s">
        <v>107</v>
      </c>
      <c r="H1317" s="27" t="s">
        <v>82</v>
      </c>
      <c r="I1317" s="24" t="s">
        <v>118</v>
      </c>
      <c r="J1317" s="24" t="str">
        <f t="shared" si="112"/>
        <v>LetraJurídica</v>
      </c>
      <c r="L1317" s="36">
        <v>12</v>
      </c>
      <c r="M1317" s="36" t="s">
        <v>81</v>
      </c>
    </row>
    <row r="1318" spans="2:20" ht="29" x14ac:dyDescent="0.35">
      <c r="B1318" s="45" t="s">
        <v>143</v>
      </c>
      <c r="C1318" s="44" t="e">
        <f>IF(C1317="Letra8Física",LEFT(C1302,8),RIGHT(LEFT(C1302,8),7))</f>
        <v>#REF!</v>
      </c>
      <c r="F1318" s="30" t="s">
        <v>86</v>
      </c>
      <c r="G1318" s="20" t="s">
        <v>128</v>
      </c>
      <c r="H1318" s="27" t="s">
        <v>82</v>
      </c>
      <c r="I1318" s="24" t="s">
        <v>118</v>
      </c>
      <c r="J1318" s="24" t="str">
        <f t="shared" si="112"/>
        <v>LetraJurídica</v>
      </c>
      <c r="L1318" s="36">
        <v>13</v>
      </c>
      <c r="M1318" s="36" t="s">
        <v>80</v>
      </c>
    </row>
    <row r="1319" spans="2:20" ht="15.5" x14ac:dyDescent="0.35">
      <c r="B1319" s="45" t="s">
        <v>144</v>
      </c>
      <c r="C1319" s="44" t="e">
        <f>MOD(C1318,23)</f>
        <v>#REF!</v>
      </c>
      <c r="F1319" s="30" t="s">
        <v>87</v>
      </c>
      <c r="G1319" s="19" t="s">
        <v>108</v>
      </c>
      <c r="H1319" s="27" t="s">
        <v>72</v>
      </c>
      <c r="I1319" s="24" t="s">
        <v>118</v>
      </c>
      <c r="J1319" s="24" t="str">
        <f t="shared" si="112"/>
        <v>NúmeroJurídica</v>
      </c>
      <c r="L1319" s="36">
        <v>14</v>
      </c>
      <c r="M1319" s="36" t="s">
        <v>117</v>
      </c>
    </row>
    <row r="1320" spans="2:20" x14ac:dyDescent="0.35">
      <c r="B1320" s="45" t="s">
        <v>145</v>
      </c>
      <c r="C1320" s="44" t="e">
        <f>VLOOKUP(C1319,L1305:M1327,2)</f>
        <v>#REF!</v>
      </c>
      <c r="F1320" s="31" t="s">
        <v>88</v>
      </c>
      <c r="G1320" s="21" t="s">
        <v>109</v>
      </c>
      <c r="H1320" s="28" t="s">
        <v>72</v>
      </c>
      <c r="I1320" s="24" t="s">
        <v>118</v>
      </c>
      <c r="J1320" s="24" t="str">
        <f t="shared" si="112"/>
        <v>NúmeroJurídica</v>
      </c>
      <c r="L1320" s="36">
        <v>15</v>
      </c>
      <c r="M1320" s="36" t="s">
        <v>86</v>
      </c>
    </row>
    <row r="1321" spans="2:20" x14ac:dyDescent="0.35">
      <c r="B1321" s="39" t="s">
        <v>146</v>
      </c>
      <c r="C1321" s="43" t="e">
        <f>IF(C1320=C1313,TRUE,FALSE)</f>
        <v>#REF!</v>
      </c>
      <c r="F1321" s="32" t="s">
        <v>89</v>
      </c>
      <c r="G1321" s="23" t="s">
        <v>110</v>
      </c>
      <c r="H1321" s="22" t="s">
        <v>82</v>
      </c>
      <c r="I1321" s="24" t="s">
        <v>118</v>
      </c>
      <c r="J1321" s="24" t="str">
        <f t="shared" si="112"/>
        <v>LetraJurídica</v>
      </c>
      <c r="L1321" s="36">
        <v>16</v>
      </c>
      <c r="M1321" s="36" t="s">
        <v>84</v>
      </c>
    </row>
    <row r="1322" spans="2:20" x14ac:dyDescent="0.35">
      <c r="B1322" s="46" t="s">
        <v>152</v>
      </c>
      <c r="C1322" s="44" t="e">
        <f>C1307+C1309+C1311</f>
        <v>#REF!</v>
      </c>
      <c r="F1322" s="33" t="s">
        <v>111</v>
      </c>
      <c r="G1322" s="25" t="s">
        <v>120</v>
      </c>
      <c r="H1322" s="18" t="s">
        <v>141</v>
      </c>
      <c r="I1322" s="24" t="s">
        <v>119</v>
      </c>
      <c r="J1322" s="24" t="str">
        <f t="shared" si="112"/>
        <v>Letra7Física</v>
      </c>
      <c r="L1322" s="36">
        <v>17</v>
      </c>
      <c r="M1322" s="36" t="s">
        <v>88</v>
      </c>
    </row>
    <row r="1323" spans="2:20" ht="43.5" x14ac:dyDescent="0.35">
      <c r="B1323" s="46" t="s">
        <v>148</v>
      </c>
      <c r="C1323" s="44" t="e">
        <f>C1306*2-(TRUNC(C1306*2/10)*9)</f>
        <v>#REF!</v>
      </c>
      <c r="F1323" s="33" t="s">
        <v>112</v>
      </c>
      <c r="G1323" s="25" t="s">
        <v>121</v>
      </c>
      <c r="H1323" s="18" t="s">
        <v>141</v>
      </c>
      <c r="I1323" s="24" t="s">
        <v>119</v>
      </c>
      <c r="J1323" s="24" t="str">
        <f t="shared" si="112"/>
        <v>Letra7Física</v>
      </c>
      <c r="L1323" s="36">
        <v>18</v>
      </c>
      <c r="M1323" s="36" t="s">
        <v>79</v>
      </c>
    </row>
    <row r="1324" spans="2:20" ht="43.5" x14ac:dyDescent="0.35">
      <c r="B1324" s="46" t="s">
        <v>149</v>
      </c>
      <c r="C1324" s="44" t="e">
        <f>C1308*2-(TRUNC(C1308*2/10)*9)</f>
        <v>#REF!</v>
      </c>
      <c r="F1324" s="33" t="s">
        <v>113</v>
      </c>
      <c r="G1324" s="25" t="s">
        <v>122</v>
      </c>
      <c r="H1324" s="18" t="s">
        <v>141</v>
      </c>
      <c r="I1324" s="24" t="s">
        <v>119</v>
      </c>
      <c r="J1324" s="24" t="str">
        <f t="shared" si="112"/>
        <v>Letra7Física</v>
      </c>
      <c r="L1324" s="36">
        <v>19</v>
      </c>
      <c r="M1324" s="36" t="s">
        <v>112</v>
      </c>
    </row>
    <row r="1325" spans="2:20" ht="29" x14ac:dyDescent="0.35">
      <c r="B1325" s="46" t="s">
        <v>150</v>
      </c>
      <c r="C1325" s="44" t="e">
        <f>C1310*2-(TRUNC(C1310*2/10)*9)</f>
        <v>#REF!</v>
      </c>
      <c r="F1325" s="33" t="s">
        <v>115</v>
      </c>
      <c r="G1325" s="25" t="s">
        <v>123</v>
      </c>
      <c r="H1325" s="18" t="s">
        <v>141</v>
      </c>
      <c r="I1325" s="24" t="s">
        <v>119</v>
      </c>
      <c r="J1325" s="24" t="str">
        <f t="shared" si="112"/>
        <v>Letra7Física</v>
      </c>
      <c r="L1325" s="36">
        <v>20</v>
      </c>
      <c r="M1325" s="36" t="s">
        <v>74</v>
      </c>
    </row>
    <row r="1326" spans="2:20" ht="29" x14ac:dyDescent="0.35">
      <c r="B1326" s="46" t="s">
        <v>151</v>
      </c>
      <c r="C1326" s="44" t="e">
        <f>C1312*2-(TRUNC(C1312*2/10)*9)</f>
        <v>#REF!</v>
      </c>
      <c r="F1326" s="33" t="s">
        <v>116</v>
      </c>
      <c r="G1326" s="25" t="s">
        <v>123</v>
      </c>
      <c r="H1326" s="18" t="s">
        <v>141</v>
      </c>
      <c r="I1326" s="24" t="s">
        <v>119</v>
      </c>
      <c r="J1326" s="24" t="str">
        <f t="shared" si="112"/>
        <v>Letra7Física</v>
      </c>
      <c r="L1326" s="36">
        <v>21</v>
      </c>
      <c r="M1326" s="36" t="s">
        <v>111</v>
      </c>
    </row>
    <row r="1327" spans="2:20" ht="29" x14ac:dyDescent="0.35">
      <c r="B1327" s="46" t="s">
        <v>153</v>
      </c>
      <c r="C1327" s="44" t="e">
        <f>SUM(C1323:C1326)</f>
        <v>#REF!</v>
      </c>
      <c r="F1327" s="33" t="s">
        <v>117</v>
      </c>
      <c r="G1327" s="25" t="s">
        <v>123</v>
      </c>
      <c r="H1327" s="18" t="s">
        <v>141</v>
      </c>
      <c r="I1327" s="24" t="s">
        <v>119</v>
      </c>
      <c r="J1327" s="24" t="str">
        <f t="shared" si="112"/>
        <v>Letra7Física</v>
      </c>
      <c r="L1327" s="36">
        <v>22</v>
      </c>
      <c r="M1327" s="36" t="s">
        <v>76</v>
      </c>
    </row>
    <row r="1328" spans="2:20" x14ac:dyDescent="0.35">
      <c r="B1328" s="46" t="s">
        <v>154</v>
      </c>
      <c r="C1328" s="44" t="e">
        <f>C1327+C1322</f>
        <v>#REF!</v>
      </c>
      <c r="F1328" s="34" t="s">
        <v>94</v>
      </c>
      <c r="G1328" s="25" t="s">
        <v>129</v>
      </c>
      <c r="H1328" s="29" t="s">
        <v>142</v>
      </c>
      <c r="I1328" s="24" t="s">
        <v>119</v>
      </c>
      <c r="J1328" s="24" t="str">
        <f t="shared" si="112"/>
        <v>Letra8Física</v>
      </c>
    </row>
    <row r="1329" spans="1:20" x14ac:dyDescent="0.35">
      <c r="B1329" s="46" t="s">
        <v>155</v>
      </c>
      <c r="C1329" s="44" t="e">
        <f>MOD(10-MOD(C1328,10),10)</f>
        <v>#REF!</v>
      </c>
      <c r="F1329" s="34" t="s">
        <v>130</v>
      </c>
      <c r="G1329" s="25" t="s">
        <v>129</v>
      </c>
      <c r="H1329" s="29" t="s">
        <v>142</v>
      </c>
      <c r="I1329" s="24" t="s">
        <v>119</v>
      </c>
      <c r="J1329" s="24" t="str">
        <f t="shared" si="112"/>
        <v>Letra8Física</v>
      </c>
    </row>
    <row r="1330" spans="1:20" x14ac:dyDescent="0.35">
      <c r="B1330" s="39" t="s">
        <v>156</v>
      </c>
      <c r="C1330" s="43" t="e">
        <f>IF(TEXT(C1329,"0")=C1313,TRUE,FALSE)</f>
        <v>#REF!</v>
      </c>
      <c r="F1330" s="34" t="s">
        <v>91</v>
      </c>
      <c r="G1330" s="25" t="s">
        <v>129</v>
      </c>
      <c r="H1330" s="29" t="s">
        <v>142</v>
      </c>
      <c r="I1330" s="24" t="s">
        <v>119</v>
      </c>
      <c r="J1330" s="24" t="str">
        <f t="shared" si="112"/>
        <v>Letra8Física</v>
      </c>
    </row>
    <row r="1331" spans="1:20" x14ac:dyDescent="0.35">
      <c r="B1331" s="46" t="s">
        <v>158</v>
      </c>
      <c r="C1331" s="44" t="e">
        <f>VLOOKUP(C1329,N1305:O1315,2,FALSE)</f>
        <v>#REF!</v>
      </c>
      <c r="F1331" s="34" t="s">
        <v>95</v>
      </c>
      <c r="G1331" s="25" t="s">
        <v>129</v>
      </c>
      <c r="H1331" s="29" t="s">
        <v>142</v>
      </c>
      <c r="I1331" s="24" t="s">
        <v>119</v>
      </c>
      <c r="J1331" s="24" t="str">
        <f t="shared" si="112"/>
        <v>Letra8Física</v>
      </c>
    </row>
    <row r="1332" spans="1:20" x14ac:dyDescent="0.35">
      <c r="B1332" s="39" t="s">
        <v>157</v>
      </c>
      <c r="C1332" s="43" t="e">
        <f>IF(C1331=C1313,TRUE,FALSE)</f>
        <v>#REF!</v>
      </c>
      <c r="F1332" s="34" t="s">
        <v>93</v>
      </c>
      <c r="G1332" s="25" t="s">
        <v>129</v>
      </c>
      <c r="H1332" s="29" t="s">
        <v>142</v>
      </c>
      <c r="I1332" s="24" t="s">
        <v>119</v>
      </c>
      <c r="J1332" s="24" t="str">
        <f t="shared" si="112"/>
        <v>Letra8Física</v>
      </c>
    </row>
    <row r="1333" spans="1:20" x14ac:dyDescent="0.35">
      <c r="B1333" s="40"/>
      <c r="C1333" s="17"/>
      <c r="F1333" s="34" t="s">
        <v>131</v>
      </c>
      <c r="G1333" s="25" t="s">
        <v>129</v>
      </c>
      <c r="H1333" s="29" t="s">
        <v>142</v>
      </c>
      <c r="I1333" s="24" t="s">
        <v>119</v>
      </c>
      <c r="J1333" s="24" t="str">
        <f t="shared" si="112"/>
        <v>Letra8Física</v>
      </c>
    </row>
    <row r="1334" spans="1:20" x14ac:dyDescent="0.35">
      <c r="B1334" s="39" t="s">
        <v>159</v>
      </c>
      <c r="C1334" s="43" t="e">
        <f>OR(C1321,AND(C1330,C1317=J1305),AND(C1332,C1317=J1314))</f>
        <v>#REF!</v>
      </c>
      <c r="F1334" s="34" t="s">
        <v>90</v>
      </c>
      <c r="G1334" s="25" t="s">
        <v>129</v>
      </c>
      <c r="H1334" s="29" t="s">
        <v>142</v>
      </c>
      <c r="I1334" s="24" t="s">
        <v>119</v>
      </c>
      <c r="J1334" s="24" t="str">
        <f t="shared" si="112"/>
        <v>Letra8Física</v>
      </c>
    </row>
    <row r="1335" spans="1:20" x14ac:dyDescent="0.35">
      <c r="B1335" s="40"/>
      <c r="C1335" s="17"/>
      <c r="F1335" s="34" t="s">
        <v>132</v>
      </c>
      <c r="G1335" s="25" t="s">
        <v>129</v>
      </c>
      <c r="H1335" s="29" t="s">
        <v>142</v>
      </c>
      <c r="I1335" s="24" t="s">
        <v>119</v>
      </c>
      <c r="J1335" s="24" t="str">
        <f t="shared" si="112"/>
        <v>Letra8Física</v>
      </c>
    </row>
    <row r="1336" spans="1:20" x14ac:dyDescent="0.35">
      <c r="F1336" s="34" t="s">
        <v>92</v>
      </c>
      <c r="G1336" s="25" t="s">
        <v>129</v>
      </c>
      <c r="H1336" s="29" t="s">
        <v>142</v>
      </c>
      <c r="I1336" s="24" t="s">
        <v>119</v>
      </c>
      <c r="J1336" s="24" t="str">
        <f t="shared" si="112"/>
        <v>Letra8Física</v>
      </c>
    </row>
    <row r="1337" spans="1:20" x14ac:dyDescent="0.35">
      <c r="B1337" s="41" t="s">
        <v>161</v>
      </c>
      <c r="C1337" s="43" t="e">
        <f>NOT(OR(Q1305:Q1310))</f>
        <v>#REF!</v>
      </c>
      <c r="F1337" s="34" t="s">
        <v>133</v>
      </c>
      <c r="G1337" s="25" t="s">
        <v>129</v>
      </c>
      <c r="H1337" s="29" t="s">
        <v>142</v>
      </c>
      <c r="I1337" s="24" t="s">
        <v>119</v>
      </c>
      <c r="J1337" s="24" t="str">
        <f t="shared" si="112"/>
        <v>Letra8Física</v>
      </c>
    </row>
    <row r="1338" spans="1:20" x14ac:dyDescent="0.35">
      <c r="B1338" s="41" t="s">
        <v>124</v>
      </c>
      <c r="C1338" s="42" t="e">
        <f>IF(Q1308,R1308,T1310)</f>
        <v>#REF!</v>
      </c>
    </row>
    <row r="1339" spans="1:20" x14ac:dyDescent="0.35">
      <c r="B1339" s="40"/>
      <c r="C1339" s="17"/>
    </row>
    <row r="1340" spans="1:20" x14ac:dyDescent="0.35">
      <c r="A1340" s="56"/>
      <c r="B1340" s="56"/>
      <c r="C1340" s="56"/>
      <c r="D1340" s="56"/>
      <c r="E1340" s="56"/>
      <c r="F1340" s="56"/>
      <c r="G1340" s="56"/>
      <c r="H1340" s="56"/>
      <c r="I1340" s="56"/>
      <c r="J1340" s="56"/>
      <c r="K1340" s="56"/>
      <c r="L1340" s="56"/>
      <c r="M1340" s="56"/>
      <c r="N1340" s="56"/>
      <c r="O1340" s="56"/>
      <c r="P1340" s="56"/>
      <c r="Q1340" s="56"/>
      <c r="R1340" s="56"/>
      <c r="S1340" s="56"/>
      <c r="T1340" s="56"/>
    </row>
    <row r="1343" spans="1:20" ht="37" x14ac:dyDescent="0.5">
      <c r="B1343" s="47" t="s">
        <v>167</v>
      </c>
      <c r="C1343" s="53" t="e">
        <f>#REF!</f>
        <v>#REF!</v>
      </c>
      <c r="F1343" s="51"/>
      <c r="G1343" s="52" t="s">
        <v>170</v>
      </c>
      <c r="H1343" s="54" t="e">
        <f>D385</f>
        <v>#REF!</v>
      </c>
    </row>
    <row r="1344" spans="1:20" ht="23.5" x14ac:dyDescent="0.55000000000000004">
      <c r="B1344" s="49" t="s">
        <v>162</v>
      </c>
      <c r="C1344" s="50" t="e">
        <f>C1383</f>
        <v>#REF!</v>
      </c>
      <c r="G1344" s="40" t="s">
        <v>169</v>
      </c>
      <c r="H1344" t="b">
        <f>TRUE</f>
        <v>1</v>
      </c>
      <c r="I1344" t="b">
        <f>FALSE</f>
        <v>0</v>
      </c>
    </row>
    <row r="1345" spans="2:20" x14ac:dyDescent="0.35">
      <c r="B1345" s="26" t="s">
        <v>166</v>
      </c>
      <c r="C1345" t="e">
        <f>CONCATENATE("Persona ",C1361,", ",C1362)</f>
        <v>#REF!</v>
      </c>
    </row>
    <row r="1346" spans="2:20" x14ac:dyDescent="0.35">
      <c r="B1346" s="26"/>
    </row>
    <row r="1348" spans="2:20" x14ac:dyDescent="0.35">
      <c r="B1348" s="26" t="s">
        <v>168</v>
      </c>
      <c r="C1348" t="e">
        <f>UPPER(C1343)</f>
        <v>#REF!</v>
      </c>
    </row>
    <row r="1349" spans="2:20" x14ac:dyDescent="0.35">
      <c r="Q1349" s="26" t="s">
        <v>124</v>
      </c>
    </row>
    <row r="1350" spans="2:20" x14ac:dyDescent="0.35">
      <c r="B1350" s="26" t="s">
        <v>68</v>
      </c>
      <c r="C1350" s="26" t="s">
        <v>69</v>
      </c>
      <c r="D1350" s="26" t="s">
        <v>70</v>
      </c>
      <c r="E1350" s="26"/>
      <c r="F1350" s="26" t="s">
        <v>44</v>
      </c>
      <c r="G1350" s="26"/>
      <c r="H1350" s="26" t="s">
        <v>114</v>
      </c>
      <c r="I1350" s="26" t="s">
        <v>127</v>
      </c>
      <c r="J1350" s="26" t="s">
        <v>140</v>
      </c>
      <c r="K1350" s="26"/>
      <c r="L1350" s="26" t="s">
        <v>136</v>
      </c>
      <c r="N1350" s="26" t="s">
        <v>139</v>
      </c>
      <c r="Q1350" s="55" t="s">
        <v>125</v>
      </c>
      <c r="R1350" s="55" t="s">
        <v>126</v>
      </c>
      <c r="S1350" s="55" t="s">
        <v>160</v>
      </c>
      <c r="T1350" s="48" t="s">
        <v>171</v>
      </c>
    </row>
    <row r="1351" spans="2:20" ht="15.5" x14ac:dyDescent="0.35">
      <c r="B1351" s="17">
        <v>1</v>
      </c>
      <c r="C1351" s="17" t="e">
        <f>LEFT(C1348,1)</f>
        <v>#REF!</v>
      </c>
      <c r="D1351" t="e">
        <f>RIGHT(C1348,9-B1351)</f>
        <v>#REF!</v>
      </c>
      <c r="F1351" s="30" t="s">
        <v>71</v>
      </c>
      <c r="G1351" s="19" t="s">
        <v>98</v>
      </c>
      <c r="H1351" s="27" t="s">
        <v>72</v>
      </c>
      <c r="I1351" s="24" t="s">
        <v>118</v>
      </c>
      <c r="J1351" s="24" t="str">
        <f>H1351&amp;I1351</f>
        <v>NúmeroJurídica</v>
      </c>
      <c r="L1351" s="36">
        <v>0</v>
      </c>
      <c r="M1351" s="36" t="s">
        <v>137</v>
      </c>
      <c r="N1351" s="36">
        <v>0</v>
      </c>
      <c r="O1351" s="36" t="s">
        <v>80</v>
      </c>
      <c r="Q1351" s="38" t="e">
        <f>IF(LEN(C1348)&lt;&gt;9,TRUE,FALSE)</f>
        <v>#REF!</v>
      </c>
      <c r="R1351" s="24" t="s">
        <v>163</v>
      </c>
      <c r="S1351" s="24" t="e">
        <f>IF(Q1351,R1351,"")</f>
        <v>#REF!</v>
      </c>
      <c r="T1351" s="24" t="e">
        <f>S1351</f>
        <v>#REF!</v>
      </c>
    </row>
    <row r="1352" spans="2:20" ht="15.5" x14ac:dyDescent="0.35">
      <c r="B1352" s="17">
        <v>2</v>
      </c>
      <c r="C1352" s="17" t="e">
        <f>LEFT(D1351,1)</f>
        <v>#REF!</v>
      </c>
      <c r="D1352" t="e">
        <f>RIGHT(C1348,9-B1352)</f>
        <v>#REF!</v>
      </c>
      <c r="F1352" s="30" t="s">
        <v>73</v>
      </c>
      <c r="G1352" s="19" t="s">
        <v>99</v>
      </c>
      <c r="H1352" s="27" t="s">
        <v>72</v>
      </c>
      <c r="I1352" s="24" t="s">
        <v>118</v>
      </c>
      <c r="J1352" s="24" t="str">
        <f t="shared" ref="J1352:J1383" si="116">H1352&amp;I1352</f>
        <v>NúmeroJurídica</v>
      </c>
      <c r="L1352" s="36">
        <v>1</v>
      </c>
      <c r="M1352" s="36" t="s">
        <v>85</v>
      </c>
      <c r="N1352" s="36">
        <v>1</v>
      </c>
      <c r="O1352" s="36" t="s">
        <v>71</v>
      </c>
      <c r="Q1352" s="38" t="b">
        <f>IF(ISERROR(C1361),TRUE,FALSE)</f>
        <v>1</v>
      </c>
      <c r="R1352" s="24" t="s">
        <v>164</v>
      </c>
      <c r="S1352" s="24" t="str">
        <f t="shared" ref="S1352:S1356" si="117">IF(Q1352,R1352,"")</f>
        <v>Tipus no vàlid (primer caràcter no vàlid).</v>
      </c>
      <c r="T1352" s="24" t="e">
        <f>IF(S1352="",T1351,T1351&amp;" "&amp;S1352)</f>
        <v>#REF!</v>
      </c>
    </row>
    <row r="1353" spans="2:20" ht="15.5" x14ac:dyDescent="0.35">
      <c r="B1353" s="17">
        <v>3</v>
      </c>
      <c r="C1353" s="17" t="e">
        <f t="shared" ref="C1353:C1359" si="118">LEFT(D1352,1)</f>
        <v>#REF!</v>
      </c>
      <c r="D1353" t="e">
        <f>RIGHT(C1348,9-B1353)</f>
        <v>#REF!</v>
      </c>
      <c r="F1353" s="30" t="s">
        <v>74</v>
      </c>
      <c r="G1353" s="19" t="s">
        <v>100</v>
      </c>
      <c r="H1353" s="27" t="s">
        <v>72</v>
      </c>
      <c r="I1353" s="24" t="s">
        <v>118</v>
      </c>
      <c r="J1353" s="24" t="str">
        <f t="shared" si="116"/>
        <v>NúmeroJurídica</v>
      </c>
      <c r="L1353" s="36">
        <v>2</v>
      </c>
      <c r="M1353" s="36" t="s">
        <v>89</v>
      </c>
      <c r="N1353" s="36">
        <v>2</v>
      </c>
      <c r="O1353" s="36" t="s">
        <v>73</v>
      </c>
      <c r="Q1353" s="38" t="b">
        <f>IF(ISERROR(C1374),TRUE,FALSE)</f>
        <v>1</v>
      </c>
      <c r="R1353" s="24" t="s">
        <v>172</v>
      </c>
      <c r="S1353" s="24" t="str">
        <f t="shared" si="117"/>
        <v>Cadena NIF mal formada.</v>
      </c>
      <c r="T1353" s="24" t="e">
        <f t="shared" ref="T1353:T1356" si="119">IF(S1353="",T1352,T1352&amp;" "&amp;S1353)</f>
        <v>#REF!</v>
      </c>
    </row>
    <row r="1354" spans="2:20" ht="15.5" x14ac:dyDescent="0.35">
      <c r="B1354" s="17">
        <v>4</v>
      </c>
      <c r="C1354" s="17" t="e">
        <f t="shared" si="118"/>
        <v>#REF!</v>
      </c>
      <c r="D1354" t="e">
        <f>RIGHT(C1348,9-B1354)</f>
        <v>#REF!</v>
      </c>
      <c r="F1354" s="30" t="s">
        <v>75</v>
      </c>
      <c r="G1354" s="19" t="s">
        <v>101</v>
      </c>
      <c r="H1354" s="27" t="s">
        <v>72</v>
      </c>
      <c r="I1354" s="24" t="s">
        <v>118</v>
      </c>
      <c r="J1354" s="24" t="str">
        <f t="shared" si="116"/>
        <v>NúmeroJurídica</v>
      </c>
      <c r="L1354" s="36">
        <v>3</v>
      </c>
      <c r="M1354" s="36" t="s">
        <v>71</v>
      </c>
      <c r="N1354" s="36">
        <v>3</v>
      </c>
      <c r="O1354" s="36" t="s">
        <v>74</v>
      </c>
      <c r="Q1354" s="38" t="e">
        <f>OR(ISBLANK(C1343),C1343="",C1343=0)</f>
        <v>#REF!</v>
      </c>
      <c r="R1354" s="24" t="s">
        <v>173</v>
      </c>
      <c r="S1354" s="24" t="e">
        <f t="shared" si="117"/>
        <v>#REF!</v>
      </c>
      <c r="T1354" s="24" t="e">
        <f t="shared" si="119"/>
        <v>#REF!</v>
      </c>
    </row>
    <row r="1355" spans="2:20" ht="15.5" x14ac:dyDescent="0.35">
      <c r="B1355" s="17">
        <v>5</v>
      </c>
      <c r="C1355" s="17" t="e">
        <f t="shared" si="118"/>
        <v>#REF!</v>
      </c>
      <c r="D1355" t="e">
        <f>RIGHT(C1348,9-B1355)</f>
        <v>#REF!</v>
      </c>
      <c r="F1355" s="30" t="s">
        <v>76</v>
      </c>
      <c r="G1355" s="19" t="s">
        <v>102</v>
      </c>
      <c r="H1355" s="27" t="s">
        <v>72</v>
      </c>
      <c r="I1355" s="24" t="s">
        <v>118</v>
      </c>
      <c r="J1355" s="24" t="str">
        <f t="shared" si="116"/>
        <v>NúmeroJurídica</v>
      </c>
      <c r="L1355" s="36">
        <v>4</v>
      </c>
      <c r="M1355" s="36" t="s">
        <v>78</v>
      </c>
      <c r="N1355" s="36">
        <v>4</v>
      </c>
      <c r="O1355" s="36" t="s">
        <v>75</v>
      </c>
      <c r="Q1355" s="38" t="b">
        <f>IF(ISERROR(C1380),TRUE,NOT(C1380))</f>
        <v>1</v>
      </c>
      <c r="R1355" s="24" t="s">
        <v>165</v>
      </c>
      <c r="S1355" s="24" t="str">
        <f t="shared" si="117"/>
        <v>NIF no vàlid (codi de control no vàlid).</v>
      </c>
      <c r="T1355" s="24" t="e">
        <f t="shared" si="119"/>
        <v>#REF!</v>
      </c>
    </row>
    <row r="1356" spans="2:20" ht="15.5" x14ac:dyDescent="0.35">
      <c r="B1356" s="17">
        <v>6</v>
      </c>
      <c r="C1356" s="17" t="e">
        <f t="shared" si="118"/>
        <v>#REF!</v>
      </c>
      <c r="D1356" t="e">
        <f>RIGHT(C1348,9-B1356)</f>
        <v>#REF!</v>
      </c>
      <c r="F1356" s="30" t="s">
        <v>77</v>
      </c>
      <c r="G1356" s="19" t="s">
        <v>96</v>
      </c>
      <c r="H1356" s="27" t="s">
        <v>72</v>
      </c>
      <c r="I1356" s="24" t="s">
        <v>118</v>
      </c>
      <c r="J1356" s="24" t="str">
        <f t="shared" si="116"/>
        <v>NúmeroJurídica</v>
      </c>
      <c r="L1356" s="36">
        <v>5</v>
      </c>
      <c r="M1356" s="36" t="s">
        <v>113</v>
      </c>
      <c r="N1356" s="36">
        <v>5</v>
      </c>
      <c r="O1356" s="36" t="s">
        <v>76</v>
      </c>
      <c r="Q1356" s="38" t="b">
        <f>IF(ISERROR(C1361),FALSE,IF(OR(AND(NOT(H1343),C1361=I1368),ISERROR(C1361)),TRUE,FALSE))</f>
        <v>0</v>
      </c>
      <c r="R1356" s="24" t="s">
        <v>174</v>
      </c>
      <c r="S1356" s="24" t="str">
        <f t="shared" si="117"/>
        <v/>
      </c>
      <c r="T1356" s="24" t="e">
        <f t="shared" si="119"/>
        <v>#REF!</v>
      </c>
    </row>
    <row r="1357" spans="2:20" ht="15.5" x14ac:dyDescent="0.35">
      <c r="B1357" s="17">
        <v>7</v>
      </c>
      <c r="C1357" s="17" t="e">
        <f t="shared" si="118"/>
        <v>#REF!</v>
      </c>
      <c r="D1357" t="e">
        <f>RIGHT(C1348,9-B1357)</f>
        <v>#REF!</v>
      </c>
      <c r="F1357" s="30" t="s">
        <v>78</v>
      </c>
      <c r="G1357" s="19" t="s">
        <v>50</v>
      </c>
      <c r="H1357" s="27" t="s">
        <v>72</v>
      </c>
      <c r="I1357" s="24" t="s">
        <v>118</v>
      </c>
      <c r="J1357" s="24" t="str">
        <f t="shared" si="116"/>
        <v>NúmeroJurídica</v>
      </c>
      <c r="L1357" s="36">
        <v>6</v>
      </c>
      <c r="M1357" s="36" t="s">
        <v>116</v>
      </c>
      <c r="N1357" s="36">
        <v>6</v>
      </c>
      <c r="O1357" s="36" t="s">
        <v>77</v>
      </c>
    </row>
    <row r="1358" spans="2:20" ht="29" x14ac:dyDescent="0.35">
      <c r="B1358" s="17">
        <v>8</v>
      </c>
      <c r="C1358" s="17" t="e">
        <f t="shared" si="118"/>
        <v>#REF!</v>
      </c>
      <c r="D1358" t="e">
        <f>RIGHT(C1348,9-B1358)</f>
        <v>#REF!</v>
      </c>
      <c r="F1358" s="30" t="s">
        <v>79</v>
      </c>
      <c r="G1358" s="20" t="s">
        <v>103</v>
      </c>
      <c r="H1358" s="27" t="s">
        <v>72</v>
      </c>
      <c r="I1358" s="24" t="s">
        <v>118</v>
      </c>
      <c r="J1358" s="24" t="str">
        <f t="shared" si="116"/>
        <v>NúmeroJurídica</v>
      </c>
      <c r="L1358" s="36">
        <v>7</v>
      </c>
      <c r="M1358" s="36" t="s">
        <v>77</v>
      </c>
      <c r="N1358" s="36">
        <v>7</v>
      </c>
      <c r="O1358" s="36" t="s">
        <v>78</v>
      </c>
      <c r="Q1358" s="35"/>
      <c r="R1358" s="35"/>
      <c r="S1358" s="35"/>
      <c r="T1358" s="35"/>
    </row>
    <row r="1359" spans="2:20" x14ac:dyDescent="0.35">
      <c r="B1359" s="17">
        <v>9</v>
      </c>
      <c r="C1359" s="17" t="e">
        <f t="shared" si="118"/>
        <v>#REF!</v>
      </c>
      <c r="D1359" t="e">
        <f>RIGHT(C1348,9-B1359)</f>
        <v>#REF!</v>
      </c>
      <c r="F1359" s="30" t="s">
        <v>80</v>
      </c>
      <c r="G1359" s="20" t="s">
        <v>104</v>
      </c>
      <c r="H1359" s="27" t="s">
        <v>72</v>
      </c>
      <c r="I1359" s="24" t="s">
        <v>118</v>
      </c>
      <c r="J1359" s="24" t="str">
        <f t="shared" si="116"/>
        <v>NúmeroJurídica</v>
      </c>
      <c r="L1359" s="36">
        <v>8</v>
      </c>
      <c r="M1359" s="36" t="s">
        <v>83</v>
      </c>
      <c r="N1359" s="36">
        <v>8</v>
      </c>
      <c r="O1359" s="36" t="s">
        <v>79</v>
      </c>
      <c r="Q1359" s="35"/>
      <c r="R1359" s="35"/>
      <c r="S1359" s="35"/>
      <c r="T1359" s="35"/>
    </row>
    <row r="1360" spans="2:20" x14ac:dyDescent="0.35">
      <c r="F1360" s="30" t="s">
        <v>81</v>
      </c>
      <c r="G1360" s="20" t="s">
        <v>105</v>
      </c>
      <c r="H1360" s="27" t="s">
        <v>82</v>
      </c>
      <c r="I1360" s="24" t="s">
        <v>118</v>
      </c>
      <c r="J1360" s="24" t="str">
        <f t="shared" si="116"/>
        <v>LetraJurídica</v>
      </c>
      <c r="L1360" s="36">
        <v>9</v>
      </c>
      <c r="M1360" s="36" t="s">
        <v>75</v>
      </c>
      <c r="N1360" s="36">
        <v>9</v>
      </c>
      <c r="O1360" s="36" t="s">
        <v>138</v>
      </c>
      <c r="Q1360" s="35"/>
      <c r="R1360" s="35"/>
      <c r="S1360" s="35"/>
      <c r="T1360" s="35"/>
    </row>
    <row r="1361" spans="2:20" ht="15.5" x14ac:dyDescent="0.35">
      <c r="B1361" s="45" t="s">
        <v>134</v>
      </c>
      <c r="C1361" s="44" t="e">
        <f>VLOOKUP(C1351,F1351:J1383,4,FALSE)</f>
        <v>#REF!</v>
      </c>
      <c r="F1361" s="30" t="s">
        <v>83</v>
      </c>
      <c r="G1361" s="19" t="s">
        <v>97</v>
      </c>
      <c r="H1361" s="27" t="s">
        <v>82</v>
      </c>
      <c r="I1361" s="24" t="s">
        <v>118</v>
      </c>
      <c r="J1361" s="24" t="str">
        <f t="shared" si="116"/>
        <v>LetraJurídica</v>
      </c>
      <c r="L1361" s="36">
        <v>10</v>
      </c>
      <c r="M1361" s="36" t="s">
        <v>115</v>
      </c>
      <c r="N1361" s="36">
        <v>0</v>
      </c>
      <c r="O1361" s="36" t="s">
        <v>80</v>
      </c>
      <c r="Q1361" s="35"/>
      <c r="R1361" s="35"/>
      <c r="S1361" s="35"/>
      <c r="T1361" s="35"/>
    </row>
    <row r="1362" spans="2:20" ht="15.5" x14ac:dyDescent="0.35">
      <c r="B1362" s="45" t="s">
        <v>166</v>
      </c>
      <c r="C1362" s="44" t="e">
        <f>VLOOKUP(C1351,F1351:J1383,2,FALSE)</f>
        <v>#REF!</v>
      </c>
      <c r="F1362" s="30" t="s">
        <v>84</v>
      </c>
      <c r="G1362" s="19" t="s">
        <v>106</v>
      </c>
      <c r="H1362" s="27" t="s">
        <v>82</v>
      </c>
      <c r="I1362" s="24" t="s">
        <v>118</v>
      </c>
      <c r="J1362" s="24" t="str">
        <f t="shared" si="116"/>
        <v>LetraJurídica</v>
      </c>
      <c r="L1362" s="36">
        <v>11</v>
      </c>
      <c r="M1362" s="36" t="s">
        <v>73</v>
      </c>
      <c r="Q1362" s="35"/>
      <c r="R1362" s="35"/>
      <c r="S1362" s="35"/>
      <c r="T1362" s="35"/>
    </row>
    <row r="1363" spans="2:20" x14ac:dyDescent="0.35">
      <c r="B1363" s="45" t="s">
        <v>135</v>
      </c>
      <c r="C1363" s="44" t="e">
        <f>VLOOKUP(C1351,F1351:J1383,5,FALSE)</f>
        <v>#REF!</v>
      </c>
      <c r="F1363" s="30" t="s">
        <v>85</v>
      </c>
      <c r="G1363" s="20" t="s">
        <v>107</v>
      </c>
      <c r="H1363" s="27" t="s">
        <v>82</v>
      </c>
      <c r="I1363" s="24" t="s">
        <v>118</v>
      </c>
      <c r="J1363" s="24" t="str">
        <f t="shared" si="116"/>
        <v>LetraJurídica</v>
      </c>
      <c r="L1363" s="36">
        <v>12</v>
      </c>
      <c r="M1363" s="36" t="s">
        <v>81</v>
      </c>
    </row>
    <row r="1364" spans="2:20" ht="29" x14ac:dyDescent="0.35">
      <c r="B1364" s="45" t="s">
        <v>143</v>
      </c>
      <c r="C1364" s="44" t="e">
        <f>IF(C1363="Letra8Física",LEFT(C1348,8),RIGHT(LEFT(C1348,8),7))</f>
        <v>#REF!</v>
      </c>
      <c r="F1364" s="30" t="s">
        <v>86</v>
      </c>
      <c r="G1364" s="20" t="s">
        <v>128</v>
      </c>
      <c r="H1364" s="27" t="s">
        <v>82</v>
      </c>
      <c r="I1364" s="24" t="s">
        <v>118</v>
      </c>
      <c r="J1364" s="24" t="str">
        <f t="shared" si="116"/>
        <v>LetraJurídica</v>
      </c>
      <c r="L1364" s="36">
        <v>13</v>
      </c>
      <c r="M1364" s="36" t="s">
        <v>80</v>
      </c>
    </row>
    <row r="1365" spans="2:20" ht="15.5" x14ac:dyDescent="0.35">
      <c r="B1365" s="45" t="s">
        <v>144</v>
      </c>
      <c r="C1365" s="44" t="e">
        <f>MOD(C1364,23)</f>
        <v>#REF!</v>
      </c>
      <c r="F1365" s="30" t="s">
        <v>87</v>
      </c>
      <c r="G1365" s="19" t="s">
        <v>108</v>
      </c>
      <c r="H1365" s="27" t="s">
        <v>72</v>
      </c>
      <c r="I1365" s="24" t="s">
        <v>118</v>
      </c>
      <c r="J1365" s="24" t="str">
        <f t="shared" si="116"/>
        <v>NúmeroJurídica</v>
      </c>
      <c r="L1365" s="36">
        <v>14</v>
      </c>
      <c r="M1365" s="36" t="s">
        <v>117</v>
      </c>
    </row>
    <row r="1366" spans="2:20" x14ac:dyDescent="0.35">
      <c r="B1366" s="45" t="s">
        <v>145</v>
      </c>
      <c r="C1366" s="44" t="e">
        <f>VLOOKUP(C1365,L1351:M1373,2)</f>
        <v>#REF!</v>
      </c>
      <c r="F1366" s="31" t="s">
        <v>88</v>
      </c>
      <c r="G1366" s="21" t="s">
        <v>109</v>
      </c>
      <c r="H1366" s="28" t="s">
        <v>72</v>
      </c>
      <c r="I1366" s="24" t="s">
        <v>118</v>
      </c>
      <c r="J1366" s="24" t="str">
        <f t="shared" si="116"/>
        <v>NúmeroJurídica</v>
      </c>
      <c r="L1366" s="36">
        <v>15</v>
      </c>
      <c r="M1366" s="36" t="s">
        <v>86</v>
      </c>
    </row>
    <row r="1367" spans="2:20" x14ac:dyDescent="0.35">
      <c r="B1367" s="39" t="s">
        <v>146</v>
      </c>
      <c r="C1367" s="43" t="e">
        <f>IF(C1366=C1359,TRUE,FALSE)</f>
        <v>#REF!</v>
      </c>
      <c r="F1367" s="32" t="s">
        <v>89</v>
      </c>
      <c r="G1367" s="23" t="s">
        <v>110</v>
      </c>
      <c r="H1367" s="22" t="s">
        <v>82</v>
      </c>
      <c r="I1367" s="24" t="s">
        <v>118</v>
      </c>
      <c r="J1367" s="24" t="str">
        <f t="shared" si="116"/>
        <v>LetraJurídica</v>
      </c>
      <c r="L1367" s="36">
        <v>16</v>
      </c>
      <c r="M1367" s="36" t="s">
        <v>84</v>
      </c>
    </row>
    <row r="1368" spans="2:20" x14ac:dyDescent="0.35">
      <c r="B1368" s="46" t="s">
        <v>152</v>
      </c>
      <c r="C1368" s="44" t="e">
        <f>C1353+C1355+C1357</f>
        <v>#REF!</v>
      </c>
      <c r="F1368" s="33" t="s">
        <v>111</v>
      </c>
      <c r="G1368" s="25" t="s">
        <v>120</v>
      </c>
      <c r="H1368" s="18" t="s">
        <v>141</v>
      </c>
      <c r="I1368" s="24" t="s">
        <v>119</v>
      </c>
      <c r="J1368" s="24" t="str">
        <f t="shared" si="116"/>
        <v>Letra7Física</v>
      </c>
      <c r="L1368" s="36">
        <v>17</v>
      </c>
      <c r="M1368" s="36" t="s">
        <v>88</v>
      </c>
    </row>
    <row r="1369" spans="2:20" ht="43.5" x14ac:dyDescent="0.35">
      <c r="B1369" s="46" t="s">
        <v>148</v>
      </c>
      <c r="C1369" s="44" t="e">
        <f>C1352*2-(TRUNC(C1352*2/10)*9)</f>
        <v>#REF!</v>
      </c>
      <c r="F1369" s="33" t="s">
        <v>112</v>
      </c>
      <c r="G1369" s="25" t="s">
        <v>121</v>
      </c>
      <c r="H1369" s="18" t="s">
        <v>141</v>
      </c>
      <c r="I1369" s="24" t="s">
        <v>119</v>
      </c>
      <c r="J1369" s="24" t="str">
        <f t="shared" si="116"/>
        <v>Letra7Física</v>
      </c>
      <c r="L1369" s="36">
        <v>18</v>
      </c>
      <c r="M1369" s="36" t="s">
        <v>79</v>
      </c>
    </row>
    <row r="1370" spans="2:20" ht="43.5" x14ac:dyDescent="0.35">
      <c r="B1370" s="46" t="s">
        <v>149</v>
      </c>
      <c r="C1370" s="44" t="e">
        <f>C1354*2-(TRUNC(C1354*2/10)*9)</f>
        <v>#REF!</v>
      </c>
      <c r="F1370" s="33" t="s">
        <v>113</v>
      </c>
      <c r="G1370" s="25" t="s">
        <v>122</v>
      </c>
      <c r="H1370" s="18" t="s">
        <v>141</v>
      </c>
      <c r="I1370" s="24" t="s">
        <v>119</v>
      </c>
      <c r="J1370" s="24" t="str">
        <f t="shared" si="116"/>
        <v>Letra7Física</v>
      </c>
      <c r="L1370" s="36">
        <v>19</v>
      </c>
      <c r="M1370" s="36" t="s">
        <v>112</v>
      </c>
    </row>
    <row r="1371" spans="2:20" ht="29" x14ac:dyDescent="0.35">
      <c r="B1371" s="46" t="s">
        <v>150</v>
      </c>
      <c r="C1371" s="44" t="e">
        <f>C1356*2-(TRUNC(C1356*2/10)*9)</f>
        <v>#REF!</v>
      </c>
      <c r="F1371" s="33" t="s">
        <v>115</v>
      </c>
      <c r="G1371" s="25" t="s">
        <v>123</v>
      </c>
      <c r="H1371" s="18" t="s">
        <v>141</v>
      </c>
      <c r="I1371" s="24" t="s">
        <v>119</v>
      </c>
      <c r="J1371" s="24" t="str">
        <f t="shared" si="116"/>
        <v>Letra7Física</v>
      </c>
      <c r="L1371" s="36">
        <v>20</v>
      </c>
      <c r="M1371" s="36" t="s">
        <v>74</v>
      </c>
    </row>
    <row r="1372" spans="2:20" ht="29" x14ac:dyDescent="0.35">
      <c r="B1372" s="46" t="s">
        <v>151</v>
      </c>
      <c r="C1372" s="44" t="e">
        <f>C1358*2-(TRUNC(C1358*2/10)*9)</f>
        <v>#REF!</v>
      </c>
      <c r="F1372" s="33" t="s">
        <v>116</v>
      </c>
      <c r="G1372" s="25" t="s">
        <v>123</v>
      </c>
      <c r="H1372" s="18" t="s">
        <v>141</v>
      </c>
      <c r="I1372" s="24" t="s">
        <v>119</v>
      </c>
      <c r="J1372" s="24" t="str">
        <f t="shared" si="116"/>
        <v>Letra7Física</v>
      </c>
      <c r="L1372" s="36">
        <v>21</v>
      </c>
      <c r="M1372" s="36" t="s">
        <v>111</v>
      </c>
    </row>
    <row r="1373" spans="2:20" ht="29" x14ac:dyDescent="0.35">
      <c r="B1373" s="46" t="s">
        <v>153</v>
      </c>
      <c r="C1373" s="44" t="e">
        <f>SUM(C1369:C1372)</f>
        <v>#REF!</v>
      </c>
      <c r="F1373" s="33" t="s">
        <v>117</v>
      </c>
      <c r="G1373" s="25" t="s">
        <v>123</v>
      </c>
      <c r="H1373" s="18" t="s">
        <v>141</v>
      </c>
      <c r="I1373" s="24" t="s">
        <v>119</v>
      </c>
      <c r="J1373" s="24" t="str">
        <f t="shared" si="116"/>
        <v>Letra7Física</v>
      </c>
      <c r="L1373" s="36">
        <v>22</v>
      </c>
      <c r="M1373" s="36" t="s">
        <v>76</v>
      </c>
    </row>
    <row r="1374" spans="2:20" x14ac:dyDescent="0.35">
      <c r="B1374" s="46" t="s">
        <v>154</v>
      </c>
      <c r="C1374" s="44" t="e">
        <f>C1373+C1368</f>
        <v>#REF!</v>
      </c>
      <c r="F1374" s="34" t="s">
        <v>94</v>
      </c>
      <c r="G1374" s="25" t="s">
        <v>129</v>
      </c>
      <c r="H1374" s="29" t="s">
        <v>142</v>
      </c>
      <c r="I1374" s="24" t="s">
        <v>119</v>
      </c>
      <c r="J1374" s="24" t="str">
        <f t="shared" si="116"/>
        <v>Letra8Física</v>
      </c>
    </row>
    <row r="1375" spans="2:20" x14ac:dyDescent="0.35">
      <c r="B1375" s="46" t="s">
        <v>155</v>
      </c>
      <c r="C1375" s="44" t="e">
        <f>MOD(10-MOD(C1374,10),10)</f>
        <v>#REF!</v>
      </c>
      <c r="F1375" s="34" t="s">
        <v>130</v>
      </c>
      <c r="G1375" s="25" t="s">
        <v>129</v>
      </c>
      <c r="H1375" s="29" t="s">
        <v>142</v>
      </c>
      <c r="I1375" s="24" t="s">
        <v>119</v>
      </c>
      <c r="J1375" s="24" t="str">
        <f t="shared" si="116"/>
        <v>Letra8Física</v>
      </c>
    </row>
    <row r="1376" spans="2:20" x14ac:dyDescent="0.35">
      <c r="B1376" s="39" t="s">
        <v>156</v>
      </c>
      <c r="C1376" s="43" t="e">
        <f>IF(TEXT(C1375,"0")=C1359,TRUE,FALSE)</f>
        <v>#REF!</v>
      </c>
      <c r="F1376" s="34" t="s">
        <v>91</v>
      </c>
      <c r="G1376" s="25" t="s">
        <v>129</v>
      </c>
      <c r="H1376" s="29" t="s">
        <v>142</v>
      </c>
      <c r="I1376" s="24" t="s">
        <v>119</v>
      </c>
      <c r="J1376" s="24" t="str">
        <f t="shared" si="116"/>
        <v>Letra8Física</v>
      </c>
    </row>
    <row r="1377" spans="2:10" x14ac:dyDescent="0.35">
      <c r="B1377" s="46" t="s">
        <v>158</v>
      </c>
      <c r="C1377" s="44" t="e">
        <f>VLOOKUP(C1375,N1351:O1361,2,FALSE)</f>
        <v>#REF!</v>
      </c>
      <c r="F1377" s="34" t="s">
        <v>95</v>
      </c>
      <c r="G1377" s="25" t="s">
        <v>129</v>
      </c>
      <c r="H1377" s="29" t="s">
        <v>142</v>
      </c>
      <c r="I1377" s="24" t="s">
        <v>119</v>
      </c>
      <c r="J1377" s="24" t="str">
        <f t="shared" si="116"/>
        <v>Letra8Física</v>
      </c>
    </row>
    <row r="1378" spans="2:10" x14ac:dyDescent="0.35">
      <c r="B1378" s="39" t="s">
        <v>157</v>
      </c>
      <c r="C1378" s="43" t="e">
        <f>IF(C1377=C1359,TRUE,FALSE)</f>
        <v>#REF!</v>
      </c>
      <c r="F1378" s="34" t="s">
        <v>93</v>
      </c>
      <c r="G1378" s="25" t="s">
        <v>129</v>
      </c>
      <c r="H1378" s="29" t="s">
        <v>142</v>
      </c>
      <c r="I1378" s="24" t="s">
        <v>119</v>
      </c>
      <c r="J1378" s="24" t="str">
        <f t="shared" si="116"/>
        <v>Letra8Física</v>
      </c>
    </row>
    <row r="1379" spans="2:10" x14ac:dyDescent="0.35">
      <c r="B1379" s="40"/>
      <c r="C1379" s="17"/>
      <c r="F1379" s="34" t="s">
        <v>131</v>
      </c>
      <c r="G1379" s="25" t="s">
        <v>129</v>
      </c>
      <c r="H1379" s="29" t="s">
        <v>142</v>
      </c>
      <c r="I1379" s="24" t="s">
        <v>119</v>
      </c>
      <c r="J1379" s="24" t="str">
        <f t="shared" si="116"/>
        <v>Letra8Física</v>
      </c>
    </row>
    <row r="1380" spans="2:10" x14ac:dyDescent="0.35">
      <c r="B1380" s="39" t="s">
        <v>159</v>
      </c>
      <c r="C1380" s="43" t="e">
        <f>OR(C1367,AND(C1376,C1363=J1351),AND(C1378,C1363=J1360))</f>
        <v>#REF!</v>
      </c>
      <c r="F1380" s="34" t="s">
        <v>90</v>
      </c>
      <c r="G1380" s="25" t="s">
        <v>129</v>
      </c>
      <c r="H1380" s="29" t="s">
        <v>142</v>
      </c>
      <c r="I1380" s="24" t="s">
        <v>119</v>
      </c>
      <c r="J1380" s="24" t="str">
        <f t="shared" si="116"/>
        <v>Letra8Física</v>
      </c>
    </row>
    <row r="1381" spans="2:10" x14ac:dyDescent="0.35">
      <c r="B1381" s="40"/>
      <c r="C1381" s="17"/>
      <c r="F1381" s="34" t="s">
        <v>132</v>
      </c>
      <c r="G1381" s="25" t="s">
        <v>129</v>
      </c>
      <c r="H1381" s="29" t="s">
        <v>142</v>
      </c>
      <c r="I1381" s="24" t="s">
        <v>119</v>
      </c>
      <c r="J1381" s="24" t="str">
        <f t="shared" si="116"/>
        <v>Letra8Física</v>
      </c>
    </row>
    <row r="1382" spans="2:10" x14ac:dyDescent="0.35">
      <c r="F1382" s="34" t="s">
        <v>92</v>
      </c>
      <c r="G1382" s="25" t="s">
        <v>129</v>
      </c>
      <c r="H1382" s="29" t="s">
        <v>142</v>
      </c>
      <c r="I1382" s="24" t="s">
        <v>119</v>
      </c>
      <c r="J1382" s="24" t="str">
        <f t="shared" si="116"/>
        <v>Letra8Física</v>
      </c>
    </row>
    <row r="1383" spans="2:10" x14ac:dyDescent="0.35">
      <c r="B1383" s="41" t="s">
        <v>161</v>
      </c>
      <c r="C1383" s="43" t="e">
        <f>NOT(OR(Q1351:Q1356))</f>
        <v>#REF!</v>
      </c>
      <c r="F1383" s="34" t="s">
        <v>133</v>
      </c>
      <c r="G1383" s="25" t="s">
        <v>129</v>
      </c>
      <c r="H1383" s="29" t="s">
        <v>142</v>
      </c>
      <c r="I1383" s="24" t="s">
        <v>119</v>
      </c>
      <c r="J1383" s="24" t="str">
        <f t="shared" si="116"/>
        <v>Letra8Física</v>
      </c>
    </row>
    <row r="1384" spans="2:10" x14ac:dyDescent="0.35">
      <c r="B1384" s="41" t="s">
        <v>124</v>
      </c>
      <c r="C1384" s="42" t="e">
        <f>IF(Q1354,R1354,T1356)</f>
        <v>#REF!</v>
      </c>
    </row>
  </sheetData>
  <conditionalFormatting sqref="C33">
    <cfRule type="cellIs" dxfId="269" priority="413" operator="equal">
      <formula>FALSE</formula>
    </cfRule>
  </conditionalFormatting>
  <conditionalFormatting sqref="C42">
    <cfRule type="cellIs" dxfId="268" priority="412" operator="equal">
      <formula>FALSE</formula>
    </cfRule>
  </conditionalFormatting>
  <conditionalFormatting sqref="C44">
    <cfRule type="cellIs" dxfId="267" priority="411" operator="equal">
      <formula>FALSE</formula>
    </cfRule>
  </conditionalFormatting>
  <conditionalFormatting sqref="Q17:Q20">
    <cfRule type="cellIs" dxfId="266" priority="409" operator="equal">
      <formula>TRUE</formula>
    </cfRule>
  </conditionalFormatting>
  <conditionalFormatting sqref="Q21">
    <cfRule type="cellIs" dxfId="265" priority="408" operator="equal">
      <formula>TRUE</formula>
    </cfRule>
  </conditionalFormatting>
  <conditionalFormatting sqref="C10">
    <cfRule type="cellIs" dxfId="264" priority="406" operator="equal">
      <formula>FALSE</formula>
    </cfRule>
  </conditionalFormatting>
  <conditionalFormatting sqref="C49">
    <cfRule type="cellIs" dxfId="263" priority="407" operator="equal">
      <formula>FALSE</formula>
    </cfRule>
  </conditionalFormatting>
  <conditionalFormatting sqref="C79">
    <cfRule type="cellIs" dxfId="262" priority="404" operator="equal">
      <formula>FALSE</formula>
    </cfRule>
  </conditionalFormatting>
  <conditionalFormatting sqref="C88">
    <cfRule type="cellIs" dxfId="261" priority="403" operator="equal">
      <formula>FALSE</formula>
    </cfRule>
  </conditionalFormatting>
  <conditionalFormatting sqref="C90">
    <cfRule type="cellIs" dxfId="260" priority="402" operator="equal">
      <formula>FALSE</formula>
    </cfRule>
  </conditionalFormatting>
  <conditionalFormatting sqref="C92">
    <cfRule type="cellIs" dxfId="259" priority="401" operator="equal">
      <formula>FALSE</formula>
    </cfRule>
  </conditionalFormatting>
  <conditionalFormatting sqref="Q63:Q66">
    <cfRule type="cellIs" dxfId="258" priority="400" operator="equal">
      <formula>TRUE</formula>
    </cfRule>
  </conditionalFormatting>
  <conditionalFormatting sqref="Q67">
    <cfRule type="cellIs" dxfId="257" priority="399" operator="equal">
      <formula>TRUE</formula>
    </cfRule>
  </conditionalFormatting>
  <conditionalFormatting sqref="C56">
    <cfRule type="cellIs" dxfId="256" priority="397" operator="equal">
      <formula>FALSE</formula>
    </cfRule>
  </conditionalFormatting>
  <conditionalFormatting sqref="C125">
    <cfRule type="cellIs" dxfId="255" priority="395" operator="equal">
      <formula>FALSE</formula>
    </cfRule>
  </conditionalFormatting>
  <conditionalFormatting sqref="C134">
    <cfRule type="cellIs" dxfId="254" priority="394" operator="equal">
      <formula>FALSE</formula>
    </cfRule>
  </conditionalFormatting>
  <conditionalFormatting sqref="C136">
    <cfRule type="cellIs" dxfId="253" priority="393" operator="equal">
      <formula>FALSE</formula>
    </cfRule>
  </conditionalFormatting>
  <conditionalFormatting sqref="Q109:Q112">
    <cfRule type="cellIs" dxfId="252" priority="391" operator="equal">
      <formula>TRUE</formula>
    </cfRule>
  </conditionalFormatting>
  <conditionalFormatting sqref="Q113">
    <cfRule type="cellIs" dxfId="251" priority="390" operator="equal">
      <formula>TRUE</formula>
    </cfRule>
  </conditionalFormatting>
  <conditionalFormatting sqref="C102">
    <cfRule type="cellIs" dxfId="250" priority="388" operator="equal">
      <formula>FALSE</formula>
    </cfRule>
  </conditionalFormatting>
  <conditionalFormatting sqref="C141">
    <cfRule type="cellIs" dxfId="249" priority="389" operator="equal">
      <formula>FALSE</formula>
    </cfRule>
  </conditionalFormatting>
  <conditionalFormatting sqref="C171">
    <cfRule type="cellIs" dxfId="248" priority="386" operator="equal">
      <formula>FALSE</formula>
    </cfRule>
  </conditionalFormatting>
  <conditionalFormatting sqref="C180">
    <cfRule type="cellIs" dxfId="247" priority="385" operator="equal">
      <formula>FALSE</formula>
    </cfRule>
  </conditionalFormatting>
  <conditionalFormatting sqref="C182">
    <cfRule type="cellIs" dxfId="246" priority="384" operator="equal">
      <formula>FALSE</formula>
    </cfRule>
  </conditionalFormatting>
  <conditionalFormatting sqref="Q155:Q158">
    <cfRule type="cellIs" dxfId="245" priority="382" operator="equal">
      <formula>TRUE</formula>
    </cfRule>
  </conditionalFormatting>
  <conditionalFormatting sqref="Q159">
    <cfRule type="cellIs" dxfId="244" priority="381" operator="equal">
      <formula>TRUE</formula>
    </cfRule>
  </conditionalFormatting>
  <conditionalFormatting sqref="C148">
    <cfRule type="cellIs" dxfId="243" priority="379" operator="equal">
      <formula>FALSE</formula>
    </cfRule>
  </conditionalFormatting>
  <conditionalFormatting sqref="C187">
    <cfRule type="cellIs" dxfId="242" priority="380" operator="equal">
      <formula>FALSE</formula>
    </cfRule>
  </conditionalFormatting>
  <conditionalFormatting sqref="C217">
    <cfRule type="cellIs" dxfId="241" priority="377" operator="equal">
      <formula>FALSE</formula>
    </cfRule>
  </conditionalFormatting>
  <conditionalFormatting sqref="C226">
    <cfRule type="cellIs" dxfId="240" priority="376" operator="equal">
      <formula>FALSE</formula>
    </cfRule>
  </conditionalFormatting>
  <conditionalFormatting sqref="C228">
    <cfRule type="cellIs" dxfId="239" priority="375" operator="equal">
      <formula>FALSE</formula>
    </cfRule>
  </conditionalFormatting>
  <conditionalFormatting sqref="Q201:Q204">
    <cfRule type="cellIs" dxfId="238" priority="373" operator="equal">
      <formula>TRUE</formula>
    </cfRule>
  </conditionalFormatting>
  <conditionalFormatting sqref="Q205">
    <cfRule type="cellIs" dxfId="237" priority="372" operator="equal">
      <formula>TRUE</formula>
    </cfRule>
  </conditionalFormatting>
  <conditionalFormatting sqref="C194">
    <cfRule type="cellIs" dxfId="236" priority="370" operator="equal">
      <formula>FALSE</formula>
    </cfRule>
  </conditionalFormatting>
  <conditionalFormatting sqref="C233">
    <cfRule type="cellIs" dxfId="235" priority="371" operator="equal">
      <formula>FALSE</formula>
    </cfRule>
  </conditionalFormatting>
  <conditionalFormatting sqref="C263">
    <cfRule type="cellIs" dxfId="234" priority="368" operator="equal">
      <formula>FALSE</formula>
    </cfRule>
  </conditionalFormatting>
  <conditionalFormatting sqref="C272">
    <cfRule type="cellIs" dxfId="233" priority="367" operator="equal">
      <formula>FALSE</formula>
    </cfRule>
  </conditionalFormatting>
  <conditionalFormatting sqref="C274">
    <cfRule type="cellIs" dxfId="232" priority="366" operator="equal">
      <formula>FALSE</formula>
    </cfRule>
  </conditionalFormatting>
  <conditionalFormatting sqref="Q247:Q250">
    <cfRule type="cellIs" dxfId="231" priority="364" operator="equal">
      <formula>TRUE</formula>
    </cfRule>
  </conditionalFormatting>
  <conditionalFormatting sqref="Q251">
    <cfRule type="cellIs" dxfId="230" priority="363" operator="equal">
      <formula>TRUE</formula>
    </cfRule>
  </conditionalFormatting>
  <conditionalFormatting sqref="C240">
    <cfRule type="cellIs" dxfId="229" priority="361" operator="equal">
      <formula>FALSE</formula>
    </cfRule>
  </conditionalFormatting>
  <conditionalFormatting sqref="C279">
    <cfRule type="cellIs" dxfId="228" priority="362" operator="equal">
      <formula>FALSE</formula>
    </cfRule>
  </conditionalFormatting>
  <conditionalFormatting sqref="C309">
    <cfRule type="cellIs" dxfId="227" priority="359" operator="equal">
      <formula>FALSE</formula>
    </cfRule>
  </conditionalFormatting>
  <conditionalFormatting sqref="C318">
    <cfRule type="cellIs" dxfId="226" priority="358" operator="equal">
      <formula>FALSE</formula>
    </cfRule>
  </conditionalFormatting>
  <conditionalFormatting sqref="C320">
    <cfRule type="cellIs" dxfId="225" priority="357" operator="equal">
      <formula>FALSE</formula>
    </cfRule>
  </conditionalFormatting>
  <conditionalFormatting sqref="Q293:Q296">
    <cfRule type="cellIs" dxfId="224" priority="355" operator="equal">
      <formula>TRUE</formula>
    </cfRule>
  </conditionalFormatting>
  <conditionalFormatting sqref="Q297">
    <cfRule type="cellIs" dxfId="223" priority="354" operator="equal">
      <formula>TRUE</formula>
    </cfRule>
  </conditionalFormatting>
  <conditionalFormatting sqref="C286">
    <cfRule type="cellIs" dxfId="222" priority="352" operator="equal">
      <formula>FALSE</formula>
    </cfRule>
  </conditionalFormatting>
  <conditionalFormatting sqref="C325">
    <cfRule type="cellIs" dxfId="221" priority="353" operator="equal">
      <formula>FALSE</formula>
    </cfRule>
  </conditionalFormatting>
  <conditionalFormatting sqref="C355">
    <cfRule type="cellIs" dxfId="220" priority="350" operator="equal">
      <formula>FALSE</formula>
    </cfRule>
  </conditionalFormatting>
  <conditionalFormatting sqref="C364">
    <cfRule type="cellIs" dxfId="219" priority="349" operator="equal">
      <formula>FALSE</formula>
    </cfRule>
  </conditionalFormatting>
  <conditionalFormatting sqref="C366">
    <cfRule type="cellIs" dxfId="218" priority="348" operator="equal">
      <formula>FALSE</formula>
    </cfRule>
  </conditionalFormatting>
  <conditionalFormatting sqref="Q339:Q342">
    <cfRule type="cellIs" dxfId="217" priority="346" operator="equal">
      <formula>TRUE</formula>
    </cfRule>
  </conditionalFormatting>
  <conditionalFormatting sqref="Q343">
    <cfRule type="cellIs" dxfId="216" priority="345" operator="equal">
      <formula>TRUE</formula>
    </cfRule>
  </conditionalFormatting>
  <conditionalFormatting sqref="Q435">
    <cfRule type="cellIs" dxfId="215" priority="327" operator="equal">
      <formula>TRUE</formula>
    </cfRule>
  </conditionalFormatting>
  <conditionalFormatting sqref="C332">
    <cfRule type="cellIs" dxfId="214" priority="343" operator="equal">
      <formula>FALSE</formula>
    </cfRule>
  </conditionalFormatting>
  <conditionalFormatting sqref="C371">
    <cfRule type="cellIs" dxfId="213" priority="344" operator="equal">
      <formula>FALSE</formula>
    </cfRule>
  </conditionalFormatting>
  <conditionalFormatting sqref="C401">
    <cfRule type="cellIs" dxfId="212" priority="341" operator="equal">
      <formula>FALSE</formula>
    </cfRule>
  </conditionalFormatting>
  <conditionalFormatting sqref="C410">
    <cfRule type="cellIs" dxfId="211" priority="340" operator="equal">
      <formula>FALSE</formula>
    </cfRule>
  </conditionalFormatting>
  <conditionalFormatting sqref="C412">
    <cfRule type="cellIs" dxfId="210" priority="339" operator="equal">
      <formula>FALSE</formula>
    </cfRule>
  </conditionalFormatting>
  <conditionalFormatting sqref="Q385:Q388">
    <cfRule type="cellIs" dxfId="209" priority="337" operator="equal">
      <formula>TRUE</formula>
    </cfRule>
  </conditionalFormatting>
  <conditionalFormatting sqref="Q389">
    <cfRule type="cellIs" dxfId="208" priority="336" operator="equal">
      <formula>TRUE</formula>
    </cfRule>
  </conditionalFormatting>
  <conditionalFormatting sqref="Q477:Q480">
    <cfRule type="cellIs" dxfId="207" priority="319" operator="equal">
      <formula>TRUE</formula>
    </cfRule>
  </conditionalFormatting>
  <conditionalFormatting sqref="C378">
    <cfRule type="cellIs" dxfId="206" priority="334" operator="equal">
      <formula>FALSE</formula>
    </cfRule>
  </conditionalFormatting>
  <conditionalFormatting sqref="C417">
    <cfRule type="cellIs" dxfId="205" priority="335" operator="equal">
      <formula>FALSE</formula>
    </cfRule>
  </conditionalFormatting>
  <conditionalFormatting sqref="C447">
    <cfRule type="cellIs" dxfId="204" priority="332" operator="equal">
      <formula>FALSE</formula>
    </cfRule>
  </conditionalFormatting>
  <conditionalFormatting sqref="C456">
    <cfRule type="cellIs" dxfId="203" priority="331" operator="equal">
      <formula>FALSE</formula>
    </cfRule>
  </conditionalFormatting>
  <conditionalFormatting sqref="C458">
    <cfRule type="cellIs" dxfId="202" priority="330" operator="equal">
      <formula>FALSE</formula>
    </cfRule>
  </conditionalFormatting>
  <conditionalFormatting sqref="Q431:Q434">
    <cfRule type="cellIs" dxfId="201" priority="328" operator="equal">
      <formula>TRUE</formula>
    </cfRule>
  </conditionalFormatting>
  <conditionalFormatting sqref="C424">
    <cfRule type="cellIs" dxfId="200" priority="325" operator="equal">
      <formula>FALSE</formula>
    </cfRule>
  </conditionalFormatting>
  <conditionalFormatting sqref="C463">
    <cfRule type="cellIs" dxfId="199" priority="326" operator="equal">
      <formula>FALSE</formula>
    </cfRule>
  </conditionalFormatting>
  <conditionalFormatting sqref="C493">
    <cfRule type="cellIs" dxfId="198" priority="323" operator="equal">
      <formula>FALSE</formula>
    </cfRule>
  </conditionalFormatting>
  <conditionalFormatting sqref="C502">
    <cfRule type="cellIs" dxfId="197" priority="322" operator="equal">
      <formula>FALSE</formula>
    </cfRule>
  </conditionalFormatting>
  <conditionalFormatting sqref="C504">
    <cfRule type="cellIs" dxfId="196" priority="321" operator="equal">
      <formula>FALSE</formula>
    </cfRule>
  </conditionalFormatting>
  <conditionalFormatting sqref="Q481">
    <cfRule type="cellIs" dxfId="195" priority="318" operator="equal">
      <formula>TRUE</formula>
    </cfRule>
  </conditionalFormatting>
  <conditionalFormatting sqref="C470">
    <cfRule type="cellIs" dxfId="194" priority="316" operator="equal">
      <formula>FALSE</formula>
    </cfRule>
  </conditionalFormatting>
  <conditionalFormatting sqref="C509">
    <cfRule type="cellIs" dxfId="193" priority="317" operator="equal">
      <formula>FALSE</formula>
    </cfRule>
  </conditionalFormatting>
  <conditionalFormatting sqref="C539">
    <cfRule type="cellIs" dxfId="192" priority="314" operator="equal">
      <formula>FALSE</formula>
    </cfRule>
  </conditionalFormatting>
  <conditionalFormatting sqref="C548">
    <cfRule type="cellIs" dxfId="191" priority="313" operator="equal">
      <formula>FALSE</formula>
    </cfRule>
  </conditionalFormatting>
  <conditionalFormatting sqref="C550">
    <cfRule type="cellIs" dxfId="190" priority="312" operator="equal">
      <formula>FALSE</formula>
    </cfRule>
  </conditionalFormatting>
  <conditionalFormatting sqref="Q523:Q526">
    <cfRule type="cellIs" dxfId="189" priority="310" operator="equal">
      <formula>TRUE</formula>
    </cfRule>
  </conditionalFormatting>
  <conditionalFormatting sqref="Q527">
    <cfRule type="cellIs" dxfId="188" priority="309" operator="equal">
      <formula>TRUE</formula>
    </cfRule>
  </conditionalFormatting>
  <conditionalFormatting sqref="C516">
    <cfRule type="cellIs" dxfId="187" priority="307" operator="equal">
      <formula>FALSE</formula>
    </cfRule>
  </conditionalFormatting>
  <conditionalFormatting sqref="C555">
    <cfRule type="cellIs" dxfId="186" priority="308" operator="equal">
      <formula>FALSE</formula>
    </cfRule>
  </conditionalFormatting>
  <conditionalFormatting sqref="C585">
    <cfRule type="cellIs" dxfId="185" priority="305" operator="equal">
      <formula>FALSE</formula>
    </cfRule>
  </conditionalFormatting>
  <conditionalFormatting sqref="C594">
    <cfRule type="cellIs" dxfId="184" priority="304" operator="equal">
      <formula>FALSE</formula>
    </cfRule>
  </conditionalFormatting>
  <conditionalFormatting sqref="C596">
    <cfRule type="cellIs" dxfId="183" priority="303" operator="equal">
      <formula>FALSE</formula>
    </cfRule>
  </conditionalFormatting>
  <conditionalFormatting sqref="Q569:Q572">
    <cfRule type="cellIs" dxfId="182" priority="301" operator="equal">
      <formula>TRUE</formula>
    </cfRule>
  </conditionalFormatting>
  <conditionalFormatting sqref="Q573">
    <cfRule type="cellIs" dxfId="181" priority="300" operator="equal">
      <formula>TRUE</formula>
    </cfRule>
  </conditionalFormatting>
  <conditionalFormatting sqref="C562">
    <cfRule type="cellIs" dxfId="180" priority="298" operator="equal">
      <formula>FALSE</formula>
    </cfRule>
  </conditionalFormatting>
  <conditionalFormatting sqref="C601">
    <cfRule type="cellIs" dxfId="179" priority="299" operator="equal">
      <formula>FALSE</formula>
    </cfRule>
  </conditionalFormatting>
  <conditionalFormatting sqref="C631">
    <cfRule type="cellIs" dxfId="178" priority="296" operator="equal">
      <formula>FALSE</formula>
    </cfRule>
  </conditionalFormatting>
  <conditionalFormatting sqref="C640">
    <cfRule type="cellIs" dxfId="177" priority="295" operator="equal">
      <formula>FALSE</formula>
    </cfRule>
  </conditionalFormatting>
  <conditionalFormatting sqref="C642">
    <cfRule type="cellIs" dxfId="176" priority="294" operator="equal">
      <formula>FALSE</formula>
    </cfRule>
  </conditionalFormatting>
  <conditionalFormatting sqref="Q615:Q618">
    <cfRule type="cellIs" dxfId="175" priority="292" operator="equal">
      <formula>TRUE</formula>
    </cfRule>
  </conditionalFormatting>
  <conditionalFormatting sqref="Q619">
    <cfRule type="cellIs" dxfId="174" priority="291" operator="equal">
      <formula>TRUE</formula>
    </cfRule>
  </conditionalFormatting>
  <conditionalFormatting sqref="C608">
    <cfRule type="cellIs" dxfId="173" priority="289" operator="equal">
      <formula>FALSE</formula>
    </cfRule>
  </conditionalFormatting>
  <conditionalFormatting sqref="C647">
    <cfRule type="cellIs" dxfId="172" priority="290" operator="equal">
      <formula>FALSE</formula>
    </cfRule>
  </conditionalFormatting>
  <conditionalFormatting sqref="C677">
    <cfRule type="cellIs" dxfId="171" priority="287" operator="equal">
      <formula>FALSE</formula>
    </cfRule>
  </conditionalFormatting>
  <conditionalFormatting sqref="C686">
    <cfRule type="cellIs" dxfId="170" priority="286" operator="equal">
      <formula>FALSE</formula>
    </cfRule>
  </conditionalFormatting>
  <conditionalFormatting sqref="C688">
    <cfRule type="cellIs" dxfId="169" priority="285" operator="equal">
      <formula>FALSE</formula>
    </cfRule>
  </conditionalFormatting>
  <conditionalFormatting sqref="Q661:Q664">
    <cfRule type="cellIs" dxfId="168" priority="283" operator="equal">
      <formula>TRUE</formula>
    </cfRule>
  </conditionalFormatting>
  <conditionalFormatting sqref="Q665">
    <cfRule type="cellIs" dxfId="167" priority="282" operator="equal">
      <formula>TRUE</formula>
    </cfRule>
  </conditionalFormatting>
  <conditionalFormatting sqref="C654">
    <cfRule type="cellIs" dxfId="166" priority="280" operator="equal">
      <formula>FALSE</formula>
    </cfRule>
  </conditionalFormatting>
  <conditionalFormatting sqref="C693">
    <cfRule type="cellIs" dxfId="165" priority="281" operator="equal">
      <formula>FALSE</formula>
    </cfRule>
  </conditionalFormatting>
  <conditionalFormatting sqref="C723">
    <cfRule type="cellIs" dxfId="164" priority="278" operator="equal">
      <formula>FALSE</formula>
    </cfRule>
  </conditionalFormatting>
  <conditionalFormatting sqref="C732">
    <cfRule type="cellIs" dxfId="163" priority="277" operator="equal">
      <formula>FALSE</formula>
    </cfRule>
  </conditionalFormatting>
  <conditionalFormatting sqref="C734">
    <cfRule type="cellIs" dxfId="162" priority="276" operator="equal">
      <formula>FALSE</formula>
    </cfRule>
  </conditionalFormatting>
  <conditionalFormatting sqref="Q707:Q710">
    <cfRule type="cellIs" dxfId="161" priority="274" operator="equal">
      <formula>TRUE</formula>
    </cfRule>
  </conditionalFormatting>
  <conditionalFormatting sqref="Q711">
    <cfRule type="cellIs" dxfId="160" priority="273" operator="equal">
      <formula>TRUE</formula>
    </cfRule>
  </conditionalFormatting>
  <conditionalFormatting sqref="C700">
    <cfRule type="cellIs" dxfId="159" priority="271" operator="equal">
      <formula>FALSE</formula>
    </cfRule>
  </conditionalFormatting>
  <conditionalFormatting sqref="C739">
    <cfRule type="cellIs" dxfId="158" priority="272" operator="equal">
      <formula>FALSE</formula>
    </cfRule>
  </conditionalFormatting>
  <conditionalFormatting sqref="C769">
    <cfRule type="cellIs" dxfId="157" priority="269" operator="equal">
      <formula>FALSE</formula>
    </cfRule>
  </conditionalFormatting>
  <conditionalFormatting sqref="C778">
    <cfRule type="cellIs" dxfId="156" priority="268" operator="equal">
      <formula>FALSE</formula>
    </cfRule>
  </conditionalFormatting>
  <conditionalFormatting sqref="C780">
    <cfRule type="cellIs" dxfId="155" priority="267" operator="equal">
      <formula>FALSE</formula>
    </cfRule>
  </conditionalFormatting>
  <conditionalFormatting sqref="Q753:Q756">
    <cfRule type="cellIs" dxfId="154" priority="265" operator="equal">
      <formula>TRUE</formula>
    </cfRule>
  </conditionalFormatting>
  <conditionalFormatting sqref="Q757">
    <cfRule type="cellIs" dxfId="153" priority="264" operator="equal">
      <formula>TRUE</formula>
    </cfRule>
  </conditionalFormatting>
  <conditionalFormatting sqref="Q803">
    <cfRule type="cellIs" dxfId="152" priority="255" operator="equal">
      <formula>TRUE</formula>
    </cfRule>
  </conditionalFormatting>
  <conditionalFormatting sqref="C746">
    <cfRule type="cellIs" dxfId="151" priority="262" operator="equal">
      <formula>FALSE</formula>
    </cfRule>
  </conditionalFormatting>
  <conditionalFormatting sqref="C785">
    <cfRule type="cellIs" dxfId="150" priority="263" operator="equal">
      <formula>FALSE</formula>
    </cfRule>
  </conditionalFormatting>
  <conditionalFormatting sqref="C815">
    <cfRule type="cellIs" dxfId="149" priority="260" operator="equal">
      <formula>FALSE</formula>
    </cfRule>
  </conditionalFormatting>
  <conditionalFormatting sqref="C824">
    <cfRule type="cellIs" dxfId="148" priority="259" operator="equal">
      <formula>FALSE</formula>
    </cfRule>
  </conditionalFormatting>
  <conditionalFormatting sqref="C826">
    <cfRule type="cellIs" dxfId="147" priority="258" operator="equal">
      <formula>FALSE</formula>
    </cfRule>
  </conditionalFormatting>
  <conditionalFormatting sqref="Q799:Q802">
    <cfRule type="cellIs" dxfId="146" priority="256" operator="equal">
      <formula>TRUE</formula>
    </cfRule>
  </conditionalFormatting>
  <conditionalFormatting sqref="Q845:Q848">
    <cfRule type="cellIs" dxfId="145" priority="247" operator="equal">
      <formula>TRUE</formula>
    </cfRule>
  </conditionalFormatting>
  <conditionalFormatting sqref="C792">
    <cfRule type="cellIs" dxfId="144" priority="253" operator="equal">
      <formula>FALSE</formula>
    </cfRule>
  </conditionalFormatting>
  <conditionalFormatting sqref="C831">
    <cfRule type="cellIs" dxfId="143" priority="254" operator="equal">
      <formula>FALSE</formula>
    </cfRule>
  </conditionalFormatting>
  <conditionalFormatting sqref="C861">
    <cfRule type="cellIs" dxfId="142" priority="251" operator="equal">
      <formula>FALSE</formula>
    </cfRule>
  </conditionalFormatting>
  <conditionalFormatting sqref="C870">
    <cfRule type="cellIs" dxfId="141" priority="250" operator="equal">
      <formula>FALSE</formula>
    </cfRule>
  </conditionalFormatting>
  <conditionalFormatting sqref="C872">
    <cfRule type="cellIs" dxfId="140" priority="249" operator="equal">
      <formula>FALSE</formula>
    </cfRule>
  </conditionalFormatting>
  <conditionalFormatting sqref="Q849">
    <cfRule type="cellIs" dxfId="139" priority="246" operator="equal">
      <formula>TRUE</formula>
    </cfRule>
  </conditionalFormatting>
  <conditionalFormatting sqref="C838">
    <cfRule type="cellIs" dxfId="138" priority="244" operator="equal">
      <formula>FALSE</formula>
    </cfRule>
  </conditionalFormatting>
  <conditionalFormatting sqref="C877">
    <cfRule type="cellIs" dxfId="137" priority="245" operator="equal">
      <formula>FALSE</formula>
    </cfRule>
  </conditionalFormatting>
  <conditionalFormatting sqref="C907">
    <cfRule type="cellIs" dxfId="136" priority="242" operator="equal">
      <formula>FALSE</formula>
    </cfRule>
  </conditionalFormatting>
  <conditionalFormatting sqref="C916">
    <cfRule type="cellIs" dxfId="135" priority="241" operator="equal">
      <formula>FALSE</formula>
    </cfRule>
  </conditionalFormatting>
  <conditionalFormatting sqref="C918">
    <cfRule type="cellIs" dxfId="134" priority="240" operator="equal">
      <formula>FALSE</formula>
    </cfRule>
  </conditionalFormatting>
  <conditionalFormatting sqref="Q891:Q894">
    <cfRule type="cellIs" dxfId="133" priority="238" operator="equal">
      <formula>TRUE</formula>
    </cfRule>
  </conditionalFormatting>
  <conditionalFormatting sqref="Q895">
    <cfRule type="cellIs" dxfId="132" priority="237" operator="equal">
      <formula>TRUE</formula>
    </cfRule>
  </conditionalFormatting>
  <conditionalFormatting sqref="C884">
    <cfRule type="cellIs" dxfId="131" priority="235" operator="equal">
      <formula>FALSE</formula>
    </cfRule>
  </conditionalFormatting>
  <conditionalFormatting sqref="C923">
    <cfRule type="cellIs" dxfId="130" priority="236" operator="equal">
      <formula>FALSE</formula>
    </cfRule>
  </conditionalFormatting>
  <conditionalFormatting sqref="C953">
    <cfRule type="cellIs" dxfId="129" priority="233" operator="equal">
      <formula>FALSE</formula>
    </cfRule>
  </conditionalFormatting>
  <conditionalFormatting sqref="C962">
    <cfRule type="cellIs" dxfId="128" priority="232" operator="equal">
      <formula>FALSE</formula>
    </cfRule>
  </conditionalFormatting>
  <conditionalFormatting sqref="C964">
    <cfRule type="cellIs" dxfId="127" priority="231" operator="equal">
      <formula>FALSE</formula>
    </cfRule>
  </conditionalFormatting>
  <conditionalFormatting sqref="Q937:Q940">
    <cfRule type="cellIs" dxfId="126" priority="229" operator="equal">
      <formula>TRUE</formula>
    </cfRule>
  </conditionalFormatting>
  <conditionalFormatting sqref="Q941">
    <cfRule type="cellIs" dxfId="125" priority="228" operator="equal">
      <formula>TRUE</formula>
    </cfRule>
  </conditionalFormatting>
  <conditionalFormatting sqref="C930">
    <cfRule type="cellIs" dxfId="124" priority="226" operator="equal">
      <formula>FALSE</formula>
    </cfRule>
  </conditionalFormatting>
  <conditionalFormatting sqref="C969">
    <cfRule type="cellIs" dxfId="123" priority="227" operator="equal">
      <formula>FALSE</formula>
    </cfRule>
  </conditionalFormatting>
  <conditionalFormatting sqref="C999">
    <cfRule type="cellIs" dxfId="122" priority="224" operator="equal">
      <formula>FALSE</formula>
    </cfRule>
  </conditionalFormatting>
  <conditionalFormatting sqref="C1008">
    <cfRule type="cellIs" dxfId="121" priority="223" operator="equal">
      <formula>FALSE</formula>
    </cfRule>
  </conditionalFormatting>
  <conditionalFormatting sqref="C1010">
    <cfRule type="cellIs" dxfId="120" priority="222" operator="equal">
      <formula>FALSE</formula>
    </cfRule>
  </conditionalFormatting>
  <conditionalFormatting sqref="Q983:Q986">
    <cfRule type="cellIs" dxfId="119" priority="220" operator="equal">
      <formula>TRUE</formula>
    </cfRule>
  </conditionalFormatting>
  <conditionalFormatting sqref="Q987">
    <cfRule type="cellIs" dxfId="118" priority="219" operator="equal">
      <formula>TRUE</formula>
    </cfRule>
  </conditionalFormatting>
  <conditionalFormatting sqref="C976">
    <cfRule type="cellIs" dxfId="117" priority="217" operator="equal">
      <formula>FALSE</formula>
    </cfRule>
  </conditionalFormatting>
  <conditionalFormatting sqref="C1015">
    <cfRule type="cellIs" dxfId="116" priority="218" operator="equal">
      <formula>FALSE</formula>
    </cfRule>
  </conditionalFormatting>
  <conditionalFormatting sqref="Q22">
    <cfRule type="cellIs" dxfId="115" priority="116" operator="equal">
      <formula>TRUE</formula>
    </cfRule>
  </conditionalFormatting>
  <conditionalFormatting sqref="Q68">
    <cfRule type="cellIs" dxfId="114" priority="115" operator="equal">
      <formula>TRUE</formula>
    </cfRule>
  </conditionalFormatting>
  <conditionalFormatting sqref="Q114">
    <cfRule type="cellIs" dxfId="113" priority="114" operator="equal">
      <formula>TRUE</formula>
    </cfRule>
  </conditionalFormatting>
  <conditionalFormatting sqref="Q160">
    <cfRule type="cellIs" dxfId="112" priority="113" operator="equal">
      <formula>TRUE</formula>
    </cfRule>
  </conditionalFormatting>
  <conditionalFormatting sqref="Q206">
    <cfRule type="cellIs" dxfId="111" priority="112" operator="equal">
      <formula>TRUE</formula>
    </cfRule>
  </conditionalFormatting>
  <conditionalFormatting sqref="Q252">
    <cfRule type="cellIs" dxfId="110" priority="111" operator="equal">
      <formula>TRUE</formula>
    </cfRule>
  </conditionalFormatting>
  <conditionalFormatting sqref="Q298">
    <cfRule type="cellIs" dxfId="109" priority="110" operator="equal">
      <formula>TRUE</formula>
    </cfRule>
  </conditionalFormatting>
  <conditionalFormatting sqref="Q344">
    <cfRule type="cellIs" dxfId="108" priority="109" operator="equal">
      <formula>TRUE</formula>
    </cfRule>
  </conditionalFormatting>
  <conditionalFormatting sqref="Q390">
    <cfRule type="cellIs" dxfId="107" priority="108" operator="equal">
      <formula>TRUE</formula>
    </cfRule>
  </conditionalFormatting>
  <conditionalFormatting sqref="Q436">
    <cfRule type="cellIs" dxfId="106" priority="107" operator="equal">
      <formula>TRUE</formula>
    </cfRule>
  </conditionalFormatting>
  <conditionalFormatting sqref="Q482">
    <cfRule type="cellIs" dxfId="105" priority="106" operator="equal">
      <formula>TRUE</formula>
    </cfRule>
  </conditionalFormatting>
  <conditionalFormatting sqref="Q528">
    <cfRule type="cellIs" dxfId="104" priority="105" operator="equal">
      <formula>TRUE</formula>
    </cfRule>
  </conditionalFormatting>
  <conditionalFormatting sqref="Q574">
    <cfRule type="cellIs" dxfId="103" priority="104" operator="equal">
      <formula>TRUE</formula>
    </cfRule>
  </conditionalFormatting>
  <conditionalFormatting sqref="Q620">
    <cfRule type="cellIs" dxfId="102" priority="103" operator="equal">
      <formula>TRUE</formula>
    </cfRule>
  </conditionalFormatting>
  <conditionalFormatting sqref="Q666">
    <cfRule type="cellIs" dxfId="101" priority="102" operator="equal">
      <formula>TRUE</formula>
    </cfRule>
  </conditionalFormatting>
  <conditionalFormatting sqref="Q712">
    <cfRule type="cellIs" dxfId="100" priority="101" operator="equal">
      <formula>TRUE</formula>
    </cfRule>
  </conditionalFormatting>
  <conditionalFormatting sqref="Q758">
    <cfRule type="cellIs" dxfId="99" priority="100" operator="equal">
      <formula>TRUE</formula>
    </cfRule>
  </conditionalFormatting>
  <conditionalFormatting sqref="Q804">
    <cfRule type="cellIs" dxfId="98" priority="99" operator="equal">
      <formula>TRUE</formula>
    </cfRule>
  </conditionalFormatting>
  <conditionalFormatting sqref="Q850">
    <cfRule type="cellIs" dxfId="97" priority="98" operator="equal">
      <formula>TRUE</formula>
    </cfRule>
  </conditionalFormatting>
  <conditionalFormatting sqref="Q896">
    <cfRule type="cellIs" dxfId="96" priority="97" operator="equal">
      <formula>TRUE</formula>
    </cfRule>
  </conditionalFormatting>
  <conditionalFormatting sqref="Q942">
    <cfRule type="cellIs" dxfId="95" priority="96" operator="equal">
      <formula>TRUE</formula>
    </cfRule>
  </conditionalFormatting>
  <conditionalFormatting sqref="Q988">
    <cfRule type="cellIs" dxfId="94" priority="95" operator="equal">
      <formula>TRUE</formula>
    </cfRule>
  </conditionalFormatting>
  <conditionalFormatting sqref="C46">
    <cfRule type="cellIs" dxfId="93" priority="94" operator="equal">
      <formula>FALSE</formula>
    </cfRule>
  </conditionalFormatting>
  <conditionalFormatting sqref="C95">
    <cfRule type="cellIs" dxfId="92" priority="93" operator="equal">
      <formula>FALSE</formula>
    </cfRule>
  </conditionalFormatting>
  <conditionalFormatting sqref="C138">
    <cfRule type="cellIs" dxfId="91" priority="92" operator="equal">
      <formula>FALSE</formula>
    </cfRule>
  </conditionalFormatting>
  <conditionalFormatting sqref="C184">
    <cfRule type="cellIs" dxfId="90" priority="91" operator="equal">
      <formula>FALSE</formula>
    </cfRule>
  </conditionalFormatting>
  <conditionalFormatting sqref="C230">
    <cfRule type="cellIs" dxfId="89" priority="90" operator="equal">
      <formula>FALSE</formula>
    </cfRule>
  </conditionalFormatting>
  <conditionalFormatting sqref="C276">
    <cfRule type="cellIs" dxfId="88" priority="89" operator="equal">
      <formula>FALSE</formula>
    </cfRule>
  </conditionalFormatting>
  <conditionalFormatting sqref="C322">
    <cfRule type="cellIs" dxfId="87" priority="88" operator="equal">
      <formula>FALSE</formula>
    </cfRule>
  </conditionalFormatting>
  <conditionalFormatting sqref="C368">
    <cfRule type="cellIs" dxfId="86" priority="87" operator="equal">
      <formula>FALSE</formula>
    </cfRule>
  </conditionalFormatting>
  <conditionalFormatting sqref="C414">
    <cfRule type="cellIs" dxfId="85" priority="86" operator="equal">
      <formula>FALSE</formula>
    </cfRule>
  </conditionalFormatting>
  <conditionalFormatting sqref="C460">
    <cfRule type="cellIs" dxfId="84" priority="85" operator="equal">
      <formula>FALSE</formula>
    </cfRule>
  </conditionalFormatting>
  <conditionalFormatting sqref="C506">
    <cfRule type="cellIs" dxfId="83" priority="84" operator="equal">
      <formula>FALSE</formula>
    </cfRule>
  </conditionalFormatting>
  <conditionalFormatting sqref="C552">
    <cfRule type="cellIs" dxfId="82" priority="83" operator="equal">
      <formula>FALSE</formula>
    </cfRule>
  </conditionalFormatting>
  <conditionalFormatting sqref="C598">
    <cfRule type="cellIs" dxfId="81" priority="82" operator="equal">
      <formula>FALSE</formula>
    </cfRule>
  </conditionalFormatting>
  <conditionalFormatting sqref="C644">
    <cfRule type="cellIs" dxfId="80" priority="81" operator="equal">
      <formula>FALSE</formula>
    </cfRule>
  </conditionalFormatting>
  <conditionalFormatting sqref="C690">
    <cfRule type="cellIs" dxfId="79" priority="80" operator="equal">
      <formula>FALSE</formula>
    </cfRule>
  </conditionalFormatting>
  <conditionalFormatting sqref="C736">
    <cfRule type="cellIs" dxfId="78" priority="79" operator="equal">
      <formula>FALSE</formula>
    </cfRule>
  </conditionalFormatting>
  <conditionalFormatting sqref="C782">
    <cfRule type="cellIs" dxfId="77" priority="78" operator="equal">
      <formula>FALSE</formula>
    </cfRule>
  </conditionalFormatting>
  <conditionalFormatting sqref="C828">
    <cfRule type="cellIs" dxfId="76" priority="77" operator="equal">
      <formula>FALSE</formula>
    </cfRule>
  </conditionalFormatting>
  <conditionalFormatting sqref="C874">
    <cfRule type="cellIs" dxfId="75" priority="76" operator="equal">
      <formula>FALSE</formula>
    </cfRule>
  </conditionalFormatting>
  <conditionalFormatting sqref="C920">
    <cfRule type="cellIs" dxfId="74" priority="75" operator="equal">
      <formula>FALSE</formula>
    </cfRule>
  </conditionalFormatting>
  <conditionalFormatting sqref="C966">
    <cfRule type="cellIs" dxfId="73" priority="74" operator="equal">
      <formula>FALSE</formula>
    </cfRule>
  </conditionalFormatting>
  <conditionalFormatting sqref="C1012">
    <cfRule type="cellIs" dxfId="72" priority="73" operator="equal">
      <formula>FALSE</formula>
    </cfRule>
  </conditionalFormatting>
  <conditionalFormatting sqref="C1045">
    <cfRule type="cellIs" dxfId="71" priority="72" operator="equal">
      <formula>FALSE</formula>
    </cfRule>
  </conditionalFormatting>
  <conditionalFormatting sqref="C1054">
    <cfRule type="cellIs" dxfId="70" priority="71" operator="equal">
      <formula>FALSE</formula>
    </cfRule>
  </conditionalFormatting>
  <conditionalFormatting sqref="C1056">
    <cfRule type="cellIs" dxfId="69" priority="70" operator="equal">
      <formula>FALSE</formula>
    </cfRule>
  </conditionalFormatting>
  <conditionalFormatting sqref="Q1029:Q1032">
    <cfRule type="cellIs" dxfId="68" priority="69" operator="equal">
      <formula>TRUE</formula>
    </cfRule>
  </conditionalFormatting>
  <conditionalFormatting sqref="Q1033">
    <cfRule type="cellIs" dxfId="67" priority="68" operator="equal">
      <formula>TRUE</formula>
    </cfRule>
  </conditionalFormatting>
  <conditionalFormatting sqref="C1022">
    <cfRule type="cellIs" dxfId="66" priority="66" operator="equal">
      <formula>FALSE</formula>
    </cfRule>
  </conditionalFormatting>
  <conditionalFormatting sqref="C1061">
    <cfRule type="cellIs" dxfId="65" priority="67" operator="equal">
      <formula>FALSE</formula>
    </cfRule>
  </conditionalFormatting>
  <conditionalFormatting sqref="Q1034">
    <cfRule type="cellIs" dxfId="64" priority="65" operator="equal">
      <formula>TRUE</formula>
    </cfRule>
  </conditionalFormatting>
  <conditionalFormatting sqref="C1058">
    <cfRule type="cellIs" dxfId="63" priority="64" operator="equal">
      <formula>FALSE</formula>
    </cfRule>
  </conditionalFormatting>
  <conditionalFormatting sqref="C1091">
    <cfRule type="cellIs" dxfId="62" priority="63" operator="equal">
      <formula>FALSE</formula>
    </cfRule>
  </conditionalFormatting>
  <conditionalFormatting sqref="C1100">
    <cfRule type="cellIs" dxfId="61" priority="62" operator="equal">
      <formula>FALSE</formula>
    </cfRule>
  </conditionalFormatting>
  <conditionalFormatting sqref="C1102">
    <cfRule type="cellIs" dxfId="60" priority="61" operator="equal">
      <formula>FALSE</formula>
    </cfRule>
  </conditionalFormatting>
  <conditionalFormatting sqref="Q1075:Q1078">
    <cfRule type="cellIs" dxfId="59" priority="60" operator="equal">
      <formula>TRUE</formula>
    </cfRule>
  </conditionalFormatting>
  <conditionalFormatting sqref="Q1079">
    <cfRule type="cellIs" dxfId="58" priority="59" operator="equal">
      <formula>TRUE</formula>
    </cfRule>
  </conditionalFormatting>
  <conditionalFormatting sqref="C1068">
    <cfRule type="cellIs" dxfId="57" priority="57" operator="equal">
      <formula>FALSE</formula>
    </cfRule>
  </conditionalFormatting>
  <conditionalFormatting sqref="C1107">
    <cfRule type="cellIs" dxfId="56" priority="58" operator="equal">
      <formula>FALSE</formula>
    </cfRule>
  </conditionalFormatting>
  <conditionalFormatting sqref="Q1080">
    <cfRule type="cellIs" dxfId="55" priority="56" operator="equal">
      <formula>TRUE</formula>
    </cfRule>
  </conditionalFormatting>
  <conditionalFormatting sqref="C1104">
    <cfRule type="cellIs" dxfId="54" priority="55" operator="equal">
      <formula>FALSE</formula>
    </cfRule>
  </conditionalFormatting>
  <conditionalFormatting sqref="C1137">
    <cfRule type="cellIs" dxfId="53" priority="54" operator="equal">
      <formula>FALSE</formula>
    </cfRule>
  </conditionalFormatting>
  <conditionalFormatting sqref="C1146">
    <cfRule type="cellIs" dxfId="52" priority="53" operator="equal">
      <formula>FALSE</formula>
    </cfRule>
  </conditionalFormatting>
  <conditionalFormatting sqref="C1148">
    <cfRule type="cellIs" dxfId="51" priority="52" operator="equal">
      <formula>FALSE</formula>
    </cfRule>
  </conditionalFormatting>
  <conditionalFormatting sqref="Q1121:Q1124">
    <cfRule type="cellIs" dxfId="50" priority="51" operator="equal">
      <formula>TRUE</formula>
    </cfRule>
  </conditionalFormatting>
  <conditionalFormatting sqref="Q1125">
    <cfRule type="cellIs" dxfId="49" priority="50" operator="equal">
      <formula>TRUE</formula>
    </cfRule>
  </conditionalFormatting>
  <conditionalFormatting sqref="C1114">
    <cfRule type="cellIs" dxfId="48" priority="48" operator="equal">
      <formula>FALSE</formula>
    </cfRule>
  </conditionalFormatting>
  <conditionalFormatting sqref="C1153">
    <cfRule type="cellIs" dxfId="47" priority="49" operator="equal">
      <formula>FALSE</formula>
    </cfRule>
  </conditionalFormatting>
  <conditionalFormatting sqref="Q1126">
    <cfRule type="cellIs" dxfId="46" priority="47" operator="equal">
      <formula>TRUE</formula>
    </cfRule>
  </conditionalFormatting>
  <conditionalFormatting sqref="C1150">
    <cfRule type="cellIs" dxfId="45" priority="46" operator="equal">
      <formula>FALSE</formula>
    </cfRule>
  </conditionalFormatting>
  <conditionalFormatting sqref="C1183">
    <cfRule type="cellIs" dxfId="44" priority="45" operator="equal">
      <formula>FALSE</formula>
    </cfRule>
  </conditionalFormatting>
  <conditionalFormatting sqref="C1192">
    <cfRule type="cellIs" dxfId="43" priority="44" operator="equal">
      <formula>FALSE</formula>
    </cfRule>
  </conditionalFormatting>
  <conditionalFormatting sqref="C1194">
    <cfRule type="cellIs" dxfId="42" priority="43" operator="equal">
      <formula>FALSE</formula>
    </cfRule>
  </conditionalFormatting>
  <conditionalFormatting sqref="Q1167:Q1170">
    <cfRule type="cellIs" dxfId="41" priority="42" operator="equal">
      <formula>TRUE</formula>
    </cfRule>
  </conditionalFormatting>
  <conditionalFormatting sqref="Q1171">
    <cfRule type="cellIs" dxfId="40" priority="41" operator="equal">
      <formula>TRUE</formula>
    </cfRule>
  </conditionalFormatting>
  <conditionalFormatting sqref="C1160">
    <cfRule type="cellIs" dxfId="39" priority="39" operator="equal">
      <formula>FALSE</formula>
    </cfRule>
  </conditionalFormatting>
  <conditionalFormatting sqref="C1199">
    <cfRule type="cellIs" dxfId="38" priority="40" operator="equal">
      <formula>FALSE</formula>
    </cfRule>
  </conditionalFormatting>
  <conditionalFormatting sqref="Q1172">
    <cfRule type="cellIs" dxfId="37" priority="38" operator="equal">
      <formula>TRUE</formula>
    </cfRule>
  </conditionalFormatting>
  <conditionalFormatting sqref="C1196">
    <cfRule type="cellIs" dxfId="36" priority="37" operator="equal">
      <formula>FALSE</formula>
    </cfRule>
  </conditionalFormatting>
  <conditionalFormatting sqref="C1229">
    <cfRule type="cellIs" dxfId="35" priority="36" operator="equal">
      <formula>FALSE</formula>
    </cfRule>
  </conditionalFormatting>
  <conditionalFormatting sqref="C1238">
    <cfRule type="cellIs" dxfId="34" priority="35" operator="equal">
      <formula>FALSE</formula>
    </cfRule>
  </conditionalFormatting>
  <conditionalFormatting sqref="C1240">
    <cfRule type="cellIs" dxfId="33" priority="34" operator="equal">
      <formula>FALSE</formula>
    </cfRule>
  </conditionalFormatting>
  <conditionalFormatting sqref="Q1213:Q1216">
    <cfRule type="cellIs" dxfId="32" priority="33" operator="equal">
      <formula>TRUE</formula>
    </cfRule>
  </conditionalFormatting>
  <conditionalFormatting sqref="Q1217">
    <cfRule type="cellIs" dxfId="31" priority="32" operator="equal">
      <formula>TRUE</formula>
    </cfRule>
  </conditionalFormatting>
  <conditionalFormatting sqref="C1206">
    <cfRule type="cellIs" dxfId="30" priority="30" operator="equal">
      <formula>FALSE</formula>
    </cfRule>
  </conditionalFormatting>
  <conditionalFormatting sqref="C1245">
    <cfRule type="cellIs" dxfId="29" priority="31" operator="equal">
      <formula>FALSE</formula>
    </cfRule>
  </conditionalFormatting>
  <conditionalFormatting sqref="Q1218">
    <cfRule type="cellIs" dxfId="28" priority="29" operator="equal">
      <formula>TRUE</formula>
    </cfRule>
  </conditionalFormatting>
  <conditionalFormatting sqref="C1242">
    <cfRule type="cellIs" dxfId="27" priority="28" operator="equal">
      <formula>FALSE</formula>
    </cfRule>
  </conditionalFormatting>
  <conditionalFormatting sqref="C1275">
    <cfRule type="cellIs" dxfId="26" priority="27" operator="equal">
      <formula>FALSE</formula>
    </cfRule>
  </conditionalFormatting>
  <conditionalFormatting sqref="C1284">
    <cfRule type="cellIs" dxfId="25" priority="26" operator="equal">
      <formula>FALSE</formula>
    </cfRule>
  </conditionalFormatting>
  <conditionalFormatting sqref="C1286">
    <cfRule type="cellIs" dxfId="24" priority="25" operator="equal">
      <formula>FALSE</formula>
    </cfRule>
  </conditionalFormatting>
  <conditionalFormatting sqref="Q1259:Q1262">
    <cfRule type="cellIs" dxfId="23" priority="24" operator="equal">
      <formula>TRUE</formula>
    </cfRule>
  </conditionalFormatting>
  <conditionalFormatting sqref="Q1263">
    <cfRule type="cellIs" dxfId="22" priority="23" operator="equal">
      <formula>TRUE</formula>
    </cfRule>
  </conditionalFormatting>
  <conditionalFormatting sqref="C1252">
    <cfRule type="cellIs" dxfId="21" priority="21" operator="equal">
      <formula>FALSE</formula>
    </cfRule>
  </conditionalFormatting>
  <conditionalFormatting sqref="C1291">
    <cfRule type="cellIs" dxfId="20" priority="22" operator="equal">
      <formula>FALSE</formula>
    </cfRule>
  </conditionalFormatting>
  <conditionalFormatting sqref="Q1264">
    <cfRule type="cellIs" dxfId="19" priority="20" operator="equal">
      <formula>TRUE</formula>
    </cfRule>
  </conditionalFormatting>
  <conditionalFormatting sqref="C1288">
    <cfRule type="cellIs" dxfId="18" priority="19" operator="equal">
      <formula>FALSE</formula>
    </cfRule>
  </conditionalFormatting>
  <conditionalFormatting sqref="C1321">
    <cfRule type="cellIs" dxfId="17" priority="18" operator="equal">
      <formula>FALSE</formula>
    </cfRule>
  </conditionalFormatting>
  <conditionalFormatting sqref="C1330">
    <cfRule type="cellIs" dxfId="16" priority="17" operator="equal">
      <formula>FALSE</formula>
    </cfRule>
  </conditionalFormatting>
  <conditionalFormatting sqref="C1332">
    <cfRule type="cellIs" dxfId="15" priority="16" operator="equal">
      <formula>FALSE</formula>
    </cfRule>
  </conditionalFormatting>
  <conditionalFormatting sqref="Q1305:Q1308">
    <cfRule type="cellIs" dxfId="14" priority="15" operator="equal">
      <formula>TRUE</formula>
    </cfRule>
  </conditionalFormatting>
  <conditionalFormatting sqref="Q1309">
    <cfRule type="cellIs" dxfId="13" priority="14" operator="equal">
      <formula>TRUE</formula>
    </cfRule>
  </conditionalFormatting>
  <conditionalFormatting sqref="C1298">
    <cfRule type="cellIs" dxfId="12" priority="12" operator="equal">
      <formula>FALSE</formula>
    </cfRule>
  </conditionalFormatting>
  <conditionalFormatting sqref="C1337">
    <cfRule type="cellIs" dxfId="11" priority="13" operator="equal">
      <formula>FALSE</formula>
    </cfRule>
  </conditionalFormatting>
  <conditionalFormatting sqref="Q1310">
    <cfRule type="cellIs" dxfId="10" priority="11" operator="equal">
      <formula>TRUE</formula>
    </cfRule>
  </conditionalFormatting>
  <conditionalFormatting sqref="C1334">
    <cfRule type="cellIs" dxfId="9" priority="10" operator="equal">
      <formula>FALSE</formula>
    </cfRule>
  </conditionalFormatting>
  <conditionalFormatting sqref="C1367">
    <cfRule type="cellIs" dxfId="8" priority="9" operator="equal">
      <formula>FALSE</formula>
    </cfRule>
  </conditionalFormatting>
  <conditionalFormatting sqref="C1376">
    <cfRule type="cellIs" dxfId="7" priority="8" operator="equal">
      <formula>FALSE</formula>
    </cfRule>
  </conditionalFormatting>
  <conditionalFormatting sqref="C1378">
    <cfRule type="cellIs" dxfId="6" priority="7" operator="equal">
      <formula>FALSE</formula>
    </cfRule>
  </conditionalFormatting>
  <conditionalFormatting sqref="Q1351:Q1354">
    <cfRule type="cellIs" dxfId="5" priority="6" operator="equal">
      <formula>TRUE</formula>
    </cfRule>
  </conditionalFormatting>
  <conditionalFormatting sqref="Q1355">
    <cfRule type="cellIs" dxfId="4" priority="5" operator="equal">
      <formula>TRUE</formula>
    </cfRule>
  </conditionalFormatting>
  <conditionalFormatting sqref="C1344">
    <cfRule type="cellIs" dxfId="3" priority="3" operator="equal">
      <formula>FALSE</formula>
    </cfRule>
  </conditionalFormatting>
  <conditionalFormatting sqref="C1383">
    <cfRule type="cellIs" dxfId="2" priority="4" operator="equal">
      <formula>FALSE</formula>
    </cfRule>
  </conditionalFormatting>
  <conditionalFormatting sqref="Q1356">
    <cfRule type="cellIs" dxfId="1" priority="2" operator="equal">
      <formula>TRUE</formula>
    </cfRule>
  </conditionalFormatting>
  <conditionalFormatting sqref="C1380">
    <cfRule type="cellIs" dxfId="0" priority="1" operator="equal">
      <formula>FALSE</formula>
    </cfRule>
  </conditionalFormatting>
  <dataValidations count="1">
    <dataValidation type="list" allowBlank="1" showInputMessage="1" showErrorMessage="1" sqref="H9 H975 H929 H883 H837 H791 H745 H699 H653 H607 H561 H515 H469 H423 H377 H331 H285 H239 H193 H147 H101 H55 D4 H1021 H1067 H1113 H1159 H1205 H1251 H1297 H1343">
      <formula1>$H$10:$I$10</formula1>
    </dataValidation>
  </dataValidations>
  <hyperlinks>
    <hyperlink ref="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pageSetUpPr fitToPage="1"/>
  </sheetPr>
  <dimension ref="A1:D28"/>
  <sheetViews>
    <sheetView showGridLines="0" view="pageLayout" zoomScaleNormal="100" zoomScaleSheetLayoutView="100" workbookViewId="0">
      <selection activeCell="B9" sqref="B9:C9"/>
    </sheetView>
  </sheetViews>
  <sheetFormatPr defaultColWidth="9.1796875" defaultRowHeight="14.5" x14ac:dyDescent="0.35"/>
  <cols>
    <col min="1" max="1" width="36.26953125" style="6" customWidth="1"/>
    <col min="2" max="2" width="20.54296875" style="6" customWidth="1"/>
    <col min="3" max="3" width="77.81640625" style="6" customWidth="1"/>
    <col min="4" max="4" width="15.54296875" style="6" customWidth="1"/>
    <col min="5" max="5" width="30.7265625" style="6" customWidth="1"/>
    <col min="6" max="16384" width="9.1796875" style="6"/>
  </cols>
  <sheetData>
    <row r="1" spans="1:4" ht="25.5" customHeight="1" thickBot="1" x14ac:dyDescent="0.4">
      <c r="A1" s="246" t="s">
        <v>392</v>
      </c>
      <c r="B1" s="246"/>
      <c r="C1" s="246"/>
    </row>
    <row r="2" spans="1:4" s="8" customFormat="1" ht="12" customHeight="1" thickTop="1" x14ac:dyDescent="0.35">
      <c r="A2" s="7"/>
      <c r="B2" s="7"/>
      <c r="C2" s="7"/>
    </row>
    <row r="3" spans="1:4" s="8" customFormat="1" ht="23.25" customHeight="1" thickBot="1" x14ac:dyDescent="0.4">
      <c r="A3" s="133" t="s">
        <v>45</v>
      </c>
      <c r="B3" s="247"/>
      <c r="C3" s="247"/>
    </row>
    <row r="4" spans="1:4" s="8" customFormat="1" ht="6" customHeight="1" thickTop="1" x14ac:dyDescent="0.35">
      <c r="A4" s="86"/>
      <c r="B4" s="9"/>
      <c r="C4" s="9"/>
      <c r="D4" s="10"/>
    </row>
    <row r="5" spans="1:4" s="8" customFormat="1" ht="19.5" customHeight="1" thickBot="1" x14ac:dyDescent="0.4">
      <c r="A5" s="134" t="s">
        <v>43</v>
      </c>
      <c r="B5" s="110"/>
      <c r="C5" s="112" t="str">
        <f>ValidarNIF!C43</f>
        <v>Cal emplenar el camp de NIF.</v>
      </c>
      <c r="D5" s="11"/>
    </row>
    <row r="6" spans="1:4" s="8" customFormat="1" ht="6.75" customHeight="1" thickTop="1" x14ac:dyDescent="0.35">
      <c r="A6" s="87"/>
      <c r="B6" s="12"/>
      <c r="C6" s="12"/>
      <c r="D6" s="11"/>
    </row>
    <row r="7" spans="1:4" ht="21.75" customHeight="1" thickBot="1" x14ac:dyDescent="0.4">
      <c r="A7" s="133" t="s">
        <v>208</v>
      </c>
      <c r="B7" s="247"/>
      <c r="C7" s="247"/>
      <c r="D7" s="11"/>
    </row>
    <row r="8" spans="1:4" ht="6" customHeight="1" thickTop="1" x14ac:dyDescent="0.35">
      <c r="A8" s="11"/>
      <c r="B8" s="11"/>
      <c r="C8" s="11"/>
      <c r="D8" s="11"/>
    </row>
    <row r="9" spans="1:4" ht="21.75" customHeight="1" thickBot="1" x14ac:dyDescent="0.4">
      <c r="A9" s="134" t="s">
        <v>248</v>
      </c>
      <c r="B9" s="241"/>
      <c r="C9" s="242"/>
      <c r="D9" s="11"/>
    </row>
    <row r="10" spans="1:4" ht="231.75" customHeight="1" thickTop="1" thickBot="1" x14ac:dyDescent="0.4">
      <c r="A10" s="133" t="s">
        <v>415</v>
      </c>
      <c r="B10" s="245"/>
      <c r="C10" s="245"/>
      <c r="D10" s="81" t="str">
        <f>"← Caràcters introduïts: "&amp; TEXT(LEN(B10),"#")</f>
        <v xml:space="preserve">← Caràcters introduïts: </v>
      </c>
    </row>
    <row r="11" spans="1:4" ht="15" thickTop="1" x14ac:dyDescent="0.35">
      <c r="A11" s="111"/>
    </row>
    <row r="12" spans="1:4" x14ac:dyDescent="0.35">
      <c r="A12" s="78"/>
    </row>
    <row r="13" spans="1:4" ht="21" customHeight="1" thickBot="1" x14ac:dyDescent="0.4">
      <c r="A13" s="243" t="s">
        <v>425</v>
      </c>
      <c r="B13" s="244"/>
      <c r="C13" s="14"/>
    </row>
    <row r="14" spans="1:4" ht="15.5" thickTop="1" thickBot="1" x14ac:dyDescent="0.4">
      <c r="A14" s="184" t="s">
        <v>423</v>
      </c>
      <c r="B14" s="184" t="s">
        <v>424</v>
      </c>
    </row>
    <row r="15" spans="1:4" ht="15" thickBot="1" x14ac:dyDescent="0.4">
      <c r="A15" s="185" t="s">
        <v>417</v>
      </c>
      <c r="B15" s="144">
        <f>Pressupost!G28</f>
        <v>0</v>
      </c>
    </row>
    <row r="16" spans="1:4" ht="15" thickBot="1" x14ac:dyDescent="0.4">
      <c r="A16" s="185" t="s">
        <v>218</v>
      </c>
      <c r="B16" s="144">
        <f>Pressupost!G44</f>
        <v>0</v>
      </c>
    </row>
    <row r="17" spans="1:3" ht="15" thickBot="1" x14ac:dyDescent="0.4">
      <c r="A17" s="185" t="s">
        <v>419</v>
      </c>
      <c r="B17" s="144">
        <f>Pressupost!I109</f>
        <v>0</v>
      </c>
    </row>
    <row r="18" spans="1:3" ht="15" thickBot="1" x14ac:dyDescent="0.4">
      <c r="A18" s="185" t="s">
        <v>418</v>
      </c>
      <c r="B18" s="144">
        <f>Pressupost!G52</f>
        <v>0</v>
      </c>
    </row>
    <row r="19" spans="1:3" ht="15" thickBot="1" x14ac:dyDescent="0.4">
      <c r="A19" s="185" t="s">
        <v>420</v>
      </c>
      <c r="B19" s="144">
        <f>Pressupost!H129</f>
        <v>0</v>
      </c>
    </row>
    <row r="20" spans="1:3" ht="15" thickBot="1" x14ac:dyDescent="0.4">
      <c r="A20" s="185" t="s">
        <v>422</v>
      </c>
      <c r="B20" s="144">
        <f>Pressupost!H153</f>
        <v>0</v>
      </c>
    </row>
    <row r="21" spans="1:3" ht="15" thickBot="1" x14ac:dyDescent="0.4">
      <c r="A21" s="185" t="s">
        <v>421</v>
      </c>
      <c r="B21" s="144">
        <f>Pressupost!G165</f>
        <v>0</v>
      </c>
    </row>
    <row r="22" spans="1:3" x14ac:dyDescent="0.35">
      <c r="A22" s="186" t="s">
        <v>374</v>
      </c>
      <c r="B22" s="145">
        <f>SUM(B15:B21)</f>
        <v>0</v>
      </c>
      <c r="C22" s="131" t="s">
        <v>369</v>
      </c>
    </row>
    <row r="28" spans="1:3" x14ac:dyDescent="0.35">
      <c r="B28" s="6" t="s">
        <v>439</v>
      </c>
    </row>
  </sheetData>
  <sheetProtection password="9321" sheet="1" formatRows="0" selectLockedCells="1"/>
  <mergeCells count="6">
    <mergeCell ref="B9:C9"/>
    <mergeCell ref="A13:B13"/>
    <mergeCell ref="B10:C10"/>
    <mergeCell ref="A1:C1"/>
    <mergeCell ref="B3:C3"/>
    <mergeCell ref="B7:C7"/>
  </mergeCells>
  <dataValidations count="3">
    <dataValidation type="textLength" operator="equal" allowBlank="1" showInputMessage="1" showErrorMessage="1" errorTitle="NIF no vàlid" error="Omplir el NIF només amb 9 caràcters (lletres i números), sense espais, guions , punts o altres)." sqref="B5">
      <formula1>9</formula1>
    </dataValidation>
    <dataValidation type="textLength" operator="lessThanOrEqual" allowBlank="1" showInputMessage="1" showErrorMessage="1" errorTitle="Text massa llarg" error="Com a molt pot tenir 2000 caràcters" sqref="B10:C10">
      <formula1>2000</formula1>
    </dataValidation>
    <dataValidation type="textLength" operator="lessThanOrEqual" allowBlank="1" showInputMessage="1" showErrorMessage="1" errorTitle="Error" error="Llargada màxima del nom del projecte: 255 caràcters" sqref="B7:C7">
      <formula1>255</formula1>
    </dataValidation>
  </dataValidations>
  <pageMargins left="0.19685039370078741" right="0.19685039370078741" top="0.6692913385826772" bottom="0.74803149606299213" header="0.19685039370078741" footer="0.19685039370078741"/>
  <pageSetup paperSize="9" scale="66" fitToHeight="2" orientation="portrait" horizontalDpi="300" verticalDpi="1200" r:id="rId1"/>
  <headerFooter differentFirst="1">
    <oddHeader>&amp;L&amp;G</oddHeader>
    <oddFooter>&amp;L&amp;G&amp;C&amp;G&amp;R&amp;G</oddFooter>
    <firstHeader>&amp;L&amp;G&amp;R&amp;"Arial,Normal"&amp;8&amp;K000000G146NFOC-070-00</firstHeader>
    <firstFooter>&amp;L&amp;G&amp;R
&amp;G</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C41"/>
  <sheetViews>
    <sheetView showGridLines="0" view="pageLayout" zoomScaleNormal="115" zoomScaleSheetLayoutView="91" workbookViewId="0">
      <selection activeCell="B13" sqref="B13"/>
    </sheetView>
  </sheetViews>
  <sheetFormatPr defaultRowHeight="14.5" x14ac:dyDescent="0.35"/>
  <cols>
    <col min="1" max="1" width="51" customWidth="1"/>
    <col min="2" max="2" width="29.453125" customWidth="1"/>
    <col min="3" max="3" width="79.54296875" customWidth="1"/>
  </cols>
  <sheetData>
    <row r="1" spans="1:3" ht="30" customHeight="1" thickBot="1" x14ac:dyDescent="0.4">
      <c r="A1" s="246" t="s">
        <v>395</v>
      </c>
      <c r="B1" s="246"/>
      <c r="C1" s="246"/>
    </row>
    <row r="2" spans="1:3" ht="8.25" customHeight="1" thickTop="1" x14ac:dyDescent="0.35">
      <c r="A2" s="113"/>
      <c r="B2" s="113"/>
      <c r="C2" s="113"/>
    </row>
    <row r="3" spans="1:3" x14ac:dyDescent="0.35">
      <c r="A3" s="187" t="s">
        <v>45</v>
      </c>
      <c r="B3" s="249" t="str">
        <f>IF(ISBLANK('Fitxa resum'!B3),"ERROR: Cal omplir el nom a la pestanya 'Fitxa resum'",'Fitxa resum'!$B$3)</f>
        <v>ERROR: Cal omplir el nom a la pestanya 'Fitxa resum'</v>
      </c>
      <c r="C3" s="249"/>
    </row>
    <row r="4" spans="1:3" ht="3" customHeight="1" x14ac:dyDescent="0.35">
      <c r="A4" s="114"/>
      <c r="B4" s="114"/>
      <c r="C4" s="114"/>
    </row>
    <row r="5" spans="1:3" x14ac:dyDescent="0.35">
      <c r="A5" s="187" t="s">
        <v>43</v>
      </c>
      <c r="B5" s="249" t="str">
        <f>IF(ISBLANK('Fitxa resum'!$B$5),"ERROR: Cal omplir el NIF a la pestanya 'Fitxa resum'",'Fitxa resum'!$B$5)</f>
        <v>ERROR: Cal omplir el NIF a la pestanya 'Fitxa resum'</v>
      </c>
      <c r="C5" s="249"/>
    </row>
    <row r="6" spans="1:3" ht="15" thickBot="1" x14ac:dyDescent="0.4">
      <c r="A6" s="115"/>
      <c r="B6" s="115"/>
      <c r="C6" s="115"/>
    </row>
    <row r="7" spans="1:3" x14ac:dyDescent="0.35">
      <c r="A7" s="188" t="s">
        <v>235</v>
      </c>
      <c r="B7" s="116"/>
      <c r="C7" s="116"/>
    </row>
    <row r="8" spans="1:3" ht="9" customHeight="1" x14ac:dyDescent="0.35">
      <c r="A8" s="117"/>
      <c r="B8" s="117"/>
      <c r="C8" s="117"/>
    </row>
    <row r="9" spans="1:3" x14ac:dyDescent="0.35">
      <c r="A9" s="189" t="s">
        <v>220</v>
      </c>
      <c r="B9" s="123"/>
      <c r="C9" s="118" t="str">
        <f>Validacions_i_calculs!$B$8</f>
        <v xml:space="preserve">←Cal indicar si el projecte és unicomarcal o pluricomarcal. </v>
      </c>
    </row>
    <row r="10" spans="1:3" x14ac:dyDescent="0.35">
      <c r="A10" s="190" t="str">
        <f>IF(B9="SÍ","   ⤷Comarca:","")</f>
        <v/>
      </c>
      <c r="B10" s="124"/>
      <c r="C10" s="119" t="str">
        <f>Validacions_i_calculs!$B$13</f>
        <v/>
      </c>
    </row>
    <row r="11" spans="1:3" x14ac:dyDescent="0.35">
      <c r="A11" s="191" t="s">
        <v>228</v>
      </c>
      <c r="B11" s="125"/>
      <c r="C11" s="120" t="str">
        <f>IF(ISBLANK(B11),"←Cal indicar si el projecte és íntegrament per a col·lectius amb discapacitat. ","")</f>
        <v xml:space="preserve">←Cal indicar si el projecte és íntegrament per a col·lectius amb discapacitat. </v>
      </c>
    </row>
    <row r="12" spans="1:3" x14ac:dyDescent="0.35">
      <c r="A12" s="191" t="s">
        <v>252</v>
      </c>
      <c r="B12" s="143">
        <f>IF(B11="SÍ",12)+IF(B11="",0)+IF(B11="NO",15)</f>
        <v>0</v>
      </c>
      <c r="C12" s="114"/>
    </row>
    <row r="13" spans="1:3" x14ac:dyDescent="0.35">
      <c r="A13" s="191" t="s">
        <v>195</v>
      </c>
      <c r="B13" s="126"/>
      <c r="C13" s="120" t="str">
        <f>IF(ISBLANK(B13),"←Cal indicar el número de grups de joves que participaran al projecte. ","")</f>
        <v xml:space="preserve">←Cal indicar el número de grups de joves que participaran al projecte. </v>
      </c>
    </row>
    <row r="14" spans="1:3" x14ac:dyDescent="0.35">
      <c r="A14" s="191" t="s">
        <v>229</v>
      </c>
      <c r="B14" s="143">
        <f>FRATIOAUTOMATIC*FNUMGRUPS</f>
        <v>0</v>
      </c>
      <c r="C14" s="114"/>
    </row>
    <row r="15" spans="1:3" x14ac:dyDescent="0.35">
      <c r="A15" s="117"/>
      <c r="B15" s="117"/>
      <c r="C15" s="117"/>
    </row>
    <row r="16" spans="1:3" x14ac:dyDescent="0.35">
      <c r="A16" s="192" t="s">
        <v>233</v>
      </c>
      <c r="B16" s="117"/>
      <c r="C16" s="117"/>
    </row>
    <row r="17" spans="1:3" ht="15" thickBot="1" x14ac:dyDescent="0.4">
      <c r="A17" s="115"/>
      <c r="B17" s="115"/>
      <c r="C17" s="115"/>
    </row>
    <row r="18" spans="1:3" ht="18.649999999999999" customHeight="1" x14ac:dyDescent="0.35">
      <c r="A18" s="188" t="s">
        <v>205</v>
      </c>
      <c r="B18" s="121"/>
      <c r="C18" s="117"/>
    </row>
    <row r="19" spans="1:3" ht="4.5" customHeight="1" x14ac:dyDescent="0.35">
      <c r="A19" s="121"/>
      <c r="B19" s="121"/>
      <c r="C19" s="117"/>
    </row>
    <row r="20" spans="1:3" x14ac:dyDescent="0.35">
      <c r="A20" s="193" t="s">
        <v>301</v>
      </c>
      <c r="B20" s="121"/>
      <c r="C20" s="117"/>
    </row>
    <row r="21" spans="1:3" ht="5.25" customHeight="1" x14ac:dyDescent="0.35">
      <c r="A21" s="121"/>
      <c r="B21" s="121"/>
      <c r="C21" s="117"/>
    </row>
    <row r="22" spans="1:3" x14ac:dyDescent="0.35">
      <c r="A22" s="191" t="s">
        <v>394</v>
      </c>
      <c r="B22" s="127"/>
      <c r="C22" s="117"/>
    </row>
    <row r="23" spans="1:3" x14ac:dyDescent="0.35">
      <c r="A23" s="191" t="s">
        <v>393</v>
      </c>
      <c r="B23" s="127"/>
      <c r="C23" s="117"/>
    </row>
    <row r="24" spans="1:3" x14ac:dyDescent="0.35">
      <c r="A24" s="191" t="s">
        <v>253</v>
      </c>
      <c r="B24" s="127"/>
      <c r="C24" s="117"/>
    </row>
    <row r="25" spans="1:3" ht="21" customHeight="1" x14ac:dyDescent="0.35">
      <c r="A25" s="194" t="s">
        <v>206</v>
      </c>
      <c r="B25" s="146" t="str">
        <f>IF(COUNTA(F_XIFRESDENEGOCI)=0,"",AVERAGE(F_XIFRESDENEGOCI))</f>
        <v/>
      </c>
      <c r="C25" s="195" t="s">
        <v>369</v>
      </c>
    </row>
    <row r="26" spans="1:3" ht="6" customHeight="1" x14ac:dyDescent="0.35">
      <c r="A26" s="122"/>
      <c r="B26" s="122"/>
      <c r="C26" s="117"/>
    </row>
    <row r="27" spans="1:3" x14ac:dyDescent="0.35">
      <c r="A27" s="122"/>
      <c r="B27" s="117"/>
      <c r="C27" s="117"/>
    </row>
    <row r="28" spans="1:3" ht="15" thickBot="1" x14ac:dyDescent="0.4">
      <c r="A28" s="115"/>
      <c r="B28" s="115"/>
      <c r="C28" s="115"/>
    </row>
    <row r="29" spans="1:3" ht="18.649999999999999" customHeight="1" x14ac:dyDescent="0.35">
      <c r="A29" s="248" t="s">
        <v>231</v>
      </c>
      <c r="B29" s="248"/>
      <c r="C29" s="248"/>
    </row>
    <row r="30" spans="1:3" ht="6" customHeight="1" x14ac:dyDescent="0.35">
      <c r="A30" s="117"/>
      <c r="B30" s="117"/>
      <c r="C30" s="117"/>
    </row>
    <row r="31" spans="1:3" x14ac:dyDescent="0.35">
      <c r="A31" s="129" t="s">
        <v>234</v>
      </c>
      <c r="B31" s="128"/>
      <c r="C31" s="117"/>
    </row>
    <row r="32" spans="1:3" ht="21" customHeight="1" thickBot="1" x14ac:dyDescent="0.4">
      <c r="A32" s="115"/>
      <c r="B32" s="115"/>
      <c r="C32" s="115"/>
    </row>
    <row r="33" spans="1:3" x14ac:dyDescent="0.35">
      <c r="A33" s="248" t="s">
        <v>202</v>
      </c>
      <c r="B33" s="248"/>
      <c r="C33" s="248"/>
    </row>
    <row r="34" spans="1:3" ht="4.5" customHeight="1" x14ac:dyDescent="0.35">
      <c r="A34" s="117"/>
      <c r="B34" s="117"/>
      <c r="C34" s="117"/>
    </row>
    <row r="35" spans="1:3" x14ac:dyDescent="0.35">
      <c r="A35" s="129" t="s">
        <v>232</v>
      </c>
      <c r="B35" s="128"/>
      <c r="C35" s="117"/>
    </row>
    <row r="41" spans="1:3" ht="5.25" customHeight="1" x14ac:dyDescent="0.35"/>
  </sheetData>
  <sheetProtection password="9321" sheet="1" selectLockedCells="1"/>
  <mergeCells count="5">
    <mergeCell ref="A29:C29"/>
    <mergeCell ref="A33:C33"/>
    <mergeCell ref="A1:C1"/>
    <mergeCell ref="B3:C3"/>
    <mergeCell ref="B5:C5"/>
  </mergeCells>
  <conditionalFormatting sqref="B10">
    <cfRule type="expression" dxfId="320" priority="1">
      <formula>$B$9="SÍ"</formula>
    </cfRule>
  </conditionalFormatting>
  <dataValidations count="5">
    <dataValidation allowBlank="1" showInputMessage="1" showErrorMessage="1" error="Com a molt pot haver 25 joves per grup" sqref="B12 B14"/>
    <dataValidation type="whole" operator="greaterThanOrEqual" allowBlank="1" showInputMessage="1" showErrorMessage="1" sqref="B13">
      <formula1>1</formula1>
    </dataValidation>
    <dataValidation type="list" allowBlank="1" showInputMessage="1" showErrorMessage="1" sqref="B10">
      <formula1>COMARQUES</formula1>
    </dataValidation>
    <dataValidation type="list" allowBlank="1" showInputMessage="1" showErrorMessage="1" sqref="B9 B11">
      <formula1>SINO</formula1>
    </dataValidation>
    <dataValidation type="whole" operator="greaterThanOrEqual" allowBlank="1" showInputMessage="1" showErrorMessage="1" sqref="B31 B35">
      <formula1>0</formula1>
    </dataValidation>
  </dataValidations>
  <pageMargins left="0.70866141732283472" right="0.70866141732283472" top="0.82677165354330717" bottom="0.74803149606299213" header="0.31496062992125984" footer="0.31496062992125984"/>
  <pageSetup paperSize="9" scale="80" orientation="landscape" r:id="rId1"/>
  <headerFooter>
    <oddHeader>&amp;L&amp;G
&amp;R&amp;"Arial,Normal"&amp;8G146NFOC-070-00</oddHeader>
    <oddFooter>&amp;L&amp;G&amp;R&amp;G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dimension ref="A1:J169"/>
  <sheetViews>
    <sheetView view="pageLayout" zoomScale="99" zoomScaleNormal="100" zoomScaleSheetLayoutView="80" zoomScalePageLayoutView="99" workbookViewId="0"/>
  </sheetViews>
  <sheetFormatPr defaultRowHeight="14.5" outlineLevelRow="5" x14ac:dyDescent="0.35"/>
  <cols>
    <col min="1" max="1" width="21.1796875" bestFit="1" customWidth="1"/>
    <col min="2" max="2" width="12.81640625" customWidth="1"/>
    <col min="3" max="3" width="11.26953125" customWidth="1"/>
    <col min="4" max="4" width="13.1796875" customWidth="1"/>
    <col min="5" max="5" width="14.54296875" customWidth="1"/>
    <col min="6" max="6" width="14.81640625" customWidth="1"/>
    <col min="7" max="7" width="15.453125" customWidth="1"/>
    <col min="8" max="8" width="11.1796875" customWidth="1"/>
    <col min="9" max="9" width="9.26953125" customWidth="1"/>
  </cols>
  <sheetData>
    <row r="1" spans="1:9" x14ac:dyDescent="0.35">
      <c r="A1" s="106"/>
      <c r="B1" s="106"/>
      <c r="C1" s="106"/>
      <c r="D1" s="106"/>
      <c r="E1" s="106"/>
      <c r="F1" s="106"/>
      <c r="G1" s="106"/>
      <c r="H1" s="106"/>
      <c r="I1" s="106"/>
    </row>
    <row r="2" spans="1:9" ht="26.25" customHeight="1" thickBot="1" x14ac:dyDescent="0.4">
      <c r="A2" s="269" t="s">
        <v>373</v>
      </c>
      <c r="B2" s="269"/>
      <c r="C2" s="269"/>
      <c r="D2" s="269"/>
      <c r="E2" s="269"/>
      <c r="F2" s="269"/>
      <c r="G2" s="269"/>
      <c r="H2" s="269"/>
      <c r="I2" s="269"/>
    </row>
    <row r="3" spans="1:9" ht="15" thickTop="1" x14ac:dyDescent="0.35"/>
    <row r="4" spans="1:9" ht="18" customHeight="1" x14ac:dyDescent="0.35">
      <c r="A4" s="258" t="s">
        <v>45</v>
      </c>
      <c r="B4" s="258"/>
      <c r="C4" s="267" t="str">
        <f>IF(ISBLANK('Fitxa resum'!B3),"ERROR: Cal omplir el nom a la pestanya 'Fitxa resum'",'Fitxa resum'!$B$3)</f>
        <v>ERROR: Cal omplir el nom a la pestanya 'Fitxa resum'</v>
      </c>
      <c r="D4" s="267"/>
      <c r="E4" s="267"/>
      <c r="F4" s="267"/>
      <c r="G4" s="267"/>
      <c r="H4" s="267"/>
      <c r="I4" s="267"/>
    </row>
    <row r="5" spans="1:9" ht="18" customHeight="1" x14ac:dyDescent="0.35">
      <c r="A5" s="258" t="s">
        <v>43</v>
      </c>
      <c r="B5" s="258"/>
      <c r="C5" s="260" t="str">
        <f>IF(ISBLANK('Fitxa resum'!$B$5),"ERROR: Cal omplir el NIF a la pestanya 'Fitxa resum'",'Fitxa resum'!$B$5)</f>
        <v>ERROR: Cal omplir el NIF a la pestanya 'Fitxa resum'</v>
      </c>
      <c r="D5" s="260"/>
      <c r="E5" s="260"/>
      <c r="F5" s="260"/>
      <c r="G5" s="260"/>
      <c r="H5" s="260"/>
      <c r="I5" s="260"/>
    </row>
    <row r="6" spans="1:9" ht="18" customHeight="1" x14ac:dyDescent="0.35">
      <c r="A6" s="259" t="s">
        <v>258</v>
      </c>
      <c r="B6" s="259"/>
      <c r="C6" s="264"/>
      <c r="D6" s="264"/>
      <c r="E6" s="150"/>
      <c r="F6" s="130"/>
      <c r="G6" s="130"/>
      <c r="H6" s="130"/>
      <c r="I6" s="130"/>
    </row>
    <row r="7" spans="1:9" ht="18" customHeight="1" x14ac:dyDescent="0.35">
      <c r="A7" s="259" t="s">
        <v>428</v>
      </c>
      <c r="B7" s="259"/>
      <c r="C7" s="262"/>
      <c r="D7" s="263"/>
      <c r="E7" s="196" t="s">
        <v>372</v>
      </c>
      <c r="F7" s="130"/>
      <c r="G7" s="130"/>
      <c r="H7" s="130"/>
      <c r="I7" s="130"/>
    </row>
    <row r="8" spans="1:9" ht="18" customHeight="1" x14ac:dyDescent="0.35">
      <c r="A8" s="259" t="s">
        <v>374</v>
      </c>
      <c r="B8" s="259"/>
      <c r="C8" s="265">
        <f>'Fitxa resum'!B22</f>
        <v>0</v>
      </c>
      <c r="D8" s="266"/>
      <c r="E8" s="196" t="s">
        <v>369</v>
      </c>
      <c r="F8" s="150"/>
      <c r="G8" s="151"/>
      <c r="H8" s="151"/>
      <c r="I8" s="151"/>
    </row>
    <row r="9" spans="1:9" x14ac:dyDescent="0.35">
      <c r="A9" s="135"/>
      <c r="B9" s="135"/>
      <c r="C9" s="268" t="e">
        <f>F_XIFRADENEGOCIMITJANA*0.75</f>
        <v>#VALUE!</v>
      </c>
      <c r="D9" s="268"/>
      <c r="E9" s="131"/>
      <c r="F9" s="131"/>
      <c r="G9" s="132"/>
      <c r="H9" s="132"/>
      <c r="I9" s="132"/>
    </row>
    <row r="10" spans="1:9" ht="25.5" customHeight="1" thickBot="1" x14ac:dyDescent="0.4">
      <c r="A10" s="250" t="s">
        <v>304</v>
      </c>
      <c r="B10" s="250"/>
      <c r="C10" s="250"/>
      <c r="D10" s="250"/>
      <c r="E10" s="250"/>
      <c r="F10" s="250"/>
      <c r="G10" s="250"/>
      <c r="H10" s="261" t="s">
        <v>370</v>
      </c>
      <c r="I10" s="261"/>
    </row>
    <row r="11" spans="1:9" ht="42" customHeight="1" thickTop="1" thickBot="1" x14ac:dyDescent="0.4">
      <c r="A11" s="252" t="s">
        <v>375</v>
      </c>
      <c r="B11" s="252"/>
      <c r="C11" s="197" t="s">
        <v>254</v>
      </c>
      <c r="D11" s="198" t="s">
        <v>376</v>
      </c>
      <c r="E11" s="199" t="s">
        <v>378</v>
      </c>
      <c r="F11" s="198" t="s">
        <v>379</v>
      </c>
      <c r="G11" s="198" t="s">
        <v>380</v>
      </c>
      <c r="H11" s="261"/>
      <c r="I11" s="261"/>
    </row>
    <row r="12" spans="1:9" ht="15" thickBot="1" x14ac:dyDescent="0.4">
      <c r="A12" s="251"/>
      <c r="B12" s="251"/>
      <c r="C12" s="201"/>
      <c r="D12" s="201"/>
      <c r="E12" s="230"/>
      <c r="F12" s="201"/>
      <c r="G12" s="147">
        <f t="shared" ref="G12:G27" si="0">D12*E12*F12</f>
        <v>0</v>
      </c>
      <c r="H12" s="102"/>
    </row>
    <row r="13" spans="1:9" ht="15" outlineLevel="5" thickBot="1" x14ac:dyDescent="0.4">
      <c r="A13" s="251"/>
      <c r="B13" s="251"/>
      <c r="C13" s="201"/>
      <c r="D13" s="201"/>
      <c r="E13" s="230"/>
      <c r="F13" s="201"/>
      <c r="G13" s="147">
        <f t="shared" si="0"/>
        <v>0</v>
      </c>
      <c r="H13" s="102"/>
      <c r="I13" s="102"/>
    </row>
    <row r="14" spans="1:9" ht="15" outlineLevel="5" thickBot="1" x14ac:dyDescent="0.4">
      <c r="A14" s="251"/>
      <c r="B14" s="251"/>
      <c r="C14" s="201"/>
      <c r="D14" s="201"/>
      <c r="E14" s="230"/>
      <c r="F14" s="201"/>
      <c r="G14" s="147">
        <f t="shared" si="0"/>
        <v>0</v>
      </c>
    </row>
    <row r="15" spans="1:9" ht="15" outlineLevel="5" thickBot="1" x14ac:dyDescent="0.4">
      <c r="A15" s="251"/>
      <c r="B15" s="251"/>
      <c r="C15" s="201"/>
      <c r="D15" s="201"/>
      <c r="E15" s="230"/>
      <c r="F15" s="201"/>
      <c r="G15" s="147">
        <f t="shared" si="0"/>
        <v>0</v>
      </c>
      <c r="H15" s="102"/>
      <c r="I15" s="102"/>
    </row>
    <row r="16" spans="1:9" ht="15" outlineLevel="5" thickBot="1" x14ac:dyDescent="0.4">
      <c r="A16" s="251"/>
      <c r="B16" s="251"/>
      <c r="C16" s="201"/>
      <c r="D16" s="201"/>
      <c r="E16" s="230"/>
      <c r="F16" s="201"/>
      <c r="G16" s="147">
        <f t="shared" si="0"/>
        <v>0</v>
      </c>
    </row>
    <row r="17" spans="1:9" ht="15" outlineLevel="3" thickBot="1" x14ac:dyDescent="0.4">
      <c r="A17" s="251"/>
      <c r="B17" s="251"/>
      <c r="C17" s="201"/>
      <c r="D17" s="201"/>
      <c r="E17" s="230"/>
      <c r="F17" s="201"/>
      <c r="G17" s="147">
        <f t="shared" si="0"/>
        <v>0</v>
      </c>
    </row>
    <row r="18" spans="1:9" ht="15" outlineLevel="5" thickBot="1" x14ac:dyDescent="0.4">
      <c r="A18" s="251"/>
      <c r="B18" s="251"/>
      <c r="C18" s="201"/>
      <c r="D18" s="201"/>
      <c r="E18" s="230"/>
      <c r="F18" s="201"/>
      <c r="G18" s="147">
        <f t="shared" si="0"/>
        <v>0</v>
      </c>
      <c r="H18" s="102"/>
      <c r="I18" s="102"/>
    </row>
    <row r="19" spans="1:9" ht="15" outlineLevel="5" thickBot="1" x14ac:dyDescent="0.4">
      <c r="A19" s="201"/>
      <c r="B19" s="201"/>
      <c r="C19" s="201"/>
      <c r="D19" s="201"/>
      <c r="E19" s="230"/>
      <c r="F19" s="201"/>
      <c r="G19" s="147">
        <f t="shared" si="0"/>
        <v>0</v>
      </c>
    </row>
    <row r="20" spans="1:9" ht="15" outlineLevel="5" thickBot="1" x14ac:dyDescent="0.4">
      <c r="A20" s="251"/>
      <c r="B20" s="251"/>
      <c r="C20" s="201"/>
      <c r="D20" s="201"/>
      <c r="E20" s="230"/>
      <c r="F20" s="201"/>
      <c r="G20" s="147">
        <f t="shared" si="0"/>
        <v>0</v>
      </c>
      <c r="H20" s="102"/>
      <c r="I20" s="102"/>
    </row>
    <row r="21" spans="1:9" ht="15" outlineLevel="5" thickBot="1" x14ac:dyDescent="0.4">
      <c r="A21" s="251"/>
      <c r="B21" s="251"/>
      <c r="C21" s="201"/>
      <c r="D21" s="201"/>
      <c r="E21" s="230"/>
      <c r="F21" s="201"/>
      <c r="G21" s="147">
        <f t="shared" si="0"/>
        <v>0</v>
      </c>
    </row>
    <row r="22" spans="1:9" ht="15" outlineLevel="5" thickBot="1" x14ac:dyDescent="0.4">
      <c r="A22" s="251"/>
      <c r="B22" s="251"/>
      <c r="C22" s="201"/>
      <c r="D22" s="201"/>
      <c r="E22" s="230"/>
      <c r="F22" s="201"/>
      <c r="G22" s="147">
        <f t="shared" si="0"/>
        <v>0</v>
      </c>
      <c r="H22" s="102"/>
      <c r="I22" s="102"/>
    </row>
    <row r="23" spans="1:9" ht="15" outlineLevel="5" thickBot="1" x14ac:dyDescent="0.4">
      <c r="A23" s="251"/>
      <c r="B23" s="251"/>
      <c r="C23" s="201"/>
      <c r="D23" s="201"/>
      <c r="E23" s="230"/>
      <c r="F23" s="201"/>
      <c r="G23" s="147">
        <f t="shared" si="0"/>
        <v>0</v>
      </c>
    </row>
    <row r="24" spans="1:9" ht="15" outlineLevel="5" thickBot="1" x14ac:dyDescent="0.4">
      <c r="A24" s="251"/>
      <c r="B24" s="251"/>
      <c r="C24" s="201"/>
      <c r="D24" s="201"/>
      <c r="E24" s="230"/>
      <c r="F24" s="201"/>
      <c r="G24" s="147">
        <f t="shared" si="0"/>
        <v>0</v>
      </c>
      <c r="H24" s="102"/>
      <c r="I24" s="102"/>
    </row>
    <row r="25" spans="1:9" ht="15" outlineLevel="5" thickBot="1" x14ac:dyDescent="0.4">
      <c r="A25" s="251"/>
      <c r="B25" s="251"/>
      <c r="C25" s="201"/>
      <c r="D25" s="201"/>
      <c r="E25" s="230"/>
      <c r="F25" s="201"/>
      <c r="G25" s="147">
        <f t="shared" si="0"/>
        <v>0</v>
      </c>
    </row>
    <row r="26" spans="1:9" ht="15" outlineLevel="5" thickBot="1" x14ac:dyDescent="0.4">
      <c r="A26" s="251"/>
      <c r="B26" s="251"/>
      <c r="C26" s="201"/>
      <c r="D26" s="201"/>
      <c r="E26" s="230"/>
      <c r="F26" s="201"/>
      <c r="G26" s="147">
        <f t="shared" si="0"/>
        <v>0</v>
      </c>
      <c r="H26" s="102"/>
      <c r="I26" s="102"/>
    </row>
    <row r="27" spans="1:9" ht="15" outlineLevel="5" thickBot="1" x14ac:dyDescent="0.4">
      <c r="A27" s="254"/>
      <c r="B27" s="254"/>
      <c r="C27" s="203"/>
      <c r="D27" s="203"/>
      <c r="E27" s="231"/>
      <c r="F27" s="203"/>
      <c r="G27" s="148">
        <f t="shared" si="0"/>
        <v>0</v>
      </c>
    </row>
    <row r="28" spans="1:9" x14ac:dyDescent="0.35">
      <c r="A28" s="255" t="s">
        <v>257</v>
      </c>
      <c r="B28" s="255"/>
      <c r="C28" s="255"/>
      <c r="D28" s="255"/>
      <c r="E28" s="255"/>
      <c r="F28" s="255"/>
      <c r="G28" s="149">
        <f>SUM(G12:G27)</f>
        <v>0</v>
      </c>
    </row>
    <row r="31" spans="1:9" ht="26.15" customHeight="1" thickBot="1" x14ac:dyDescent="0.4">
      <c r="A31" s="270" t="s">
        <v>303</v>
      </c>
      <c r="B31" s="270"/>
      <c r="C31" s="270"/>
      <c r="D31" s="270"/>
      <c r="E31" s="270"/>
      <c r="F31" s="270"/>
      <c r="G31" s="270"/>
    </row>
    <row r="32" spans="1:9" ht="56.5" customHeight="1" thickTop="1" thickBot="1" x14ac:dyDescent="0.4">
      <c r="A32" s="252" t="s">
        <v>375</v>
      </c>
      <c r="B32" s="252"/>
      <c r="C32" s="197" t="s">
        <v>254</v>
      </c>
      <c r="D32" s="198" t="s">
        <v>376</v>
      </c>
      <c r="E32" s="198" t="s">
        <v>381</v>
      </c>
      <c r="F32" s="198" t="s">
        <v>379</v>
      </c>
      <c r="G32" s="197" t="s">
        <v>380</v>
      </c>
    </row>
    <row r="33" spans="1:7" ht="15" thickBot="1" x14ac:dyDescent="0.4">
      <c r="A33" s="251"/>
      <c r="B33" s="251"/>
      <c r="C33" s="201"/>
      <c r="D33" s="201"/>
      <c r="E33" s="232"/>
      <c r="F33" s="201"/>
      <c r="G33" s="147">
        <f>D33*E33*F33</f>
        <v>0</v>
      </c>
    </row>
    <row r="34" spans="1:7" ht="15" thickBot="1" x14ac:dyDescent="0.4">
      <c r="A34" s="251"/>
      <c r="B34" s="251"/>
      <c r="C34" s="201"/>
      <c r="D34" s="201"/>
      <c r="E34" s="232"/>
      <c r="F34" s="201"/>
      <c r="G34" s="147">
        <f t="shared" ref="G34:G43" si="1">D34*E34*F34</f>
        <v>0</v>
      </c>
    </row>
    <row r="35" spans="1:7" ht="15" outlineLevel="2" thickBot="1" x14ac:dyDescent="0.4">
      <c r="A35" s="251"/>
      <c r="B35" s="251"/>
      <c r="C35" s="201"/>
      <c r="D35" s="201"/>
      <c r="E35" s="232"/>
      <c r="F35" s="201"/>
      <c r="G35" s="147">
        <f t="shared" si="1"/>
        <v>0</v>
      </c>
    </row>
    <row r="36" spans="1:7" ht="15" outlineLevel="2" thickBot="1" x14ac:dyDescent="0.4">
      <c r="A36" s="251"/>
      <c r="B36" s="251"/>
      <c r="C36" s="201"/>
      <c r="D36" s="201"/>
      <c r="E36" s="232"/>
      <c r="F36" s="201"/>
      <c r="G36" s="147">
        <f t="shared" si="1"/>
        <v>0</v>
      </c>
    </row>
    <row r="37" spans="1:7" ht="15" outlineLevel="2" thickBot="1" x14ac:dyDescent="0.4">
      <c r="A37" s="251"/>
      <c r="B37" s="251"/>
      <c r="C37" s="201"/>
      <c r="D37" s="201"/>
      <c r="E37" s="232"/>
      <c r="F37" s="201"/>
      <c r="G37" s="147">
        <f t="shared" si="1"/>
        <v>0</v>
      </c>
    </row>
    <row r="38" spans="1:7" ht="15" outlineLevel="2" thickBot="1" x14ac:dyDescent="0.4">
      <c r="A38" s="251"/>
      <c r="B38" s="251"/>
      <c r="C38" s="201"/>
      <c r="D38" s="201"/>
      <c r="E38" s="232"/>
      <c r="F38" s="201"/>
      <c r="G38" s="147">
        <f t="shared" si="1"/>
        <v>0</v>
      </c>
    </row>
    <row r="39" spans="1:7" ht="15" outlineLevel="2" thickBot="1" x14ac:dyDescent="0.4">
      <c r="A39" s="251"/>
      <c r="B39" s="251"/>
      <c r="C39" s="201"/>
      <c r="D39" s="201"/>
      <c r="E39" s="232"/>
      <c r="F39" s="201"/>
      <c r="G39" s="147">
        <f t="shared" si="1"/>
        <v>0</v>
      </c>
    </row>
    <row r="40" spans="1:7" ht="15" outlineLevel="2" thickBot="1" x14ac:dyDescent="0.4">
      <c r="A40" s="251"/>
      <c r="B40" s="251"/>
      <c r="C40" s="201"/>
      <c r="D40" s="201"/>
      <c r="E40" s="232"/>
      <c r="F40" s="201"/>
      <c r="G40" s="147">
        <f t="shared" si="1"/>
        <v>0</v>
      </c>
    </row>
    <row r="41" spans="1:7" ht="15" outlineLevel="2" thickBot="1" x14ac:dyDescent="0.4">
      <c r="A41" s="251"/>
      <c r="B41" s="251"/>
      <c r="C41" s="201"/>
      <c r="D41" s="201"/>
      <c r="E41" s="232"/>
      <c r="F41" s="201"/>
      <c r="G41" s="147">
        <f t="shared" si="1"/>
        <v>0</v>
      </c>
    </row>
    <row r="42" spans="1:7" ht="15" outlineLevel="2" thickBot="1" x14ac:dyDescent="0.4">
      <c r="A42" s="251"/>
      <c r="B42" s="251"/>
      <c r="C42" s="201"/>
      <c r="D42" s="201"/>
      <c r="E42" s="232"/>
      <c r="F42" s="201"/>
      <c r="G42" s="147">
        <f t="shared" si="1"/>
        <v>0</v>
      </c>
    </row>
    <row r="43" spans="1:7" ht="15" outlineLevel="2" thickBot="1" x14ac:dyDescent="0.4">
      <c r="A43" s="254"/>
      <c r="B43" s="254"/>
      <c r="C43" s="203"/>
      <c r="D43" s="203"/>
      <c r="E43" s="233"/>
      <c r="F43" s="203"/>
      <c r="G43" s="148">
        <f t="shared" si="1"/>
        <v>0</v>
      </c>
    </row>
    <row r="44" spans="1:7" x14ac:dyDescent="0.35">
      <c r="A44" s="255" t="s">
        <v>257</v>
      </c>
      <c r="B44" s="255"/>
      <c r="C44" s="255"/>
      <c r="D44" s="255"/>
      <c r="E44" s="255"/>
      <c r="F44" s="255"/>
      <c r="G44" s="149">
        <f>SUM(G33:G43)</f>
        <v>0</v>
      </c>
    </row>
    <row r="47" spans="1:7" s="105" customFormat="1" ht="25.5" customHeight="1" thickBot="1" x14ac:dyDescent="0.4">
      <c r="A47" s="250" t="s">
        <v>305</v>
      </c>
      <c r="B47" s="250"/>
      <c r="C47" s="250"/>
      <c r="D47" s="250"/>
      <c r="E47" s="250"/>
      <c r="F47" s="250"/>
      <c r="G47" s="250"/>
    </row>
    <row r="48" spans="1:7" ht="55.5" customHeight="1" thickTop="1" thickBot="1" x14ac:dyDescent="0.4">
      <c r="A48" s="252" t="s">
        <v>375</v>
      </c>
      <c r="B48" s="252"/>
      <c r="C48" s="197" t="s">
        <v>254</v>
      </c>
      <c r="D48" s="198" t="s">
        <v>376</v>
      </c>
      <c r="E48" s="198" t="s">
        <v>381</v>
      </c>
      <c r="F48" s="198" t="s">
        <v>379</v>
      </c>
      <c r="G48" s="197" t="s">
        <v>380</v>
      </c>
    </row>
    <row r="49" spans="1:10" ht="15" thickBot="1" x14ac:dyDescent="0.4">
      <c r="A49" s="251"/>
      <c r="B49" s="251"/>
      <c r="C49" s="201"/>
      <c r="D49" s="201"/>
      <c r="E49" s="232"/>
      <c r="F49" s="201"/>
      <c r="G49" s="147">
        <f t="shared" ref="G49:G51" si="2">D49*E49*F49</f>
        <v>0</v>
      </c>
    </row>
    <row r="50" spans="1:10" ht="15" thickBot="1" x14ac:dyDescent="0.4">
      <c r="A50" s="251"/>
      <c r="B50" s="251"/>
      <c r="C50" s="201"/>
      <c r="D50" s="201"/>
      <c r="E50" s="232"/>
      <c r="F50" s="201"/>
      <c r="G50" s="147">
        <f t="shared" si="2"/>
        <v>0</v>
      </c>
    </row>
    <row r="51" spans="1:10" ht="15" outlineLevel="1" thickBot="1" x14ac:dyDescent="0.4">
      <c r="A51" s="254"/>
      <c r="B51" s="254"/>
      <c r="C51" s="203"/>
      <c r="D51" s="203"/>
      <c r="E51" s="233"/>
      <c r="F51" s="203"/>
      <c r="G51" s="148">
        <f t="shared" si="2"/>
        <v>0</v>
      </c>
    </row>
    <row r="52" spans="1:10" x14ac:dyDescent="0.35">
      <c r="A52" s="255" t="s">
        <v>257</v>
      </c>
      <c r="B52" s="255"/>
      <c r="C52" s="255"/>
      <c r="D52" s="255"/>
      <c r="E52" s="255"/>
      <c r="F52" s="255"/>
      <c r="G52" s="149">
        <f>SUM(G49:G51)</f>
        <v>0</v>
      </c>
    </row>
    <row r="54" spans="1:10" ht="25.5" customHeight="1" thickBot="1" x14ac:dyDescent="0.4">
      <c r="A54" s="250" t="s">
        <v>293</v>
      </c>
      <c r="B54" s="250"/>
      <c r="C54" s="250"/>
      <c r="D54" s="250"/>
      <c r="E54" s="250"/>
      <c r="F54" s="250"/>
      <c r="G54" s="250"/>
      <c r="H54" s="250"/>
      <c r="I54" s="250"/>
    </row>
    <row r="55" spans="1:10" ht="74.25" customHeight="1" thickTop="1" thickBot="1" x14ac:dyDescent="0.4">
      <c r="A55" s="256" t="s">
        <v>375</v>
      </c>
      <c r="B55" s="256"/>
      <c r="C55" s="197" t="s">
        <v>254</v>
      </c>
      <c r="D55" s="198" t="s">
        <v>306</v>
      </c>
      <c r="E55" s="198" t="s">
        <v>302</v>
      </c>
      <c r="F55" s="198" t="s">
        <v>444</v>
      </c>
      <c r="G55" s="198" t="s">
        <v>382</v>
      </c>
      <c r="H55" s="198" t="s">
        <v>383</v>
      </c>
      <c r="I55" s="197" t="s">
        <v>380</v>
      </c>
      <c r="J55" s="96"/>
    </row>
    <row r="56" spans="1:10" ht="15" thickBot="1" x14ac:dyDescent="0.4">
      <c r="A56" s="251"/>
      <c r="B56" s="251"/>
      <c r="C56" s="201"/>
      <c r="D56" s="201"/>
      <c r="E56" s="201"/>
      <c r="F56" s="232"/>
      <c r="G56" s="201"/>
      <c r="H56" s="201"/>
      <c r="I56" s="147">
        <f>F56*G56*H56</f>
        <v>0</v>
      </c>
      <c r="J56" s="64"/>
    </row>
    <row r="57" spans="1:10" ht="15" thickBot="1" x14ac:dyDescent="0.4">
      <c r="A57" s="251"/>
      <c r="B57" s="251"/>
      <c r="C57" s="201"/>
      <c r="D57" s="201"/>
      <c r="E57" s="205"/>
      <c r="F57" s="232"/>
      <c r="G57" s="201"/>
      <c r="H57" s="201"/>
      <c r="I57" s="147">
        <f t="shared" ref="I57" si="3">F57*G57*H57</f>
        <v>0</v>
      </c>
      <c r="J57" s="64"/>
    </row>
    <row r="58" spans="1:10" ht="15" outlineLevel="1" thickBot="1" x14ac:dyDescent="0.4">
      <c r="A58" s="251"/>
      <c r="B58" s="251"/>
      <c r="C58" s="201"/>
      <c r="D58" s="201"/>
      <c r="E58" s="205"/>
      <c r="F58" s="232"/>
      <c r="G58" s="201"/>
      <c r="H58" s="201"/>
      <c r="I58" s="147">
        <f>F58*G58*H58</f>
        <v>0</v>
      </c>
      <c r="J58" s="64"/>
    </row>
    <row r="59" spans="1:10" ht="15" outlineLevel="1" thickBot="1" x14ac:dyDescent="0.4">
      <c r="A59" s="251"/>
      <c r="B59" s="251"/>
      <c r="C59" s="201"/>
      <c r="D59" s="201"/>
      <c r="E59" s="205"/>
      <c r="F59" s="232"/>
      <c r="G59" s="201"/>
      <c r="H59" s="201"/>
      <c r="I59" s="147">
        <f t="shared" ref="I59" si="4">F59*G59*H59</f>
        <v>0</v>
      </c>
      <c r="J59" s="64"/>
    </row>
    <row r="60" spans="1:10" ht="15" outlineLevel="1" thickBot="1" x14ac:dyDescent="0.4">
      <c r="A60" s="251"/>
      <c r="B60" s="251"/>
      <c r="C60" s="201"/>
      <c r="D60" s="201"/>
      <c r="E60" s="205"/>
      <c r="F60" s="232"/>
      <c r="G60" s="201"/>
      <c r="H60" s="201"/>
      <c r="I60" s="147">
        <f>F60*G60*H60</f>
        <v>0</v>
      </c>
      <c r="J60" s="64"/>
    </row>
    <row r="61" spans="1:10" ht="15" outlineLevel="1" thickBot="1" x14ac:dyDescent="0.4">
      <c r="A61" s="251"/>
      <c r="B61" s="251"/>
      <c r="C61" s="205"/>
      <c r="D61" s="205"/>
      <c r="E61" s="205"/>
      <c r="F61" s="232"/>
      <c r="G61" s="205"/>
      <c r="H61" s="205"/>
      <c r="I61" s="147">
        <f t="shared" ref="I61" si="5">F61*G61*H61</f>
        <v>0</v>
      </c>
      <c r="J61" s="64"/>
    </row>
    <row r="62" spans="1:10" ht="15" outlineLevel="1" thickBot="1" x14ac:dyDescent="0.4">
      <c r="A62" s="251"/>
      <c r="B62" s="251"/>
      <c r="C62" s="205"/>
      <c r="D62" s="205"/>
      <c r="E62" s="205"/>
      <c r="F62" s="232"/>
      <c r="G62" s="205"/>
      <c r="H62" s="205"/>
      <c r="I62" s="147">
        <f>F62*G62*H62</f>
        <v>0</v>
      </c>
      <c r="J62" s="64"/>
    </row>
    <row r="63" spans="1:10" ht="15" outlineLevel="1" thickBot="1" x14ac:dyDescent="0.4">
      <c r="A63" s="251"/>
      <c r="B63" s="251"/>
      <c r="C63" s="205"/>
      <c r="D63" s="205"/>
      <c r="E63" s="205"/>
      <c r="F63" s="232"/>
      <c r="G63" s="205"/>
      <c r="H63" s="205"/>
      <c r="I63" s="147">
        <f t="shared" ref="I63" si="6">F63*G63*H63</f>
        <v>0</v>
      </c>
      <c r="J63" s="64"/>
    </row>
    <row r="64" spans="1:10" ht="15" outlineLevel="1" thickBot="1" x14ac:dyDescent="0.4">
      <c r="A64" s="251"/>
      <c r="B64" s="251"/>
      <c r="C64" s="205"/>
      <c r="D64" s="205"/>
      <c r="E64" s="205"/>
      <c r="F64" s="232"/>
      <c r="G64" s="205"/>
      <c r="H64" s="205"/>
      <c r="I64" s="147">
        <f>F64*G64*H64</f>
        <v>0</v>
      </c>
      <c r="J64" s="64"/>
    </row>
    <row r="65" spans="1:10" ht="15" outlineLevel="1" thickBot="1" x14ac:dyDescent="0.4">
      <c r="A65" s="251"/>
      <c r="B65" s="251"/>
      <c r="C65" s="205"/>
      <c r="D65" s="205"/>
      <c r="E65" s="205"/>
      <c r="F65" s="232"/>
      <c r="G65" s="205"/>
      <c r="H65" s="205"/>
      <c r="I65" s="147">
        <f t="shared" ref="I65" si="7">F65*G65*H65</f>
        <v>0</v>
      </c>
      <c r="J65" s="64"/>
    </row>
    <row r="66" spans="1:10" ht="15" outlineLevel="1" thickBot="1" x14ac:dyDescent="0.4">
      <c r="A66" s="251"/>
      <c r="B66" s="251"/>
      <c r="C66" s="205"/>
      <c r="D66" s="205"/>
      <c r="E66" s="205"/>
      <c r="F66" s="232"/>
      <c r="G66" s="205"/>
      <c r="H66" s="205"/>
      <c r="I66" s="147">
        <f>F66*G66*H66</f>
        <v>0</v>
      </c>
      <c r="J66" s="64"/>
    </row>
    <row r="67" spans="1:10" ht="15" outlineLevel="1" thickBot="1" x14ac:dyDescent="0.4">
      <c r="A67" s="251"/>
      <c r="B67" s="251"/>
      <c r="C67" s="201"/>
      <c r="D67" s="201"/>
      <c r="E67" s="201"/>
      <c r="F67" s="232"/>
      <c r="G67" s="201"/>
      <c r="H67" s="201"/>
      <c r="I67" s="147">
        <f t="shared" ref="I67" si="8">F67*G67*H67</f>
        <v>0</v>
      </c>
      <c r="J67" s="64"/>
    </row>
    <row r="68" spans="1:10" ht="15" outlineLevel="1" thickBot="1" x14ac:dyDescent="0.4">
      <c r="A68" s="251"/>
      <c r="B68" s="251"/>
      <c r="C68" s="201"/>
      <c r="D68" s="201"/>
      <c r="E68" s="201"/>
      <c r="F68" s="232"/>
      <c r="G68" s="201"/>
      <c r="H68" s="201"/>
      <c r="I68" s="147">
        <f>F68*G68*H68</f>
        <v>0</v>
      </c>
      <c r="J68" s="64"/>
    </row>
    <row r="69" spans="1:10" ht="15" outlineLevel="1" thickBot="1" x14ac:dyDescent="0.4">
      <c r="A69" s="251"/>
      <c r="B69" s="251"/>
      <c r="C69" s="201"/>
      <c r="D69" s="201"/>
      <c r="E69" s="201"/>
      <c r="F69" s="232"/>
      <c r="G69" s="201"/>
      <c r="H69" s="201"/>
      <c r="I69" s="147">
        <f t="shared" ref="I69" si="9">F69*G69*H69</f>
        <v>0</v>
      </c>
      <c r="J69" s="64"/>
    </row>
    <row r="70" spans="1:10" ht="15" outlineLevel="1" thickBot="1" x14ac:dyDescent="0.4">
      <c r="A70" s="251"/>
      <c r="B70" s="251"/>
      <c r="C70" s="201"/>
      <c r="D70" s="201"/>
      <c r="E70" s="201"/>
      <c r="F70" s="232"/>
      <c r="G70" s="201"/>
      <c r="H70" s="201"/>
      <c r="I70" s="147">
        <f>F70*G70*H70</f>
        <v>0</v>
      </c>
      <c r="J70" s="64"/>
    </row>
    <row r="71" spans="1:10" ht="15" outlineLevel="1" thickBot="1" x14ac:dyDescent="0.4">
      <c r="A71" s="251"/>
      <c r="B71" s="251"/>
      <c r="C71" s="201"/>
      <c r="D71" s="201"/>
      <c r="E71" s="201"/>
      <c r="F71" s="232"/>
      <c r="G71" s="201"/>
      <c r="H71" s="201"/>
      <c r="I71" s="147">
        <f t="shared" ref="I71" si="10">F71*G71*H71</f>
        <v>0</v>
      </c>
      <c r="J71" s="64"/>
    </row>
    <row r="72" spans="1:10" ht="15" outlineLevel="1" thickBot="1" x14ac:dyDescent="0.4">
      <c r="A72" s="251"/>
      <c r="B72" s="251"/>
      <c r="C72" s="201"/>
      <c r="D72" s="201"/>
      <c r="E72" s="201"/>
      <c r="F72" s="232"/>
      <c r="G72" s="201"/>
      <c r="H72" s="201"/>
      <c r="I72" s="147">
        <f>F72*G72*H72</f>
        <v>0</v>
      </c>
      <c r="J72" s="64"/>
    </row>
    <row r="73" spans="1:10" ht="15" outlineLevel="1" thickBot="1" x14ac:dyDescent="0.4">
      <c r="A73" s="251"/>
      <c r="B73" s="251"/>
      <c r="C73" s="201"/>
      <c r="D73" s="201"/>
      <c r="E73" s="201"/>
      <c r="F73" s="232"/>
      <c r="G73" s="201"/>
      <c r="H73" s="201"/>
      <c r="I73" s="147">
        <f t="shared" ref="I73" si="11">F73*G73*H73</f>
        <v>0</v>
      </c>
      <c r="J73" s="64"/>
    </row>
    <row r="74" spans="1:10" ht="15" outlineLevel="1" thickBot="1" x14ac:dyDescent="0.4">
      <c r="A74" s="251"/>
      <c r="B74" s="251"/>
      <c r="C74" s="201"/>
      <c r="D74" s="201"/>
      <c r="E74" s="201"/>
      <c r="F74" s="232"/>
      <c r="G74" s="201"/>
      <c r="H74" s="201"/>
      <c r="I74" s="147">
        <f>F74*G74*H74</f>
        <v>0</v>
      </c>
      <c r="J74" s="64"/>
    </row>
    <row r="75" spans="1:10" ht="15" outlineLevel="1" thickBot="1" x14ac:dyDescent="0.4">
      <c r="A75" s="251"/>
      <c r="B75" s="251"/>
      <c r="C75" s="201"/>
      <c r="D75" s="201"/>
      <c r="E75" s="201"/>
      <c r="F75" s="232"/>
      <c r="G75" s="201"/>
      <c r="H75" s="201"/>
      <c r="I75" s="147">
        <f t="shared" ref="I75" si="12">F75*G75*H75</f>
        <v>0</v>
      </c>
      <c r="J75" s="64"/>
    </row>
    <row r="76" spans="1:10" ht="15" outlineLevel="1" thickBot="1" x14ac:dyDescent="0.4">
      <c r="A76" s="251"/>
      <c r="B76" s="251"/>
      <c r="C76" s="201"/>
      <c r="D76" s="201"/>
      <c r="E76" s="201"/>
      <c r="F76" s="232"/>
      <c r="G76" s="201"/>
      <c r="H76" s="201"/>
      <c r="I76" s="147">
        <f>F76*G76*H76</f>
        <v>0</v>
      </c>
      <c r="J76" s="64"/>
    </row>
    <row r="77" spans="1:10" ht="15" outlineLevel="1" thickBot="1" x14ac:dyDescent="0.4">
      <c r="A77" s="251"/>
      <c r="B77" s="251"/>
      <c r="C77" s="201"/>
      <c r="D77" s="201"/>
      <c r="E77" s="201"/>
      <c r="F77" s="232"/>
      <c r="G77" s="201"/>
      <c r="H77" s="201"/>
      <c r="I77" s="147">
        <f t="shared" ref="I77" si="13">F77*G77*H77</f>
        <v>0</v>
      </c>
      <c r="J77" s="64"/>
    </row>
    <row r="78" spans="1:10" ht="15" outlineLevel="1" thickBot="1" x14ac:dyDescent="0.4">
      <c r="A78" s="251"/>
      <c r="B78" s="251"/>
      <c r="C78" s="201"/>
      <c r="D78" s="201"/>
      <c r="E78" s="201"/>
      <c r="F78" s="232"/>
      <c r="G78" s="201"/>
      <c r="H78" s="201"/>
      <c r="I78" s="147">
        <f>F78*G78*H78</f>
        <v>0</v>
      </c>
      <c r="J78" s="64"/>
    </row>
    <row r="79" spans="1:10" ht="15" outlineLevel="1" thickBot="1" x14ac:dyDescent="0.4">
      <c r="A79" s="251"/>
      <c r="B79" s="251"/>
      <c r="C79" s="201"/>
      <c r="D79" s="201"/>
      <c r="E79" s="201"/>
      <c r="F79" s="232"/>
      <c r="G79" s="201"/>
      <c r="H79" s="201"/>
      <c r="I79" s="147">
        <f t="shared" ref="I79" si="14">F79*G79*H79</f>
        <v>0</v>
      </c>
      <c r="J79" s="64"/>
    </row>
    <row r="80" spans="1:10" ht="15" outlineLevel="1" thickBot="1" x14ac:dyDescent="0.4">
      <c r="A80" s="251"/>
      <c r="B80" s="251"/>
      <c r="C80" s="201"/>
      <c r="D80" s="201"/>
      <c r="E80" s="201"/>
      <c r="F80" s="232"/>
      <c r="G80" s="201"/>
      <c r="H80" s="201"/>
      <c r="I80" s="147">
        <f>F80*G80*H80</f>
        <v>0</v>
      </c>
      <c r="J80" s="64"/>
    </row>
    <row r="81" spans="1:10" ht="15" outlineLevel="1" thickBot="1" x14ac:dyDescent="0.4">
      <c r="A81" s="251"/>
      <c r="B81" s="251"/>
      <c r="C81" s="201"/>
      <c r="D81" s="201"/>
      <c r="E81" s="201"/>
      <c r="F81" s="232"/>
      <c r="G81" s="201"/>
      <c r="H81" s="201"/>
      <c r="I81" s="147">
        <f t="shared" ref="I81" si="15">F81*G81*H81</f>
        <v>0</v>
      </c>
      <c r="J81" s="64"/>
    </row>
    <row r="82" spans="1:10" ht="15" outlineLevel="1" thickBot="1" x14ac:dyDescent="0.4">
      <c r="A82" s="251"/>
      <c r="B82" s="251"/>
      <c r="C82" s="201"/>
      <c r="D82" s="201"/>
      <c r="E82" s="201"/>
      <c r="F82" s="232"/>
      <c r="G82" s="201"/>
      <c r="H82" s="201"/>
      <c r="I82" s="147">
        <f>F82*G82*H82</f>
        <v>0</v>
      </c>
      <c r="J82" s="64"/>
    </row>
    <row r="83" spans="1:10" ht="15" outlineLevel="1" thickBot="1" x14ac:dyDescent="0.4">
      <c r="A83" s="251"/>
      <c r="B83" s="251"/>
      <c r="C83" s="201"/>
      <c r="D83" s="201"/>
      <c r="E83" s="201"/>
      <c r="F83" s="232"/>
      <c r="G83" s="201"/>
      <c r="H83" s="201"/>
      <c r="I83" s="147">
        <f t="shared" ref="I83" si="16">F83*G83*H83</f>
        <v>0</v>
      </c>
      <c r="J83" s="64"/>
    </row>
    <row r="84" spans="1:10" ht="15" outlineLevel="1" thickBot="1" x14ac:dyDescent="0.4">
      <c r="A84" s="251"/>
      <c r="B84" s="251"/>
      <c r="C84" s="201"/>
      <c r="D84" s="201"/>
      <c r="E84" s="201"/>
      <c r="F84" s="232"/>
      <c r="G84" s="201"/>
      <c r="H84" s="201"/>
      <c r="I84" s="147">
        <f>F84*G84*H84</f>
        <v>0</v>
      </c>
      <c r="J84" s="64"/>
    </row>
    <row r="85" spans="1:10" ht="15" outlineLevel="1" thickBot="1" x14ac:dyDescent="0.4">
      <c r="A85" s="251"/>
      <c r="B85" s="251"/>
      <c r="C85" s="201"/>
      <c r="D85" s="201"/>
      <c r="E85" s="201"/>
      <c r="F85" s="232"/>
      <c r="G85" s="201"/>
      <c r="H85" s="201"/>
      <c r="I85" s="147">
        <f t="shared" ref="I85" si="17">F85*G85*H85</f>
        <v>0</v>
      </c>
      <c r="J85" s="64"/>
    </row>
    <row r="86" spans="1:10" ht="15" outlineLevel="1" thickBot="1" x14ac:dyDescent="0.4">
      <c r="A86" s="251"/>
      <c r="B86" s="251"/>
      <c r="C86" s="201"/>
      <c r="D86" s="201"/>
      <c r="E86" s="201"/>
      <c r="F86" s="232"/>
      <c r="G86" s="201"/>
      <c r="H86" s="201"/>
      <c r="I86" s="147">
        <f>F86*G86*H86</f>
        <v>0</v>
      </c>
      <c r="J86" s="64"/>
    </row>
    <row r="87" spans="1:10" ht="15" outlineLevel="1" thickBot="1" x14ac:dyDescent="0.4">
      <c r="A87" s="251"/>
      <c r="B87" s="251"/>
      <c r="C87" s="201"/>
      <c r="D87" s="201"/>
      <c r="E87" s="201"/>
      <c r="F87" s="232"/>
      <c r="G87" s="201"/>
      <c r="H87" s="201"/>
      <c r="I87" s="147">
        <f t="shared" ref="I87" si="18">F87*G87*H87</f>
        <v>0</v>
      </c>
      <c r="J87" s="64"/>
    </row>
    <row r="88" spans="1:10" ht="15" outlineLevel="1" thickBot="1" x14ac:dyDescent="0.4">
      <c r="A88" s="251"/>
      <c r="B88" s="251"/>
      <c r="C88" s="201"/>
      <c r="D88" s="201"/>
      <c r="E88" s="201"/>
      <c r="F88" s="232"/>
      <c r="G88" s="201"/>
      <c r="H88" s="201"/>
      <c r="I88" s="147">
        <f>F88*G88*H88</f>
        <v>0</v>
      </c>
      <c r="J88" s="64"/>
    </row>
    <row r="89" spans="1:10" ht="15" outlineLevel="1" thickBot="1" x14ac:dyDescent="0.4">
      <c r="A89" s="251"/>
      <c r="B89" s="251"/>
      <c r="C89" s="201"/>
      <c r="D89" s="201"/>
      <c r="E89" s="201"/>
      <c r="F89" s="232"/>
      <c r="G89" s="201"/>
      <c r="H89" s="201"/>
      <c r="I89" s="147">
        <f t="shared" ref="I89" si="19">F89*G89*H89</f>
        <v>0</v>
      </c>
      <c r="J89" s="64"/>
    </row>
    <row r="90" spans="1:10" ht="15" outlineLevel="1" thickBot="1" x14ac:dyDescent="0.4">
      <c r="A90" s="251"/>
      <c r="B90" s="251"/>
      <c r="C90" s="201"/>
      <c r="D90" s="201"/>
      <c r="E90" s="201"/>
      <c r="F90" s="232"/>
      <c r="G90" s="201"/>
      <c r="H90" s="201"/>
      <c r="I90" s="147">
        <f>F90*G90*H90</f>
        <v>0</v>
      </c>
      <c r="J90" s="64"/>
    </row>
    <row r="91" spans="1:10" ht="15" outlineLevel="1" thickBot="1" x14ac:dyDescent="0.4">
      <c r="A91" s="251"/>
      <c r="B91" s="251"/>
      <c r="C91" s="201"/>
      <c r="D91" s="201"/>
      <c r="E91" s="201"/>
      <c r="F91" s="232"/>
      <c r="G91" s="201"/>
      <c r="H91" s="201"/>
      <c r="I91" s="147">
        <f t="shared" ref="I91" si="20">F91*G91*H91</f>
        <v>0</v>
      </c>
      <c r="J91" s="64"/>
    </row>
    <row r="92" spans="1:10" ht="15" outlineLevel="1" thickBot="1" x14ac:dyDescent="0.4">
      <c r="A92" s="251"/>
      <c r="B92" s="251"/>
      <c r="C92" s="201"/>
      <c r="D92" s="201"/>
      <c r="E92" s="201"/>
      <c r="F92" s="232"/>
      <c r="G92" s="201"/>
      <c r="H92" s="201"/>
      <c r="I92" s="147">
        <f>F92*G92*H92</f>
        <v>0</v>
      </c>
      <c r="J92" s="64"/>
    </row>
    <row r="93" spans="1:10" ht="15" outlineLevel="1" thickBot="1" x14ac:dyDescent="0.4">
      <c r="A93" s="251"/>
      <c r="B93" s="251"/>
      <c r="C93" s="201"/>
      <c r="D93" s="201"/>
      <c r="E93" s="201"/>
      <c r="F93" s="232"/>
      <c r="G93" s="201"/>
      <c r="H93" s="201"/>
      <c r="I93" s="147">
        <f t="shared" ref="I93" si="21">F93*G93*H93</f>
        <v>0</v>
      </c>
      <c r="J93" s="64"/>
    </row>
    <row r="94" spans="1:10" ht="15" outlineLevel="1" thickBot="1" x14ac:dyDescent="0.4">
      <c r="A94" s="251"/>
      <c r="B94" s="251"/>
      <c r="C94" s="201"/>
      <c r="D94" s="201"/>
      <c r="E94" s="201"/>
      <c r="F94" s="232"/>
      <c r="G94" s="201"/>
      <c r="H94" s="201"/>
      <c r="I94" s="147">
        <f>F94*G94*H94</f>
        <v>0</v>
      </c>
      <c r="J94" s="64"/>
    </row>
    <row r="95" spans="1:10" ht="15" outlineLevel="1" thickBot="1" x14ac:dyDescent="0.4">
      <c r="A95" s="251"/>
      <c r="B95" s="251"/>
      <c r="C95" s="201"/>
      <c r="D95" s="201"/>
      <c r="E95" s="201"/>
      <c r="F95" s="232"/>
      <c r="G95" s="201"/>
      <c r="H95" s="201"/>
      <c r="I95" s="147">
        <f t="shared" ref="I95" si="22">F95*G95*H95</f>
        <v>0</v>
      </c>
      <c r="J95" s="64"/>
    </row>
    <row r="96" spans="1:10" ht="15" outlineLevel="1" thickBot="1" x14ac:dyDescent="0.4">
      <c r="A96" s="251"/>
      <c r="B96" s="251"/>
      <c r="C96" s="201"/>
      <c r="D96" s="201"/>
      <c r="E96" s="201"/>
      <c r="F96" s="232"/>
      <c r="G96" s="201"/>
      <c r="H96" s="201"/>
      <c r="I96" s="147">
        <f>F96*G96*H96</f>
        <v>0</v>
      </c>
      <c r="J96" s="64"/>
    </row>
    <row r="97" spans="1:10" ht="15" outlineLevel="1" thickBot="1" x14ac:dyDescent="0.4">
      <c r="A97" s="251"/>
      <c r="B97" s="251"/>
      <c r="C97" s="201"/>
      <c r="D97" s="201"/>
      <c r="E97" s="201"/>
      <c r="F97" s="232"/>
      <c r="G97" s="201"/>
      <c r="H97" s="201"/>
      <c r="I97" s="147">
        <f t="shared" ref="I97" si="23">F97*G97*H97</f>
        <v>0</v>
      </c>
      <c r="J97" s="64"/>
    </row>
    <row r="98" spans="1:10" ht="15" outlineLevel="1" thickBot="1" x14ac:dyDescent="0.4">
      <c r="A98" s="251"/>
      <c r="B98" s="251"/>
      <c r="C98" s="201"/>
      <c r="D98" s="201"/>
      <c r="E98" s="201"/>
      <c r="F98" s="232"/>
      <c r="G98" s="201"/>
      <c r="H98" s="201"/>
      <c r="I98" s="147">
        <f>F98*G98*H98</f>
        <v>0</v>
      </c>
      <c r="J98" s="64"/>
    </row>
    <row r="99" spans="1:10" ht="15" outlineLevel="1" thickBot="1" x14ac:dyDescent="0.4">
      <c r="A99" s="251"/>
      <c r="B99" s="251"/>
      <c r="C99" s="201"/>
      <c r="D99" s="201"/>
      <c r="E99" s="201"/>
      <c r="F99" s="232"/>
      <c r="G99" s="201"/>
      <c r="H99" s="201"/>
      <c r="I99" s="147">
        <f t="shared" ref="I99" si="24">F99*G99*H99</f>
        <v>0</v>
      </c>
      <c r="J99" s="64"/>
    </row>
    <row r="100" spans="1:10" ht="15" outlineLevel="1" thickBot="1" x14ac:dyDescent="0.4">
      <c r="A100" s="251"/>
      <c r="B100" s="251"/>
      <c r="C100" s="201"/>
      <c r="D100" s="201"/>
      <c r="E100" s="201"/>
      <c r="F100" s="232"/>
      <c r="G100" s="201"/>
      <c r="H100" s="201"/>
      <c r="I100" s="147">
        <f>F100*G100*H100</f>
        <v>0</v>
      </c>
      <c r="J100" s="64"/>
    </row>
    <row r="101" spans="1:10" ht="15" outlineLevel="1" thickBot="1" x14ac:dyDescent="0.4">
      <c r="A101" s="251"/>
      <c r="B101" s="251"/>
      <c r="C101" s="201"/>
      <c r="D101" s="201"/>
      <c r="E101" s="201"/>
      <c r="F101" s="232"/>
      <c r="G101" s="201"/>
      <c r="H101" s="201"/>
      <c r="I101" s="147">
        <f t="shared" ref="I101" si="25">F101*G101*H101</f>
        <v>0</v>
      </c>
      <c r="J101" s="64"/>
    </row>
    <row r="102" spans="1:10" ht="15" outlineLevel="1" thickBot="1" x14ac:dyDescent="0.4">
      <c r="A102" s="251"/>
      <c r="B102" s="251"/>
      <c r="C102" s="201"/>
      <c r="D102" s="201"/>
      <c r="E102" s="201"/>
      <c r="F102" s="232"/>
      <c r="G102" s="201"/>
      <c r="H102" s="201"/>
      <c r="I102" s="147">
        <f>F102*G102*H102</f>
        <v>0</v>
      </c>
      <c r="J102" s="64"/>
    </row>
    <row r="103" spans="1:10" ht="15" outlineLevel="1" thickBot="1" x14ac:dyDescent="0.4">
      <c r="A103" s="251"/>
      <c r="B103" s="251"/>
      <c r="C103" s="201"/>
      <c r="D103" s="201"/>
      <c r="E103" s="201"/>
      <c r="F103" s="232"/>
      <c r="G103" s="201"/>
      <c r="H103" s="201"/>
      <c r="I103" s="147">
        <f t="shared" ref="I103" si="26">F103*G103*H103</f>
        <v>0</v>
      </c>
      <c r="J103" s="64"/>
    </row>
    <row r="104" spans="1:10" ht="15" outlineLevel="1" thickBot="1" x14ac:dyDescent="0.4">
      <c r="A104" s="251"/>
      <c r="B104" s="251"/>
      <c r="C104" s="201"/>
      <c r="D104" s="201"/>
      <c r="E104" s="201"/>
      <c r="F104" s="232"/>
      <c r="G104" s="201"/>
      <c r="H104" s="201"/>
      <c r="I104" s="147">
        <f>F104*G104*H104</f>
        <v>0</v>
      </c>
      <c r="J104" s="64"/>
    </row>
    <row r="105" spans="1:10" ht="15" outlineLevel="1" thickBot="1" x14ac:dyDescent="0.4">
      <c r="A105" s="251"/>
      <c r="B105" s="251"/>
      <c r="C105" s="201"/>
      <c r="D105" s="201"/>
      <c r="E105" s="201"/>
      <c r="F105" s="232"/>
      <c r="G105" s="201"/>
      <c r="H105" s="201"/>
      <c r="I105" s="147">
        <f t="shared" ref="I105" si="27">F105*G105*H105</f>
        <v>0</v>
      </c>
      <c r="J105" s="64"/>
    </row>
    <row r="106" spans="1:10" ht="15" outlineLevel="1" thickBot="1" x14ac:dyDescent="0.4">
      <c r="A106" s="251"/>
      <c r="B106" s="251"/>
      <c r="C106" s="201"/>
      <c r="D106" s="201"/>
      <c r="E106" s="201"/>
      <c r="F106" s="232"/>
      <c r="G106" s="201"/>
      <c r="H106" s="201"/>
      <c r="I106" s="147">
        <f>F106*G106*H106</f>
        <v>0</v>
      </c>
      <c r="J106" s="64"/>
    </row>
    <row r="107" spans="1:10" ht="15" outlineLevel="1" thickBot="1" x14ac:dyDescent="0.4">
      <c r="A107" s="251"/>
      <c r="B107" s="251"/>
      <c r="C107" s="201"/>
      <c r="D107" s="201"/>
      <c r="E107" s="201"/>
      <c r="F107" s="232"/>
      <c r="G107" s="201"/>
      <c r="H107" s="201"/>
      <c r="I107" s="147">
        <f t="shared" ref="I107" si="28">F107*G107*H107</f>
        <v>0</v>
      </c>
      <c r="J107" s="64"/>
    </row>
    <row r="108" spans="1:10" ht="15" outlineLevel="1" thickBot="1" x14ac:dyDescent="0.4">
      <c r="A108" s="254"/>
      <c r="B108" s="254"/>
      <c r="C108" s="203"/>
      <c r="D108" s="203"/>
      <c r="E108" s="203"/>
      <c r="F108" s="233"/>
      <c r="G108" s="203"/>
      <c r="H108" s="203"/>
      <c r="I108" s="148">
        <f t="shared" ref="I108" si="29">F108*G108*H108</f>
        <v>0</v>
      </c>
      <c r="J108" s="64"/>
    </row>
    <row r="109" spans="1:10" x14ac:dyDescent="0.35">
      <c r="A109" s="255" t="s">
        <v>257</v>
      </c>
      <c r="B109" s="255"/>
      <c r="C109" s="255"/>
      <c r="D109" s="255"/>
      <c r="E109" s="255"/>
      <c r="F109" s="255"/>
      <c r="G109" s="255"/>
      <c r="H109" s="255"/>
      <c r="I109" s="149">
        <f>SUM(I56:I108)</f>
        <v>0</v>
      </c>
    </row>
    <row r="115" spans="1:8" s="105" customFormat="1" ht="25.5" customHeight="1" thickBot="1" x14ac:dyDescent="0.4">
      <c r="A115" s="250" t="s">
        <v>294</v>
      </c>
      <c r="B115" s="250"/>
      <c r="C115" s="250"/>
      <c r="D115" s="250"/>
      <c r="E115" s="250"/>
      <c r="F115" s="250"/>
      <c r="G115" s="250"/>
      <c r="H115" s="250"/>
    </row>
    <row r="116" spans="1:8" ht="26" thickTop="1" thickBot="1" x14ac:dyDescent="0.4">
      <c r="A116" s="252" t="s">
        <v>384</v>
      </c>
      <c r="B116" s="252"/>
      <c r="C116" s="197" t="s">
        <v>254</v>
      </c>
      <c r="D116" s="198" t="s">
        <v>382</v>
      </c>
      <c r="E116" s="198" t="s">
        <v>381</v>
      </c>
      <c r="F116" s="198" t="s">
        <v>388</v>
      </c>
      <c r="G116" s="198" t="s">
        <v>389</v>
      </c>
      <c r="H116" s="198" t="s">
        <v>380</v>
      </c>
    </row>
    <row r="117" spans="1:8" ht="15" thickBot="1" x14ac:dyDescent="0.4">
      <c r="A117" s="251"/>
      <c r="B117" s="251"/>
      <c r="C117" s="201"/>
      <c r="D117" s="201"/>
      <c r="E117" s="232"/>
      <c r="F117" s="201"/>
      <c r="G117" s="201"/>
      <c r="H117" s="206">
        <f t="shared" ref="H117:H128" si="30">(D117*E117/100*G117)*F117</f>
        <v>0</v>
      </c>
    </row>
    <row r="118" spans="1:8" ht="15" thickBot="1" x14ac:dyDescent="0.4">
      <c r="A118" s="251"/>
      <c r="B118" s="251"/>
      <c r="C118" s="201"/>
      <c r="D118" s="201"/>
      <c r="E118" s="232"/>
      <c r="F118" s="201"/>
      <c r="G118" s="201"/>
      <c r="H118" s="206">
        <f t="shared" si="30"/>
        <v>0</v>
      </c>
    </row>
    <row r="119" spans="1:8" ht="15" outlineLevel="1" thickBot="1" x14ac:dyDescent="0.4">
      <c r="A119" s="251"/>
      <c r="B119" s="251"/>
      <c r="C119" s="201"/>
      <c r="D119" s="201"/>
      <c r="E119" s="232"/>
      <c r="F119" s="201"/>
      <c r="G119" s="201"/>
      <c r="H119" s="206">
        <f t="shared" si="30"/>
        <v>0</v>
      </c>
    </row>
    <row r="120" spans="1:8" ht="15" outlineLevel="1" thickBot="1" x14ac:dyDescent="0.4">
      <c r="A120" s="251"/>
      <c r="B120" s="251"/>
      <c r="C120" s="201"/>
      <c r="D120" s="201"/>
      <c r="E120" s="232"/>
      <c r="F120" s="201"/>
      <c r="G120" s="201"/>
      <c r="H120" s="206">
        <f t="shared" si="30"/>
        <v>0</v>
      </c>
    </row>
    <row r="121" spans="1:8" ht="15" outlineLevel="1" thickBot="1" x14ac:dyDescent="0.4">
      <c r="A121" s="251"/>
      <c r="B121" s="251"/>
      <c r="C121" s="201"/>
      <c r="D121" s="201"/>
      <c r="E121" s="232"/>
      <c r="F121" s="201"/>
      <c r="G121" s="201"/>
      <c r="H121" s="206">
        <f t="shared" si="30"/>
        <v>0</v>
      </c>
    </row>
    <row r="122" spans="1:8" ht="15" outlineLevel="1" thickBot="1" x14ac:dyDescent="0.4">
      <c r="A122" s="251"/>
      <c r="B122" s="251"/>
      <c r="C122" s="201"/>
      <c r="D122" s="201"/>
      <c r="E122" s="232"/>
      <c r="F122" s="201"/>
      <c r="G122" s="201"/>
      <c r="H122" s="206">
        <f t="shared" si="30"/>
        <v>0</v>
      </c>
    </row>
    <row r="123" spans="1:8" ht="15" outlineLevel="1" thickBot="1" x14ac:dyDescent="0.4">
      <c r="A123" s="251"/>
      <c r="B123" s="251"/>
      <c r="C123" s="201"/>
      <c r="D123" s="201"/>
      <c r="E123" s="232"/>
      <c r="F123" s="201"/>
      <c r="G123" s="201"/>
      <c r="H123" s="206">
        <f t="shared" si="30"/>
        <v>0</v>
      </c>
    </row>
    <row r="124" spans="1:8" ht="15" outlineLevel="1" thickBot="1" x14ac:dyDescent="0.4">
      <c r="A124" s="251"/>
      <c r="B124" s="251"/>
      <c r="C124" s="201"/>
      <c r="D124" s="201"/>
      <c r="E124" s="232"/>
      <c r="F124" s="201"/>
      <c r="G124" s="201"/>
      <c r="H124" s="206">
        <f t="shared" si="30"/>
        <v>0</v>
      </c>
    </row>
    <row r="125" spans="1:8" ht="15" outlineLevel="1" thickBot="1" x14ac:dyDescent="0.4">
      <c r="A125" s="251"/>
      <c r="B125" s="251"/>
      <c r="C125" s="201"/>
      <c r="D125" s="201"/>
      <c r="E125" s="232"/>
      <c r="F125" s="201"/>
      <c r="G125" s="201"/>
      <c r="H125" s="206">
        <f t="shared" si="30"/>
        <v>0</v>
      </c>
    </row>
    <row r="126" spans="1:8" ht="15" outlineLevel="1" thickBot="1" x14ac:dyDescent="0.4">
      <c r="A126" s="251"/>
      <c r="B126" s="251"/>
      <c r="C126" s="201"/>
      <c r="D126" s="201"/>
      <c r="E126" s="232"/>
      <c r="F126" s="201"/>
      <c r="G126" s="201"/>
      <c r="H126" s="206">
        <f t="shared" si="30"/>
        <v>0</v>
      </c>
    </row>
    <row r="127" spans="1:8" ht="15" outlineLevel="1" thickBot="1" x14ac:dyDescent="0.4">
      <c r="A127" s="251"/>
      <c r="B127" s="251"/>
      <c r="C127" s="201"/>
      <c r="D127" s="201"/>
      <c r="E127" s="232"/>
      <c r="F127" s="201"/>
      <c r="G127" s="201"/>
      <c r="H127" s="206">
        <f t="shared" si="30"/>
        <v>0</v>
      </c>
    </row>
    <row r="128" spans="1:8" ht="15" outlineLevel="1" thickBot="1" x14ac:dyDescent="0.4">
      <c r="A128" s="254"/>
      <c r="B128" s="254"/>
      <c r="C128" s="203"/>
      <c r="D128" s="203"/>
      <c r="E128" s="233"/>
      <c r="F128" s="203"/>
      <c r="G128" s="203"/>
      <c r="H128" s="207">
        <f t="shared" si="30"/>
        <v>0</v>
      </c>
    </row>
    <row r="129" spans="1:8" x14ac:dyDescent="0.35">
      <c r="A129" s="255" t="s">
        <v>257</v>
      </c>
      <c r="B129" s="255"/>
      <c r="C129" s="255"/>
      <c r="D129" s="255"/>
      <c r="E129" s="255"/>
      <c r="F129" s="255"/>
      <c r="G129" s="255"/>
      <c r="H129" s="208">
        <f>SUM(H117:H128)</f>
        <v>0</v>
      </c>
    </row>
    <row r="145" spans="1:10" ht="32.25" customHeight="1" thickBot="1" x14ac:dyDescent="0.4">
      <c r="A145" s="250" t="s">
        <v>295</v>
      </c>
      <c r="B145" s="250"/>
      <c r="C145" s="250"/>
      <c r="D145" s="250"/>
      <c r="E145" s="250"/>
      <c r="F145" s="250"/>
      <c r="G145" s="250"/>
      <c r="H145" s="250"/>
    </row>
    <row r="146" spans="1:10" ht="63.5" thickTop="1" thickBot="1" x14ac:dyDescent="0.4">
      <c r="A146" s="252" t="s">
        <v>375</v>
      </c>
      <c r="B146" s="252"/>
      <c r="C146" s="197" t="s">
        <v>254</v>
      </c>
      <c r="D146" s="198" t="s">
        <v>382</v>
      </c>
      <c r="E146" s="198" t="s">
        <v>453</v>
      </c>
      <c r="F146" s="198" t="s">
        <v>390</v>
      </c>
      <c r="G146" s="198" t="s">
        <v>391</v>
      </c>
      <c r="H146" s="198" t="s">
        <v>380</v>
      </c>
      <c r="I146" s="95"/>
    </row>
    <row r="147" spans="1:10" ht="15" thickBot="1" x14ac:dyDescent="0.4">
      <c r="A147" s="251"/>
      <c r="B147" s="251"/>
      <c r="C147" s="201"/>
      <c r="D147" s="201"/>
      <c r="E147" s="201"/>
      <c r="F147" s="201"/>
      <c r="G147" s="209"/>
      <c r="H147" s="147">
        <f>(D147*F147)+(D147*G147)</f>
        <v>0</v>
      </c>
      <c r="I147" s="97"/>
    </row>
    <row r="148" spans="1:10" ht="15" thickBot="1" x14ac:dyDescent="0.4">
      <c r="A148" s="251"/>
      <c r="B148" s="251"/>
      <c r="C148" s="201"/>
      <c r="D148" s="201"/>
      <c r="E148" s="201"/>
      <c r="F148" s="201"/>
      <c r="G148" s="209"/>
      <c r="H148" s="147">
        <f>(D148*F148)+(D148*G148)</f>
        <v>0</v>
      </c>
      <c r="I148" s="97"/>
    </row>
    <row r="149" spans="1:10" ht="15" outlineLevel="1" thickBot="1" x14ac:dyDescent="0.4">
      <c r="A149" s="251"/>
      <c r="B149" s="251"/>
      <c r="C149" s="201"/>
      <c r="D149" s="201"/>
      <c r="E149" s="201"/>
      <c r="F149" s="201"/>
      <c r="G149" s="201"/>
      <c r="H149" s="147">
        <f t="shared" ref="H149:H152" si="31">D149*F149*G149</f>
        <v>0</v>
      </c>
      <c r="I149" s="97"/>
    </row>
    <row r="150" spans="1:10" ht="15" outlineLevel="1" thickBot="1" x14ac:dyDescent="0.4">
      <c r="A150" s="251"/>
      <c r="B150" s="251"/>
      <c r="C150" s="201"/>
      <c r="D150" s="201"/>
      <c r="E150" s="210"/>
      <c r="F150" s="201"/>
      <c r="G150" s="201"/>
      <c r="H150" s="147">
        <f t="shared" si="31"/>
        <v>0</v>
      </c>
      <c r="I150" s="97"/>
    </row>
    <row r="151" spans="1:10" ht="15" outlineLevel="1" thickBot="1" x14ac:dyDescent="0.4">
      <c r="A151" s="251"/>
      <c r="B151" s="251"/>
      <c r="C151" s="201"/>
      <c r="D151" s="201"/>
      <c r="E151" s="210"/>
      <c r="F151" s="201"/>
      <c r="G151" s="201"/>
      <c r="H151" s="147">
        <f t="shared" si="31"/>
        <v>0</v>
      </c>
      <c r="I151" s="97"/>
    </row>
    <row r="152" spans="1:10" ht="12.65" customHeight="1" outlineLevel="1" thickBot="1" x14ac:dyDescent="0.4">
      <c r="A152" s="254"/>
      <c r="B152" s="254"/>
      <c r="C152" s="203"/>
      <c r="D152" s="203"/>
      <c r="E152" s="211"/>
      <c r="F152" s="203"/>
      <c r="G152" s="203"/>
      <c r="H152" s="148">
        <f t="shared" si="31"/>
        <v>0</v>
      </c>
      <c r="I152" s="97"/>
    </row>
    <row r="153" spans="1:10" x14ac:dyDescent="0.35">
      <c r="A153" s="253" t="s">
        <v>257</v>
      </c>
      <c r="B153" s="253"/>
      <c r="C153" s="253"/>
      <c r="D153" s="253"/>
      <c r="E153" s="253"/>
      <c r="F153" s="253"/>
      <c r="G153" s="253"/>
      <c r="H153" s="200">
        <f>SUM(H147:H152)</f>
        <v>0</v>
      </c>
      <c r="I153" s="98"/>
    </row>
    <row r="156" spans="1:10" s="105" customFormat="1" ht="35.25" customHeight="1" thickBot="1" x14ac:dyDescent="0.4">
      <c r="A156" s="250" t="s">
        <v>296</v>
      </c>
      <c r="B156" s="250"/>
      <c r="C156" s="250"/>
      <c r="D156" s="250"/>
      <c r="E156" s="250"/>
      <c r="F156" s="250"/>
      <c r="G156" s="250"/>
    </row>
    <row r="157" spans="1:10" ht="51" customHeight="1" thickTop="1" thickBot="1" x14ac:dyDescent="0.4">
      <c r="A157" s="252" t="s">
        <v>384</v>
      </c>
      <c r="B157" s="252"/>
      <c r="C157" s="197" t="s">
        <v>254</v>
      </c>
      <c r="D157" s="198" t="s">
        <v>385</v>
      </c>
      <c r="E157" s="199" t="s">
        <v>377</v>
      </c>
      <c r="F157" s="198" t="s">
        <v>386</v>
      </c>
      <c r="G157" s="198" t="s">
        <v>387</v>
      </c>
      <c r="H157" s="261" t="s">
        <v>443</v>
      </c>
      <c r="I157" s="261"/>
      <c r="J157" s="107"/>
    </row>
    <row r="158" spans="1:10" ht="15" thickBot="1" x14ac:dyDescent="0.4">
      <c r="A158" s="251"/>
      <c r="B158" s="251"/>
      <c r="C158" s="201"/>
      <c r="D158" s="201"/>
      <c r="E158" s="202"/>
      <c r="F158" s="212"/>
      <c r="G158" s="206">
        <f>D158*E158*F158</f>
        <v>0</v>
      </c>
      <c r="H158" s="107"/>
      <c r="I158" s="107"/>
      <c r="J158" s="107"/>
    </row>
    <row r="159" spans="1:10" ht="15" thickBot="1" x14ac:dyDescent="0.4">
      <c r="A159" s="251"/>
      <c r="B159" s="251"/>
      <c r="C159" s="201"/>
      <c r="D159" s="201"/>
      <c r="E159" s="202"/>
      <c r="F159" s="201"/>
      <c r="G159" s="206">
        <f t="shared" ref="G159:G164" si="32">D159*E159*F159</f>
        <v>0</v>
      </c>
    </row>
    <row r="160" spans="1:10" ht="15" outlineLevel="1" thickBot="1" x14ac:dyDescent="0.4">
      <c r="A160" s="251"/>
      <c r="B160" s="251"/>
      <c r="C160" s="201"/>
      <c r="D160" s="201"/>
      <c r="E160" s="202"/>
      <c r="F160" s="201"/>
      <c r="G160" s="206">
        <f t="shared" si="32"/>
        <v>0</v>
      </c>
    </row>
    <row r="161" spans="1:8" ht="15" outlineLevel="1" thickBot="1" x14ac:dyDescent="0.4">
      <c r="A161" s="251"/>
      <c r="B161" s="251"/>
      <c r="C161" s="201"/>
      <c r="D161" s="201"/>
      <c r="E161" s="202"/>
      <c r="F161" s="201"/>
      <c r="G161" s="206">
        <f t="shared" si="32"/>
        <v>0</v>
      </c>
    </row>
    <row r="162" spans="1:8" ht="15" outlineLevel="1" thickBot="1" x14ac:dyDescent="0.4">
      <c r="A162" s="251"/>
      <c r="B162" s="251"/>
      <c r="C162" s="201"/>
      <c r="D162" s="201"/>
      <c r="E162" s="202"/>
      <c r="F162" s="201"/>
      <c r="G162" s="206">
        <f t="shared" si="32"/>
        <v>0</v>
      </c>
    </row>
    <row r="163" spans="1:8" outlineLevel="1" x14ac:dyDescent="0.35">
      <c r="A163" s="254"/>
      <c r="B163" s="254"/>
      <c r="C163" s="203"/>
      <c r="D163" s="203"/>
      <c r="E163" s="204"/>
      <c r="F163" s="203"/>
      <c r="G163" s="207">
        <f t="shared" si="32"/>
        <v>0</v>
      </c>
    </row>
    <row r="164" spans="1:8" ht="15" outlineLevel="1" thickBot="1" x14ac:dyDescent="0.4">
      <c r="A164" s="257"/>
      <c r="B164" s="257"/>
      <c r="C164" s="213"/>
      <c r="D164" s="213"/>
      <c r="E164" s="214"/>
      <c r="F164" s="213"/>
      <c r="G164" s="215">
        <f t="shared" si="32"/>
        <v>0</v>
      </c>
    </row>
    <row r="165" spans="1:8" x14ac:dyDescent="0.35">
      <c r="A165" s="253" t="s">
        <v>257</v>
      </c>
      <c r="B165" s="253"/>
      <c r="C165" s="253"/>
      <c r="D165" s="253"/>
      <c r="E165" s="253"/>
      <c r="F165" s="253"/>
      <c r="G165" s="208">
        <f>SUM(G158:G164)</f>
        <v>0</v>
      </c>
    </row>
    <row r="169" spans="1:8" ht="15.5" x14ac:dyDescent="0.35">
      <c r="B169" s="103"/>
      <c r="C169" s="103"/>
      <c r="D169" s="103"/>
      <c r="E169" s="103"/>
      <c r="F169" s="103"/>
      <c r="G169" s="103"/>
      <c r="H169" s="104"/>
    </row>
  </sheetData>
  <sheetProtection formatCells="0" formatColumns="0" formatRows="0" sort="0" autoFilter="0"/>
  <protectedRanges>
    <protectedRange sqref="E6:E7" name="Interval10"/>
    <protectedRange sqref="A158:A164 C158:F164" name="Interval8"/>
    <protectedRange sqref="C118:G128 D117:G117 A117:A128" name="Interval6"/>
    <protectedRange sqref="C49:F51 A49:A51" name="Interval4"/>
    <protectedRange sqref="C33 A12:A26 A33 C12:F12 C13:D26 F13:F26 E13:E27" name="Interval2"/>
    <protectedRange sqref="C34:F43 D33:F33 A34:A43" name="Interval3"/>
    <protectedRange sqref="C56:H108 C117 A56:A108" name="Interval5"/>
    <protectedRange sqref="C147:G152 A147:A152" name="Interval7"/>
    <protectedRange sqref="C6:D7 F6:H7" name="Interval9"/>
  </protectedRanges>
  <mergeCells count="142">
    <mergeCell ref="A7:B7"/>
    <mergeCell ref="C7:D7"/>
    <mergeCell ref="C6:D6"/>
    <mergeCell ref="C8:D8"/>
    <mergeCell ref="C4:I4"/>
    <mergeCell ref="C9:D9"/>
    <mergeCell ref="H157:I157"/>
    <mergeCell ref="A2:I2"/>
    <mergeCell ref="A157:B157"/>
    <mergeCell ref="A17:B17"/>
    <mergeCell ref="A18:B18"/>
    <mergeCell ref="A13:B13"/>
    <mergeCell ref="A14:B14"/>
    <mergeCell ref="A47:G47"/>
    <mergeCell ref="A48:B48"/>
    <mergeCell ref="A52:F52"/>
    <mergeCell ref="A49:B49"/>
    <mergeCell ref="A50:B50"/>
    <mergeCell ref="A51:B51"/>
    <mergeCell ref="A31:G31"/>
    <mergeCell ref="A32:B32"/>
    <mergeCell ref="A44:F44"/>
    <mergeCell ref="A33:B33"/>
    <mergeCell ref="A34:B34"/>
    <mergeCell ref="A165:F165"/>
    <mergeCell ref="A162:B162"/>
    <mergeCell ref="A163:B163"/>
    <mergeCell ref="A164:B164"/>
    <mergeCell ref="A4:B4"/>
    <mergeCell ref="A5:B5"/>
    <mergeCell ref="A6:B6"/>
    <mergeCell ref="A8:B8"/>
    <mergeCell ref="C5:I5"/>
    <mergeCell ref="A11:B11"/>
    <mergeCell ref="A10:G10"/>
    <mergeCell ref="A12:B12"/>
    <mergeCell ref="A25:B25"/>
    <mergeCell ref="A26:B26"/>
    <mergeCell ref="A27:B27"/>
    <mergeCell ref="A28:F28"/>
    <mergeCell ref="H10:I11"/>
    <mergeCell ref="A20:B20"/>
    <mergeCell ref="A21:B21"/>
    <mergeCell ref="A22:B22"/>
    <mergeCell ref="A23:B23"/>
    <mergeCell ref="A24:B24"/>
    <mergeCell ref="A15:B15"/>
    <mergeCell ref="A16:B16"/>
    <mergeCell ref="A35:B35"/>
    <mergeCell ref="A36:B36"/>
    <mergeCell ref="A37:B37"/>
    <mergeCell ref="A38:B38"/>
    <mergeCell ref="A39:B39"/>
    <mergeCell ref="A40:B40"/>
    <mergeCell ref="A41:B41"/>
    <mergeCell ref="A42:B42"/>
    <mergeCell ref="A43:B43"/>
    <mergeCell ref="A60:B60"/>
    <mergeCell ref="A61:B61"/>
    <mergeCell ref="A62:B62"/>
    <mergeCell ref="A63:B63"/>
    <mergeCell ref="A64:B64"/>
    <mergeCell ref="A55:B55"/>
    <mergeCell ref="A56:B56"/>
    <mergeCell ref="A57:B57"/>
    <mergeCell ref="A58:B58"/>
    <mergeCell ref="A59:B59"/>
    <mergeCell ref="A70:B70"/>
    <mergeCell ref="A71:B71"/>
    <mergeCell ref="A72:B72"/>
    <mergeCell ref="A73:B73"/>
    <mergeCell ref="A74:B74"/>
    <mergeCell ref="A65:B65"/>
    <mergeCell ref="A66:B66"/>
    <mergeCell ref="A67:B67"/>
    <mergeCell ref="A68:B68"/>
    <mergeCell ref="A69:B69"/>
    <mergeCell ref="A80:B80"/>
    <mergeCell ref="A81:B81"/>
    <mergeCell ref="A82:B82"/>
    <mergeCell ref="A83:B83"/>
    <mergeCell ref="A84:B84"/>
    <mergeCell ref="A75:B75"/>
    <mergeCell ref="A76:B76"/>
    <mergeCell ref="A77:B77"/>
    <mergeCell ref="A78:B78"/>
    <mergeCell ref="A79:B79"/>
    <mergeCell ref="A90:B90"/>
    <mergeCell ref="A91:B91"/>
    <mergeCell ref="A92:B92"/>
    <mergeCell ref="A93:B93"/>
    <mergeCell ref="A94:B94"/>
    <mergeCell ref="A85:B85"/>
    <mergeCell ref="A86:B86"/>
    <mergeCell ref="A87:B87"/>
    <mergeCell ref="A88:B88"/>
    <mergeCell ref="A89:B89"/>
    <mergeCell ref="A100:B100"/>
    <mergeCell ref="A101:B101"/>
    <mergeCell ref="A102:B102"/>
    <mergeCell ref="A103:B103"/>
    <mergeCell ref="A104:B104"/>
    <mergeCell ref="A95:B95"/>
    <mergeCell ref="A96:B96"/>
    <mergeCell ref="A97:B97"/>
    <mergeCell ref="A98:B98"/>
    <mergeCell ref="A99:B99"/>
    <mergeCell ref="A123:B123"/>
    <mergeCell ref="A124:B124"/>
    <mergeCell ref="A125:B125"/>
    <mergeCell ref="A126:B126"/>
    <mergeCell ref="A127:B127"/>
    <mergeCell ref="A128:B128"/>
    <mergeCell ref="A105:B105"/>
    <mergeCell ref="A106:B106"/>
    <mergeCell ref="A107:B107"/>
    <mergeCell ref="A108:B108"/>
    <mergeCell ref="A109:H109"/>
    <mergeCell ref="A54:I54"/>
    <mergeCell ref="A156:G156"/>
    <mergeCell ref="A158:B158"/>
    <mergeCell ref="A159:B159"/>
    <mergeCell ref="A160:B160"/>
    <mergeCell ref="A161:B161"/>
    <mergeCell ref="A145:H145"/>
    <mergeCell ref="A146:B146"/>
    <mergeCell ref="A153:G153"/>
    <mergeCell ref="A147:B147"/>
    <mergeCell ref="A148:B148"/>
    <mergeCell ref="A149:B149"/>
    <mergeCell ref="A150:B150"/>
    <mergeCell ref="A151:B151"/>
    <mergeCell ref="A152:B152"/>
    <mergeCell ref="A116:B116"/>
    <mergeCell ref="A115:H115"/>
    <mergeCell ref="A129:G129"/>
    <mergeCell ref="A117:B117"/>
    <mergeCell ref="A118:B118"/>
    <mergeCell ref="A119:B119"/>
    <mergeCell ref="A120:B120"/>
    <mergeCell ref="A121:B121"/>
    <mergeCell ref="A122:B122"/>
  </mergeCells>
  <conditionalFormatting sqref="H169">
    <cfRule type="cellIs" dxfId="319" priority="54" operator="greaterThan">
      <formula>$H$170</formula>
    </cfRule>
  </conditionalFormatting>
  <conditionalFormatting sqref="E12">
    <cfRule type="containsBlanks" dxfId="318" priority="47">
      <formula>LEN(TRIM(E12))=0</formula>
    </cfRule>
  </conditionalFormatting>
  <conditionalFormatting sqref="E159">
    <cfRule type="containsBlanks" priority="46">
      <formula>LEN(TRIM(E159))=0</formula>
    </cfRule>
  </conditionalFormatting>
  <conditionalFormatting sqref="E160">
    <cfRule type="containsBlanks" priority="44">
      <formula>LEN(TRIM(E160))=0</formula>
    </cfRule>
  </conditionalFormatting>
  <conditionalFormatting sqref="E161">
    <cfRule type="containsBlanks" priority="42">
      <formula>LEN(TRIM(E161))=0</formula>
    </cfRule>
  </conditionalFormatting>
  <conditionalFormatting sqref="E162">
    <cfRule type="containsBlanks" priority="40">
      <formula>LEN(TRIM(E162))=0</formula>
    </cfRule>
  </conditionalFormatting>
  <conditionalFormatting sqref="E163">
    <cfRule type="containsBlanks" priority="38">
      <formula>LEN(TRIM(E163))=0</formula>
    </cfRule>
  </conditionalFormatting>
  <conditionalFormatting sqref="E164">
    <cfRule type="containsBlanks" priority="36">
      <formula>LEN(TRIM(E164))=0</formula>
    </cfRule>
  </conditionalFormatting>
  <conditionalFormatting sqref="E158">
    <cfRule type="containsBlanks" priority="34">
      <formula>LEN(TRIM(E158))=0</formula>
    </cfRule>
  </conditionalFormatting>
  <conditionalFormatting sqref="E13">
    <cfRule type="containsBlanks" dxfId="317" priority="32">
      <formula>LEN(TRIM(E13))=0</formula>
    </cfRule>
  </conditionalFormatting>
  <conditionalFormatting sqref="E14">
    <cfRule type="containsBlanks" dxfId="316" priority="30">
      <formula>LEN(TRIM(E14))=0</formula>
    </cfRule>
  </conditionalFormatting>
  <conditionalFormatting sqref="E15">
    <cfRule type="containsBlanks" dxfId="315" priority="28">
      <formula>LEN(TRIM(E15))=0</formula>
    </cfRule>
  </conditionalFormatting>
  <conditionalFormatting sqref="E16">
    <cfRule type="containsBlanks" dxfId="314" priority="26">
      <formula>LEN(TRIM(E16))=0</formula>
    </cfRule>
  </conditionalFormatting>
  <conditionalFormatting sqref="E17">
    <cfRule type="containsBlanks" dxfId="313" priority="24">
      <formula>LEN(TRIM(E17))=0</formula>
    </cfRule>
  </conditionalFormatting>
  <conditionalFormatting sqref="E18">
    <cfRule type="containsBlanks" dxfId="312" priority="22">
      <formula>LEN(TRIM(E18))=0</formula>
    </cfRule>
  </conditionalFormatting>
  <conditionalFormatting sqref="E19">
    <cfRule type="containsBlanks" dxfId="311" priority="20">
      <formula>LEN(TRIM(E19))=0</formula>
    </cfRule>
  </conditionalFormatting>
  <conditionalFormatting sqref="E20">
    <cfRule type="containsBlanks" dxfId="310" priority="18">
      <formula>LEN(TRIM(E20))=0</formula>
    </cfRule>
  </conditionalFormatting>
  <conditionalFormatting sqref="E21">
    <cfRule type="containsBlanks" dxfId="309" priority="16">
      <formula>LEN(TRIM(E21))=0</formula>
    </cfRule>
  </conditionalFormatting>
  <conditionalFormatting sqref="E22">
    <cfRule type="containsBlanks" dxfId="308" priority="14">
      <formula>LEN(TRIM(E22))=0</formula>
    </cfRule>
  </conditionalFormatting>
  <conditionalFormatting sqref="E23">
    <cfRule type="containsBlanks" dxfId="307" priority="12">
      <formula>LEN(TRIM(E23))=0</formula>
    </cfRule>
  </conditionalFormatting>
  <conditionalFormatting sqref="E24">
    <cfRule type="containsBlanks" dxfId="306" priority="10">
      <formula>LEN(TRIM(E24))=0</formula>
    </cfRule>
  </conditionalFormatting>
  <conditionalFormatting sqref="E25">
    <cfRule type="containsBlanks" dxfId="305" priority="8">
      <formula>LEN(TRIM(E25))=0</formula>
    </cfRule>
  </conditionalFormatting>
  <conditionalFormatting sqref="E26">
    <cfRule type="containsBlanks" dxfId="304" priority="6">
      <formula>LEN(TRIM(E26))=0</formula>
    </cfRule>
  </conditionalFormatting>
  <conditionalFormatting sqref="E27">
    <cfRule type="containsBlanks" dxfId="303" priority="4">
      <formula>LEN(TRIM(E27))=0</formula>
    </cfRule>
  </conditionalFormatting>
  <conditionalFormatting sqref="C8">
    <cfRule type="cellIs" dxfId="302" priority="1" operator="greaterThan">
      <formula>$C$9</formula>
    </cfRule>
  </conditionalFormatting>
  <dataValidations disablePrompts="1" xWindow="1022" yWindow="720" count="4">
    <dataValidation type="decimal" allowBlank="1" showInputMessage="1" showErrorMessage="1" errorTitle="Import erroni" error="L'import màxim que podeu sol·licitar per tutor/a i grup és 3249,77€ (inclòs el 15% de despeses indirectes)." prompt="En aquesta cel·la només es permet indicar nombres amb dos decimals. _x000a_En cas d'afegir més de dos decimals l'import es marcarà en vermell. " sqref="E159:E164">
      <formula1>0</formula1>
      <formula2>3249.77</formula2>
    </dataValidation>
    <dataValidation type="decimal" allowBlank="1" showInputMessage="1" showErrorMessage="1" errorTitle="Import erroni" error="L'import màxim que podeu sol·licitar per tutor/a i grup és 3737,23€ (inclòs el 15% de despeses indirectes)." prompt="En aquesta cel·la només es permet indicar nombres amb dos decimals. " sqref="E12:E27">
      <formula1>0</formula1>
      <formula2>3737.23</formula2>
    </dataValidation>
    <dataValidation type="decimal" allowBlank="1" showInputMessage="1" showErrorMessage="1" errorTitle="Import erroni" error="L'import màxim que podeu sol·licitar per tutor/a i grup és 3737,23€ (inclòs el 15% de despeses indirectes)." prompt="En aquesta cel·la només es permet indicar nombres amb dos decimals. _x000a_En cas d'afegir més de dos decimals l'import es marcarà en vermell. " sqref="E158">
      <formula1>0</formula1>
      <formula2>3737.23</formula2>
    </dataValidation>
    <dataValidation errorStyle="information" allowBlank="1" showInputMessage="1" showErrorMessage="1" prompt="Segons Resolució EMT/1808/2024, de 21 de maig modificada per la Resolució EMT/2530/2024, de 8 de juliol" sqref="F55"/>
  </dataValidations>
  <pageMargins left="0.7" right="0.7" top="0.75" bottom="0.75" header="0.3" footer="0.3"/>
  <pageSetup paperSize="9" orientation="landscape" r:id="rId1"/>
  <headerFooter>
    <oddHeader>&amp;L&amp;G&amp;R&amp;"Arial,Normal"&amp;8G146NFOC-070-00</oddHeader>
    <oddFooter>&amp;L&amp;G&amp;R&amp;G</oddFooter>
  </headerFooter>
  <ignoredErrors>
    <ignoredError sqref="C9" evalError="1"/>
  </ignoredErrors>
  <legacyDrawingHF r:id="rId2"/>
  <extLst>
    <ext xmlns:x14="http://schemas.microsoft.com/office/spreadsheetml/2009/9/main" uri="{78C0D931-6437-407d-A8EE-F0AAD7539E65}">
      <x14:conditionalFormattings>
        <x14:conditionalFormatting xmlns:xm="http://schemas.microsoft.com/office/excel/2006/main">
          <x14:cfRule type="cellIs" priority="50" operator="notEqual" id="{766B6CD2-A860-4F01-BAB6-7ADFB2DED34E}">
            <xm:f>'Taula (Avís import erroni)'!$B$3</xm:f>
            <x14:dxf>
              <font>
                <color rgb="FF9C0006"/>
              </font>
              <fill>
                <patternFill>
                  <bgColor rgb="FFFFC7CE"/>
                </patternFill>
              </fill>
            </x14:dxf>
          </x14:cfRule>
          <xm:sqref>E12</xm:sqref>
        </x14:conditionalFormatting>
        <x14:conditionalFormatting xmlns:xm="http://schemas.microsoft.com/office/excel/2006/main">
          <x14:cfRule type="cellIs" priority="49" operator="notEqual" id="{18E989C0-BDAF-436A-9338-38397F0D483C}">
            <xm:f>'Taula (Avís import erroni)'!$E$4</xm:f>
            <x14:dxf>
              <font>
                <color rgb="FF9C0006"/>
              </font>
              <fill>
                <patternFill>
                  <bgColor rgb="FFFFC7CE"/>
                </patternFill>
              </fill>
            </x14:dxf>
          </x14:cfRule>
          <xm:sqref>E159</xm:sqref>
        </x14:conditionalFormatting>
        <x14:conditionalFormatting xmlns:xm="http://schemas.microsoft.com/office/excel/2006/main">
          <x14:cfRule type="cellIs" priority="45" operator="notEqual" id="{0DF4792E-486A-45BC-AA3A-94DE4109426A}">
            <xm:f>'Taula (Avís import erroni)'!$E$5</xm:f>
            <x14:dxf>
              <font>
                <color rgb="FF9C0006"/>
              </font>
              <fill>
                <patternFill>
                  <bgColor rgb="FFFFC7CE"/>
                </patternFill>
              </fill>
            </x14:dxf>
          </x14:cfRule>
          <xm:sqref>E160</xm:sqref>
        </x14:conditionalFormatting>
        <x14:conditionalFormatting xmlns:xm="http://schemas.microsoft.com/office/excel/2006/main">
          <x14:cfRule type="cellIs" priority="43" operator="notEqual" id="{9C372B08-36DB-4F90-88B0-3AFF7F526347}">
            <xm:f>'Taula (Avís import erroni)'!$E$6</xm:f>
            <x14:dxf>
              <font>
                <color rgb="FF9C0006"/>
              </font>
              <fill>
                <patternFill>
                  <bgColor rgb="FFFFC7CE"/>
                </patternFill>
              </fill>
            </x14:dxf>
          </x14:cfRule>
          <xm:sqref>E161</xm:sqref>
        </x14:conditionalFormatting>
        <x14:conditionalFormatting xmlns:xm="http://schemas.microsoft.com/office/excel/2006/main">
          <x14:cfRule type="cellIs" priority="41" operator="notEqual" id="{F72D2716-7A65-44E6-AF40-5637F62FE425}">
            <xm:f>'Taula (Avís import erroni)'!$E$7</xm:f>
            <x14:dxf>
              <font>
                <color rgb="FF9C0006"/>
              </font>
              <fill>
                <patternFill>
                  <bgColor rgb="FFFFC7CE"/>
                </patternFill>
              </fill>
            </x14:dxf>
          </x14:cfRule>
          <xm:sqref>E162</xm:sqref>
        </x14:conditionalFormatting>
        <x14:conditionalFormatting xmlns:xm="http://schemas.microsoft.com/office/excel/2006/main">
          <x14:cfRule type="cellIs" priority="39" operator="notEqual" id="{DE249EA2-C80A-4089-99DF-BB88E6306A4A}">
            <xm:f>'Taula (Avís import erroni)'!$E$8</xm:f>
            <x14:dxf>
              <font>
                <color rgb="FF9C0006"/>
              </font>
              <fill>
                <patternFill>
                  <bgColor rgb="FFFFC7CE"/>
                </patternFill>
              </fill>
            </x14:dxf>
          </x14:cfRule>
          <xm:sqref>E163</xm:sqref>
        </x14:conditionalFormatting>
        <x14:conditionalFormatting xmlns:xm="http://schemas.microsoft.com/office/excel/2006/main">
          <x14:cfRule type="cellIs" priority="37" operator="notEqual" id="{E7D59D4D-BC5C-4AAB-8300-FC21B239B4A5}">
            <xm:f>'Taula (Avís import erroni)'!$E$9</xm:f>
            <x14:dxf>
              <font>
                <color rgb="FF9C0006"/>
              </font>
              <fill>
                <patternFill>
                  <bgColor rgb="FFFFC7CE"/>
                </patternFill>
              </fill>
            </x14:dxf>
          </x14:cfRule>
          <xm:sqref>E164</xm:sqref>
        </x14:conditionalFormatting>
        <x14:conditionalFormatting xmlns:xm="http://schemas.microsoft.com/office/excel/2006/main">
          <x14:cfRule type="cellIs" priority="35" operator="notEqual" id="{688A3D59-0EC0-449F-A6FD-FD96B2EA6E16}">
            <xm:f>'Taula (Avís import erroni)'!$E$3</xm:f>
            <x14:dxf>
              <font>
                <color rgb="FF9C0006"/>
              </font>
              <fill>
                <patternFill>
                  <bgColor rgb="FFFFC7CE"/>
                </patternFill>
              </fill>
            </x14:dxf>
          </x14:cfRule>
          <xm:sqref>E158</xm:sqref>
        </x14:conditionalFormatting>
        <x14:conditionalFormatting xmlns:xm="http://schemas.microsoft.com/office/excel/2006/main">
          <x14:cfRule type="cellIs" priority="33" operator="notEqual" id="{61C92891-2F65-44EC-B0E0-354A6DB85894}">
            <xm:f>'Taula (Avís import erroni)'!$B$4</xm:f>
            <x14:dxf>
              <font>
                <color rgb="FF9C0006"/>
              </font>
              <fill>
                <patternFill>
                  <bgColor rgb="FFFFC7CE"/>
                </patternFill>
              </fill>
            </x14:dxf>
          </x14:cfRule>
          <xm:sqref>E13</xm:sqref>
        </x14:conditionalFormatting>
        <x14:conditionalFormatting xmlns:xm="http://schemas.microsoft.com/office/excel/2006/main">
          <x14:cfRule type="cellIs" priority="31" operator="notEqual" id="{4AB0C7B2-AC21-47D4-89E3-63AF457390F1}">
            <xm:f>'Taula (Avís import erroni)'!$B$5</xm:f>
            <x14:dxf>
              <font>
                <color rgb="FF9C0006"/>
              </font>
              <fill>
                <patternFill>
                  <bgColor rgb="FFFFC7CE"/>
                </patternFill>
              </fill>
            </x14:dxf>
          </x14:cfRule>
          <xm:sqref>E14</xm:sqref>
        </x14:conditionalFormatting>
        <x14:conditionalFormatting xmlns:xm="http://schemas.microsoft.com/office/excel/2006/main">
          <x14:cfRule type="cellIs" priority="29" operator="notEqual" id="{B943A062-BD3D-4DF9-B415-B2F7EB5B2270}">
            <xm:f>'Taula (Avís import erroni)'!$B$6</xm:f>
            <x14:dxf>
              <font>
                <color rgb="FF9C0006"/>
              </font>
              <fill>
                <patternFill>
                  <bgColor rgb="FFFFC7CE"/>
                </patternFill>
              </fill>
            </x14:dxf>
          </x14:cfRule>
          <xm:sqref>E15</xm:sqref>
        </x14:conditionalFormatting>
        <x14:conditionalFormatting xmlns:xm="http://schemas.microsoft.com/office/excel/2006/main">
          <x14:cfRule type="cellIs" priority="27" operator="notEqual" id="{6A43D8BC-4FFF-4602-BB4B-26C99BC28AE1}">
            <xm:f>'Taula (Avís import erroni)'!$B$7</xm:f>
            <x14:dxf>
              <font>
                <color rgb="FF9C0006"/>
              </font>
              <fill>
                <patternFill>
                  <bgColor rgb="FFFFC7CE"/>
                </patternFill>
              </fill>
            </x14:dxf>
          </x14:cfRule>
          <xm:sqref>E16</xm:sqref>
        </x14:conditionalFormatting>
        <x14:conditionalFormatting xmlns:xm="http://schemas.microsoft.com/office/excel/2006/main">
          <x14:cfRule type="cellIs" priority="25" operator="notEqual" id="{585D199B-A53D-4722-88A2-2B773944119A}">
            <xm:f>'Taula (Avís import erroni)'!$B$8</xm:f>
            <x14:dxf>
              <font>
                <color rgb="FF9C0006"/>
              </font>
              <fill>
                <patternFill>
                  <bgColor rgb="FFFFC7CE"/>
                </patternFill>
              </fill>
            </x14:dxf>
          </x14:cfRule>
          <xm:sqref>E17</xm:sqref>
        </x14:conditionalFormatting>
        <x14:conditionalFormatting xmlns:xm="http://schemas.microsoft.com/office/excel/2006/main">
          <x14:cfRule type="cellIs" priority="23" operator="notEqual" id="{66829EF7-9A95-435F-9450-451D8CF38A0B}">
            <xm:f>'Taula (Avís import erroni)'!$B$9</xm:f>
            <x14:dxf>
              <font>
                <color rgb="FF9C0006"/>
              </font>
              <fill>
                <patternFill>
                  <bgColor rgb="FFFFC7CE"/>
                </patternFill>
              </fill>
            </x14:dxf>
          </x14:cfRule>
          <xm:sqref>E18</xm:sqref>
        </x14:conditionalFormatting>
        <x14:conditionalFormatting xmlns:xm="http://schemas.microsoft.com/office/excel/2006/main">
          <x14:cfRule type="cellIs" priority="21" operator="notEqual" id="{CC65BFAE-4480-412C-979B-37902BDC86C2}">
            <xm:f>'Taula (Avís import erroni)'!$B$10</xm:f>
            <x14:dxf>
              <font>
                <color rgb="FF9C0006"/>
              </font>
              <fill>
                <patternFill>
                  <bgColor rgb="FFFFC7CE"/>
                </patternFill>
              </fill>
            </x14:dxf>
          </x14:cfRule>
          <xm:sqref>E19</xm:sqref>
        </x14:conditionalFormatting>
        <x14:conditionalFormatting xmlns:xm="http://schemas.microsoft.com/office/excel/2006/main">
          <x14:cfRule type="cellIs" priority="19" operator="notEqual" id="{76C4A2C8-CA6A-4808-864A-0DB0A1DC255B}">
            <xm:f>'Taula (Avís import erroni)'!$B$11</xm:f>
            <x14:dxf>
              <font>
                <color rgb="FF9C0006"/>
              </font>
              <fill>
                <patternFill>
                  <bgColor rgb="FFFFC7CE"/>
                </patternFill>
              </fill>
            </x14:dxf>
          </x14:cfRule>
          <xm:sqref>E20</xm:sqref>
        </x14:conditionalFormatting>
        <x14:conditionalFormatting xmlns:xm="http://schemas.microsoft.com/office/excel/2006/main">
          <x14:cfRule type="cellIs" priority="17" operator="notEqual" id="{82D869B1-4A03-42BE-AF77-4282AB8A4873}">
            <xm:f>'Taula (Avís import erroni)'!$B$12</xm:f>
            <x14:dxf>
              <font>
                <color rgb="FF9C0006"/>
              </font>
              <fill>
                <patternFill>
                  <bgColor rgb="FFFFC7CE"/>
                </patternFill>
              </fill>
            </x14:dxf>
          </x14:cfRule>
          <xm:sqref>E21</xm:sqref>
        </x14:conditionalFormatting>
        <x14:conditionalFormatting xmlns:xm="http://schemas.microsoft.com/office/excel/2006/main">
          <x14:cfRule type="cellIs" priority="15" operator="notEqual" id="{2AA8D391-6330-4BEF-B181-2398109117B2}">
            <xm:f>'Taula (Avís import erroni)'!$B$13</xm:f>
            <x14:dxf>
              <font>
                <color rgb="FF9C0006"/>
              </font>
              <fill>
                <patternFill>
                  <bgColor rgb="FFFFC7CE"/>
                </patternFill>
              </fill>
            </x14:dxf>
          </x14:cfRule>
          <xm:sqref>E22</xm:sqref>
        </x14:conditionalFormatting>
        <x14:conditionalFormatting xmlns:xm="http://schemas.microsoft.com/office/excel/2006/main">
          <x14:cfRule type="cellIs" priority="13" operator="notEqual" id="{06C082D9-6922-4FA2-BFDF-AAF6A801D18E}">
            <xm:f>'Taula (Avís import erroni)'!$B$14</xm:f>
            <x14:dxf>
              <font>
                <color rgb="FF9C0006"/>
              </font>
              <fill>
                <patternFill>
                  <bgColor rgb="FFFFC7CE"/>
                </patternFill>
              </fill>
            </x14:dxf>
          </x14:cfRule>
          <xm:sqref>E23</xm:sqref>
        </x14:conditionalFormatting>
        <x14:conditionalFormatting xmlns:xm="http://schemas.microsoft.com/office/excel/2006/main">
          <x14:cfRule type="cellIs" priority="11" operator="notEqual" id="{7FC06846-326C-4595-A4E3-910A4E88FEB7}">
            <xm:f>'Taula (Avís import erroni)'!$B$15</xm:f>
            <x14:dxf>
              <font>
                <color rgb="FF9C0006"/>
              </font>
              <fill>
                <patternFill>
                  <bgColor rgb="FFFFC7CE"/>
                </patternFill>
              </fill>
            </x14:dxf>
          </x14:cfRule>
          <xm:sqref>E24</xm:sqref>
        </x14:conditionalFormatting>
        <x14:conditionalFormatting xmlns:xm="http://schemas.microsoft.com/office/excel/2006/main">
          <x14:cfRule type="cellIs" priority="9" operator="notEqual" id="{23C3717F-D7D1-4E32-BF81-3F8641B4B854}">
            <xm:f>'Taula (Avís import erroni)'!$B$16</xm:f>
            <x14:dxf>
              <font>
                <color rgb="FF9C0006"/>
              </font>
              <fill>
                <patternFill>
                  <bgColor rgb="FFFFC7CE"/>
                </patternFill>
              </fill>
            </x14:dxf>
          </x14:cfRule>
          <xm:sqref>E25</xm:sqref>
        </x14:conditionalFormatting>
        <x14:conditionalFormatting xmlns:xm="http://schemas.microsoft.com/office/excel/2006/main">
          <x14:cfRule type="cellIs" priority="7" operator="notEqual" id="{F7B55586-353A-4973-8BD3-294C8F864CF4}">
            <xm:f>'Taula (Avís import erroni)'!$B$17</xm:f>
            <x14:dxf>
              <font>
                <color rgb="FF9C0006"/>
              </font>
              <fill>
                <patternFill>
                  <bgColor rgb="FFFFC7CE"/>
                </patternFill>
              </fill>
            </x14:dxf>
          </x14:cfRule>
          <xm:sqref>E26</xm:sqref>
        </x14:conditionalFormatting>
        <x14:conditionalFormatting xmlns:xm="http://schemas.microsoft.com/office/excel/2006/main">
          <x14:cfRule type="cellIs" priority="5" operator="notEqual" id="{0A8FD488-F370-4B59-967F-42BB55E5B25F}">
            <xm:f>'Taula (Avís import erroni)'!$B$18</xm:f>
            <x14:dxf>
              <font>
                <color rgb="FF9C0006"/>
              </font>
              <fill>
                <patternFill>
                  <bgColor rgb="FFFFC7CE"/>
                </patternFill>
              </fill>
            </x14:dxf>
          </x14:cfRule>
          <xm:sqref>E27</xm:sqref>
        </x14:conditionalFormatting>
      </x14:conditionalFormattings>
    </ext>
    <ext xmlns:x14="http://schemas.microsoft.com/office/spreadsheetml/2009/9/main" uri="{CCE6A557-97BC-4b89-ADB6-D9C93CAAB3DF}">
      <x14:dataValidations xmlns:xm="http://schemas.microsoft.com/office/excel/2006/main" disablePrompts="1" xWindow="1022" yWindow="720" count="6">
        <x14:dataValidation type="list" allowBlank="1" showInputMessage="1" showErrorMessage="1">
          <x14:formula1>
            <xm:f>'Desplegable pressupost nou'!$B$3:$B$4</xm:f>
          </x14:formula1>
          <xm:sqref>C6</xm:sqref>
        </x14:dataValidation>
        <x14:dataValidation type="list" allowBlank="1" showInputMessage="1" showErrorMessage="1" error="El mòdul econòmic per a l'actuació de prospecció és de 320,38 euros per grup/persona.">
          <x14:formula1>
            <xm:f>'Desplegable pressupost nou'!$B$10</xm:f>
          </x14:formula1>
          <xm:sqref>E49:E51</xm:sqref>
        </x14:dataValidation>
        <x14:dataValidation type="list" allowBlank="1" showInputMessage="1" showErrorMessage="1" errorTitle="Import erroni" error="El mòdul econòmic per a l'actuació de prospecció és de 1.601,92 euros per grup/persona.">
          <x14:formula1>
            <xm:f>'Desplegable pressupost nou'!$B$9</xm:f>
          </x14:formula1>
          <xm:sqref>E34:E43</xm:sqref>
        </x14:dataValidation>
        <x14:dataValidation type="list" allowBlank="1" showInputMessage="1" showErrorMessage="1" error="El mòdul econòmic per a l'actuació de contractació és de 1645,61 € per persona/mes.">
          <x14:formula1>
            <xm:f>'Desplegable pressupost nou'!$B$11</xm:f>
          </x14:formula1>
          <xm:sqref>E117:E128</xm:sqref>
        </x14:dataValidation>
        <x14:dataValidation type="list" allowBlank="1" showInputMessage="1" showErrorMessage="1">
          <x14:formula1>
            <xm:f>'Desplegable pressupost nou'!$A$43:$A$45</xm:f>
          </x14:formula1>
          <xm:sqref>E147:E152</xm:sqref>
        </x14:dataValidation>
        <x14:dataValidation type="list" allowBlank="1" showInputMessage="1" showErrorMessage="1" errorTitle="Import erroni" error="El mòdul econòmic per a l'actuació de prospecció és de 1.624,88 euros per grup/persona.">
          <x14:formula1>
            <xm:f>'Desplegable pressupost nou'!$B$9</xm:f>
          </x14:formula1>
          <xm:sqref>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tabColor rgb="FFB2DAB0"/>
  </sheetPr>
  <dimension ref="A1:M19"/>
  <sheetViews>
    <sheetView view="pageLayout" zoomScaleNormal="75" workbookViewId="0">
      <selection sqref="A1:L1"/>
    </sheetView>
  </sheetViews>
  <sheetFormatPr defaultRowHeight="14.5" x14ac:dyDescent="0.35"/>
  <cols>
    <col min="1" max="1" width="16.1796875" customWidth="1"/>
    <col min="2" max="2" width="10.453125" customWidth="1"/>
    <col min="3" max="6" width="10.7265625" customWidth="1"/>
    <col min="7" max="7" width="8" customWidth="1"/>
    <col min="8" max="8" width="11" customWidth="1"/>
    <col min="9" max="12" width="10.54296875" style="40" customWidth="1"/>
  </cols>
  <sheetData>
    <row r="1" spans="1:13" ht="74.5" customHeight="1" thickBot="1" x14ac:dyDescent="0.4">
      <c r="A1" s="271" t="s">
        <v>452</v>
      </c>
      <c r="B1" s="271"/>
      <c r="C1" s="271"/>
      <c r="D1" s="271"/>
      <c r="E1" s="271"/>
      <c r="F1" s="271"/>
      <c r="G1" s="271"/>
      <c r="H1" s="271"/>
      <c r="I1" s="271"/>
      <c r="J1" s="271"/>
      <c r="K1" s="271"/>
      <c r="L1" s="271"/>
    </row>
    <row r="2" spans="1:13" ht="40.5" customHeight="1" thickTop="1" thickBot="1" x14ac:dyDescent="0.4">
      <c r="A2" s="216"/>
      <c r="B2" s="217"/>
      <c r="C2" s="272" t="s">
        <v>410</v>
      </c>
      <c r="D2" s="272"/>
      <c r="E2" s="272"/>
      <c r="F2" s="272"/>
      <c r="G2" s="218"/>
      <c r="H2" s="218"/>
      <c r="I2" s="272" t="s">
        <v>409</v>
      </c>
      <c r="J2" s="272"/>
      <c r="K2" s="273"/>
      <c r="L2" s="273"/>
      <c r="M2" s="100"/>
    </row>
    <row r="3" spans="1:13" ht="31.5" customHeight="1" thickBot="1" x14ac:dyDescent="0.4">
      <c r="A3" s="219" t="s">
        <v>364</v>
      </c>
      <c r="B3" s="219" t="s">
        <v>411</v>
      </c>
      <c r="C3" s="220" t="s">
        <v>412</v>
      </c>
      <c r="D3" s="220" t="s">
        <v>413</v>
      </c>
      <c r="E3" s="220" t="s">
        <v>435</v>
      </c>
      <c r="F3" s="220" t="s">
        <v>414</v>
      </c>
      <c r="G3" s="219" t="s">
        <v>365</v>
      </c>
      <c r="H3" s="219" t="s">
        <v>366</v>
      </c>
      <c r="I3" s="220" t="s">
        <v>412</v>
      </c>
      <c r="J3" s="220" t="s">
        <v>413</v>
      </c>
      <c r="K3" s="221" t="s">
        <v>435</v>
      </c>
      <c r="L3" s="221" t="s">
        <v>414</v>
      </c>
      <c r="M3" s="100"/>
    </row>
    <row r="4" spans="1:13" ht="43" customHeight="1" thickBot="1" x14ac:dyDescent="0.4">
      <c r="A4" s="222"/>
      <c r="B4" s="140" t="str">
        <f>IFERROR(VLOOKUP(A4,'Càlcul preu hores'!$A$2:$G$29,2,FALSE),"")</f>
        <v/>
      </c>
      <c r="C4" s="141" t="str">
        <f>IFERROR(VLOOKUP(A4,'Càlcul preu hores'!$A$1:$G$29,3,0),"")</f>
        <v/>
      </c>
      <c r="D4" s="141" t="str">
        <f>IFERROR(VLOOKUP(A4,'Càlcul preu hores'!$A$1:$G$29,5,0),"")</f>
        <v/>
      </c>
      <c r="E4" s="141" t="str">
        <f>IFERROR(VLOOKUP(A4,'Càlcul preu hores'!$A$1:$G$29,4,0),"")</f>
        <v/>
      </c>
      <c r="F4" s="141" t="str">
        <f>IFERROR(VLOOKUP(A4,'Càlcul preu hores'!$A$1:$G$29,6,0),"")</f>
        <v/>
      </c>
      <c r="G4" s="234"/>
      <c r="H4" s="234"/>
      <c r="I4" s="152" t="str">
        <f>IFERROR((H4*C4)*G4,"")</f>
        <v/>
      </c>
      <c r="J4" s="153" t="str">
        <f>IFERROR((H4*D4)*G4,"")</f>
        <v/>
      </c>
      <c r="K4" s="154" t="str">
        <f>IFERROR((H4*E4)*G4,"")</f>
        <v/>
      </c>
      <c r="L4" s="155" t="str">
        <f>IFERROR((H4*F4)*G4,"")</f>
        <v/>
      </c>
      <c r="M4" s="100"/>
    </row>
    <row r="5" spans="1:13" ht="15" thickBot="1" x14ac:dyDescent="0.4">
      <c r="A5" s="222"/>
      <c r="B5" s="140" t="str">
        <f>IFERROR(VLOOKUP(A5,'Càlcul preu hores'!$A$2:$G$29,2,FALSE),"")</f>
        <v/>
      </c>
      <c r="C5" s="141" t="str">
        <f>IFERROR(VLOOKUP(A5,'Càlcul preu hores'!$A$1:$G$29,3,0),"")</f>
        <v/>
      </c>
      <c r="D5" s="141" t="str">
        <f>IFERROR(VLOOKUP(A5,'Càlcul preu hores'!$A$1:$G$29,5,0),"")</f>
        <v/>
      </c>
      <c r="E5" s="141" t="str">
        <f>IFERROR(VLOOKUP(A5,'Càlcul preu hores'!$A$1:$G$29,4,0),"")</f>
        <v/>
      </c>
      <c r="F5" s="141" t="str">
        <f>IFERROR(VLOOKUP(A5,'Càlcul preu hores'!$A$1:$G$29,6,0),"")</f>
        <v/>
      </c>
      <c r="G5" s="234"/>
      <c r="H5" s="234"/>
      <c r="I5" s="152" t="str">
        <f t="shared" ref="I5:I18" si="0">IFERROR((H5*C5)*G5,"")</f>
        <v/>
      </c>
      <c r="J5" s="153" t="str">
        <f t="shared" ref="J5:J18" si="1">IFERROR((H5*D5)*G5,"")</f>
        <v/>
      </c>
      <c r="K5" s="154" t="str">
        <f t="shared" ref="K5:K18" si="2">IFERROR((H5*E5)*G5,"")</f>
        <v/>
      </c>
      <c r="L5" s="155" t="str">
        <f t="shared" ref="L5:L18" si="3">IFERROR((H5*F5)*G5,"")</f>
        <v/>
      </c>
      <c r="M5" s="100"/>
    </row>
    <row r="6" spans="1:13" ht="15" thickBot="1" x14ac:dyDescent="0.4">
      <c r="A6" s="222"/>
      <c r="B6" s="140" t="str">
        <f>IFERROR(VLOOKUP(A6,'Càlcul preu hores'!$A$2:$G$29,2,FALSE),"")</f>
        <v/>
      </c>
      <c r="C6" s="141" t="str">
        <f>IFERROR(VLOOKUP(A6,'Càlcul preu hores'!$A$1:$G$29,3,0),"")</f>
        <v/>
      </c>
      <c r="D6" s="141" t="str">
        <f>IFERROR(VLOOKUP(A6,'Càlcul preu hores'!$A$1:$G$29,5,0),"")</f>
        <v/>
      </c>
      <c r="E6" s="141" t="str">
        <f>IFERROR(VLOOKUP(A6,'Càlcul preu hores'!$A$1:$G$29,4,0),"")</f>
        <v/>
      </c>
      <c r="F6" s="141" t="str">
        <f>IFERROR(VLOOKUP(A6,'Càlcul preu hores'!$A$1:$G$29,6,0),"")</f>
        <v/>
      </c>
      <c r="G6" s="234"/>
      <c r="H6" s="234"/>
      <c r="I6" s="152" t="str">
        <f t="shared" si="0"/>
        <v/>
      </c>
      <c r="J6" s="153" t="str">
        <f t="shared" si="1"/>
        <v/>
      </c>
      <c r="K6" s="154" t="str">
        <f t="shared" si="2"/>
        <v/>
      </c>
      <c r="L6" s="155" t="str">
        <f t="shared" si="3"/>
        <v/>
      </c>
      <c r="M6" s="100"/>
    </row>
    <row r="7" spans="1:13" ht="15" thickBot="1" x14ac:dyDescent="0.4">
      <c r="A7" s="222"/>
      <c r="B7" s="140" t="str">
        <f>IFERROR(VLOOKUP(A7,'Càlcul preu hores'!$A$2:$G$29,2,FALSE),"")</f>
        <v/>
      </c>
      <c r="C7" s="141" t="str">
        <f>IFERROR(VLOOKUP(A7,'Càlcul preu hores'!$A$1:$G$29,3,0),"")</f>
        <v/>
      </c>
      <c r="D7" s="141" t="str">
        <f>IFERROR(VLOOKUP(A7,'Càlcul preu hores'!$A$1:$G$29,5,0),"")</f>
        <v/>
      </c>
      <c r="E7" s="141" t="str">
        <f>IFERROR(VLOOKUP(A7,'Càlcul preu hores'!$A$1:$G$29,4,0),"")</f>
        <v/>
      </c>
      <c r="F7" s="141" t="str">
        <f>IFERROR(VLOOKUP(A7,'Càlcul preu hores'!$A$1:$G$29,6,0),"")</f>
        <v/>
      </c>
      <c r="G7" s="234"/>
      <c r="H7" s="234"/>
      <c r="I7" s="152" t="str">
        <f t="shared" si="0"/>
        <v/>
      </c>
      <c r="J7" s="153" t="str">
        <f t="shared" si="1"/>
        <v/>
      </c>
      <c r="K7" s="154" t="str">
        <f t="shared" si="2"/>
        <v/>
      </c>
      <c r="L7" s="155" t="str">
        <f t="shared" si="3"/>
        <v/>
      </c>
      <c r="M7" s="100"/>
    </row>
    <row r="8" spans="1:13" ht="15" thickBot="1" x14ac:dyDescent="0.4">
      <c r="A8" s="222"/>
      <c r="B8" s="140" t="str">
        <f>IFERROR(VLOOKUP(A8,'Càlcul preu hores'!$A$2:$G$29,2,FALSE),"")</f>
        <v/>
      </c>
      <c r="C8" s="141" t="str">
        <f>IFERROR(VLOOKUP(A8,'Càlcul preu hores'!$A$1:$G$29,3,0),"")</f>
        <v/>
      </c>
      <c r="D8" s="141" t="str">
        <f>IFERROR(VLOOKUP(A8,'Càlcul preu hores'!$A$1:$G$29,5,0),"")</f>
        <v/>
      </c>
      <c r="E8" s="141" t="str">
        <f>IFERROR(VLOOKUP(A8,'Càlcul preu hores'!$A$1:$G$29,4,0),"")</f>
        <v/>
      </c>
      <c r="F8" s="141" t="str">
        <f>IFERROR(VLOOKUP(A8,'Càlcul preu hores'!$A$1:$G$29,6,0),"")</f>
        <v/>
      </c>
      <c r="G8" s="234"/>
      <c r="H8" s="234"/>
      <c r="I8" s="152" t="str">
        <f t="shared" si="0"/>
        <v/>
      </c>
      <c r="J8" s="153" t="str">
        <f t="shared" si="1"/>
        <v/>
      </c>
      <c r="K8" s="154" t="str">
        <f t="shared" si="2"/>
        <v/>
      </c>
      <c r="L8" s="155" t="str">
        <f t="shared" si="3"/>
        <v/>
      </c>
      <c r="M8" s="100"/>
    </row>
    <row r="9" spans="1:13" ht="15" thickBot="1" x14ac:dyDescent="0.4">
      <c r="A9" s="222"/>
      <c r="B9" s="140" t="str">
        <f>IFERROR(VLOOKUP(A9,'Càlcul preu hores'!$A$2:$G$29,2,FALSE),"")</f>
        <v/>
      </c>
      <c r="C9" s="141" t="str">
        <f>IFERROR(VLOOKUP(A9,'Càlcul preu hores'!$A$1:$G$29,3,0),"")</f>
        <v/>
      </c>
      <c r="D9" s="141" t="str">
        <f>IFERROR(VLOOKUP(A9,'Càlcul preu hores'!$A$1:$G$29,5,0),"")</f>
        <v/>
      </c>
      <c r="E9" s="141" t="str">
        <f>IFERROR(VLOOKUP(A9,'Càlcul preu hores'!$A$1:$G$29,4,0),"")</f>
        <v/>
      </c>
      <c r="F9" s="141" t="str">
        <f>IFERROR(VLOOKUP(A9,'Càlcul preu hores'!$A$1:$G$29,6,0),"")</f>
        <v/>
      </c>
      <c r="G9" s="234"/>
      <c r="H9" s="234"/>
      <c r="I9" s="152" t="str">
        <f t="shared" si="0"/>
        <v/>
      </c>
      <c r="J9" s="153" t="str">
        <f t="shared" si="1"/>
        <v/>
      </c>
      <c r="K9" s="154" t="str">
        <f t="shared" si="2"/>
        <v/>
      </c>
      <c r="L9" s="155" t="str">
        <f t="shared" si="3"/>
        <v/>
      </c>
      <c r="M9" s="100"/>
    </row>
    <row r="10" spans="1:13" ht="15" thickBot="1" x14ac:dyDescent="0.4">
      <c r="A10" s="222"/>
      <c r="B10" s="140" t="str">
        <f>IFERROR(VLOOKUP(A10,'Càlcul preu hores'!$A$2:$G$29,2,FALSE),"")</f>
        <v/>
      </c>
      <c r="C10" s="141" t="str">
        <f>IFERROR(VLOOKUP(A10,'Càlcul preu hores'!$A$1:$G$29,3,0),"")</f>
        <v/>
      </c>
      <c r="D10" s="141" t="str">
        <f>IFERROR(VLOOKUP(A10,'Càlcul preu hores'!$A$1:$G$29,5,0),"")</f>
        <v/>
      </c>
      <c r="E10" s="141" t="str">
        <f>IFERROR(VLOOKUP(A10,'Càlcul preu hores'!$A$1:$G$29,4,0),"")</f>
        <v/>
      </c>
      <c r="F10" s="141" t="str">
        <f>IFERROR(VLOOKUP(A10,'Càlcul preu hores'!$A$1:$G$29,6,0),"")</f>
        <v/>
      </c>
      <c r="G10" s="234"/>
      <c r="H10" s="234"/>
      <c r="I10" s="152" t="str">
        <f t="shared" si="0"/>
        <v/>
      </c>
      <c r="J10" s="153" t="str">
        <f t="shared" si="1"/>
        <v/>
      </c>
      <c r="K10" s="154" t="str">
        <f t="shared" si="2"/>
        <v/>
      </c>
      <c r="L10" s="155" t="str">
        <f t="shared" si="3"/>
        <v/>
      </c>
      <c r="M10" s="100"/>
    </row>
    <row r="11" spans="1:13" ht="15" thickBot="1" x14ac:dyDescent="0.4">
      <c r="A11" s="222"/>
      <c r="B11" s="140" t="str">
        <f>IFERROR(VLOOKUP(A11,'Càlcul preu hores'!$A$2:$G$29,2,FALSE),"")</f>
        <v/>
      </c>
      <c r="C11" s="141" t="str">
        <f>IFERROR(VLOOKUP(A11,'Càlcul preu hores'!$A$1:$G$29,3,0),"")</f>
        <v/>
      </c>
      <c r="D11" s="141" t="str">
        <f>IFERROR(VLOOKUP(A11,'Càlcul preu hores'!$A$1:$G$29,5,0),"")</f>
        <v/>
      </c>
      <c r="E11" s="141" t="str">
        <f>IFERROR(VLOOKUP(A11,'Càlcul preu hores'!$A$1:$G$29,4,0),"")</f>
        <v/>
      </c>
      <c r="F11" s="141" t="str">
        <f>IFERROR(VLOOKUP(A11,'Càlcul preu hores'!$A$1:$G$29,6,0),"")</f>
        <v/>
      </c>
      <c r="G11" s="234"/>
      <c r="H11" s="234"/>
      <c r="I11" s="152" t="str">
        <f t="shared" si="0"/>
        <v/>
      </c>
      <c r="J11" s="153" t="str">
        <f t="shared" si="1"/>
        <v/>
      </c>
      <c r="K11" s="154" t="str">
        <f t="shared" si="2"/>
        <v/>
      </c>
      <c r="L11" s="155" t="str">
        <f t="shared" si="3"/>
        <v/>
      </c>
      <c r="M11" s="100"/>
    </row>
    <row r="12" spans="1:13" ht="15" thickBot="1" x14ac:dyDescent="0.4">
      <c r="A12" s="222"/>
      <c r="B12" s="140" t="str">
        <f>IFERROR(VLOOKUP(A12,'Càlcul preu hores'!$A$2:$G$29,2,FALSE),"")</f>
        <v/>
      </c>
      <c r="C12" s="141" t="str">
        <f>IFERROR(VLOOKUP(A12,'Càlcul preu hores'!$A$1:$G$29,3,0),"")</f>
        <v/>
      </c>
      <c r="D12" s="141" t="str">
        <f>IFERROR(VLOOKUP(A12,'Càlcul preu hores'!$A$1:$G$29,5,0),"")</f>
        <v/>
      </c>
      <c r="E12" s="141" t="str">
        <f>IFERROR(VLOOKUP(A12,'Càlcul preu hores'!$A$1:$G$29,4,0),"")</f>
        <v/>
      </c>
      <c r="F12" s="141" t="str">
        <f>IFERROR(VLOOKUP(A12,'Càlcul preu hores'!$A$1:$G$29,6,0),"")</f>
        <v/>
      </c>
      <c r="G12" s="234"/>
      <c r="H12" s="234"/>
      <c r="I12" s="152" t="str">
        <f t="shared" si="0"/>
        <v/>
      </c>
      <c r="J12" s="153" t="str">
        <f t="shared" si="1"/>
        <v/>
      </c>
      <c r="K12" s="154" t="str">
        <f t="shared" si="2"/>
        <v/>
      </c>
      <c r="L12" s="155" t="str">
        <f t="shared" si="3"/>
        <v/>
      </c>
      <c r="M12" s="100"/>
    </row>
    <row r="13" spans="1:13" ht="15" thickBot="1" x14ac:dyDescent="0.4">
      <c r="A13" s="222"/>
      <c r="B13" s="140" t="str">
        <f>IFERROR(VLOOKUP(A13,'Càlcul preu hores'!$A$2:$G$29,2,FALSE),"")</f>
        <v/>
      </c>
      <c r="C13" s="141" t="str">
        <f>IFERROR(VLOOKUP(A13,'Càlcul preu hores'!$A$1:$G$29,3,0),"")</f>
        <v/>
      </c>
      <c r="D13" s="141" t="str">
        <f>IFERROR(VLOOKUP(A13,'Càlcul preu hores'!$A$1:$G$29,5,0),"")</f>
        <v/>
      </c>
      <c r="E13" s="141" t="str">
        <f>IFERROR(VLOOKUP(A13,'Càlcul preu hores'!$A$1:$G$29,4,0),"")</f>
        <v/>
      </c>
      <c r="F13" s="141" t="str">
        <f>IFERROR(VLOOKUP(A13,'Càlcul preu hores'!$A$1:$G$29,6,0),"")</f>
        <v/>
      </c>
      <c r="G13" s="234"/>
      <c r="H13" s="234"/>
      <c r="I13" s="152" t="str">
        <f t="shared" si="0"/>
        <v/>
      </c>
      <c r="J13" s="153" t="str">
        <f t="shared" si="1"/>
        <v/>
      </c>
      <c r="K13" s="154" t="str">
        <f t="shared" si="2"/>
        <v/>
      </c>
      <c r="L13" s="155" t="str">
        <f t="shared" si="3"/>
        <v/>
      </c>
      <c r="M13" s="100"/>
    </row>
    <row r="14" spans="1:13" ht="15" thickBot="1" x14ac:dyDescent="0.4">
      <c r="A14" s="222"/>
      <c r="B14" s="140" t="str">
        <f>IFERROR(VLOOKUP(A14,'Càlcul preu hores'!$A$2:$G$29,2,FALSE),"")</f>
        <v/>
      </c>
      <c r="C14" s="141" t="str">
        <f>IFERROR(VLOOKUP(A14,'Càlcul preu hores'!$A$1:$G$29,3,0),"")</f>
        <v/>
      </c>
      <c r="D14" s="141" t="str">
        <f>IFERROR(VLOOKUP(A14,'Càlcul preu hores'!$A$1:$G$29,5,0),"")</f>
        <v/>
      </c>
      <c r="E14" s="141" t="str">
        <f>IFERROR(VLOOKUP(A14,'Càlcul preu hores'!$A$1:$G$29,4,0),"")</f>
        <v/>
      </c>
      <c r="F14" s="141" t="str">
        <f>IFERROR(VLOOKUP(A14,'Càlcul preu hores'!$A$1:$G$29,6,0),"")</f>
        <v/>
      </c>
      <c r="G14" s="234"/>
      <c r="H14" s="234"/>
      <c r="I14" s="152" t="str">
        <f t="shared" si="0"/>
        <v/>
      </c>
      <c r="J14" s="153" t="str">
        <f t="shared" si="1"/>
        <v/>
      </c>
      <c r="K14" s="154" t="str">
        <f t="shared" si="2"/>
        <v/>
      </c>
      <c r="L14" s="155" t="str">
        <f t="shared" si="3"/>
        <v/>
      </c>
      <c r="M14" s="100"/>
    </row>
    <row r="15" spans="1:13" ht="15" thickBot="1" x14ac:dyDescent="0.4">
      <c r="A15" s="222"/>
      <c r="B15" s="140" t="str">
        <f>IFERROR(VLOOKUP(A15,'Càlcul preu hores'!$A$2:$G$29,2,FALSE),"")</f>
        <v/>
      </c>
      <c r="C15" s="141" t="str">
        <f>IFERROR(VLOOKUP(A15,'Càlcul preu hores'!$A$1:$G$29,3,0),"")</f>
        <v/>
      </c>
      <c r="D15" s="141" t="str">
        <f>IFERROR(VLOOKUP(A15,'Càlcul preu hores'!$A$1:$G$29,5,0),"")</f>
        <v/>
      </c>
      <c r="E15" s="141" t="str">
        <f>IFERROR(VLOOKUP(A15,'Càlcul preu hores'!$A$1:$G$29,4,0),"")</f>
        <v/>
      </c>
      <c r="F15" s="141" t="str">
        <f>IFERROR(VLOOKUP(A15,'Càlcul preu hores'!$A$1:$G$29,6,0),"")</f>
        <v/>
      </c>
      <c r="G15" s="234"/>
      <c r="H15" s="234"/>
      <c r="I15" s="152" t="str">
        <f t="shared" si="0"/>
        <v/>
      </c>
      <c r="J15" s="153" t="str">
        <f t="shared" si="1"/>
        <v/>
      </c>
      <c r="K15" s="154" t="str">
        <f t="shared" si="2"/>
        <v/>
      </c>
      <c r="L15" s="155" t="str">
        <f t="shared" si="3"/>
        <v/>
      </c>
      <c r="M15" s="100"/>
    </row>
    <row r="16" spans="1:13" ht="15" thickBot="1" x14ac:dyDescent="0.4">
      <c r="A16" s="222"/>
      <c r="B16" s="140" t="str">
        <f>IFERROR(VLOOKUP(A16,'Càlcul preu hores'!$A$2:$G$29,2,FALSE),"")</f>
        <v/>
      </c>
      <c r="C16" s="141" t="str">
        <f>IFERROR(VLOOKUP(A16,'Càlcul preu hores'!$A$1:$G$29,3,0),"")</f>
        <v/>
      </c>
      <c r="D16" s="141" t="str">
        <f>IFERROR(VLOOKUP(A16,'Càlcul preu hores'!$A$1:$G$29,5,0),"")</f>
        <v/>
      </c>
      <c r="E16" s="141" t="str">
        <f>IFERROR(VLOOKUP(A16,'Càlcul preu hores'!$A$1:$G$29,4,0),"")</f>
        <v/>
      </c>
      <c r="F16" s="141" t="str">
        <f>IFERROR(VLOOKUP(A16,'Càlcul preu hores'!$A$1:$G$29,6,0),"")</f>
        <v/>
      </c>
      <c r="G16" s="234"/>
      <c r="H16" s="234"/>
      <c r="I16" s="152" t="str">
        <f t="shared" si="0"/>
        <v/>
      </c>
      <c r="J16" s="153" t="str">
        <f t="shared" si="1"/>
        <v/>
      </c>
      <c r="K16" s="154" t="str">
        <f t="shared" si="2"/>
        <v/>
      </c>
      <c r="L16" s="155" t="str">
        <f t="shared" si="3"/>
        <v/>
      </c>
      <c r="M16" s="100"/>
    </row>
    <row r="17" spans="1:13" ht="15" thickBot="1" x14ac:dyDescent="0.4">
      <c r="A17" s="222"/>
      <c r="B17" s="140" t="str">
        <f>IFERROR(VLOOKUP(A17,'Càlcul preu hores'!$A$2:$G$29,2,FALSE),"")</f>
        <v/>
      </c>
      <c r="C17" s="141" t="str">
        <f>IFERROR(VLOOKUP(A17,'Càlcul preu hores'!$A$1:$G$29,3,0),"")</f>
        <v/>
      </c>
      <c r="D17" s="141" t="str">
        <f>IFERROR(VLOOKUP(A17,'Càlcul preu hores'!$A$1:$G$29,5,0),"")</f>
        <v/>
      </c>
      <c r="E17" s="141" t="str">
        <f>IFERROR(VLOOKUP(A17,'Càlcul preu hores'!$A$1:$G$29,4,0),"")</f>
        <v/>
      </c>
      <c r="F17" s="141" t="str">
        <f>IFERROR(VLOOKUP(A17,'Càlcul preu hores'!$A$1:$G$29,6,0),"")</f>
        <v/>
      </c>
      <c r="G17" s="234"/>
      <c r="H17" s="234"/>
      <c r="I17" s="152" t="str">
        <f t="shared" si="0"/>
        <v/>
      </c>
      <c r="J17" s="153" t="str">
        <f t="shared" si="1"/>
        <v/>
      </c>
      <c r="K17" s="154" t="str">
        <f t="shared" si="2"/>
        <v/>
      </c>
      <c r="L17" s="155" t="str">
        <f t="shared" si="3"/>
        <v/>
      </c>
      <c r="M17" s="100"/>
    </row>
    <row r="18" spans="1:13" ht="15" thickBot="1" x14ac:dyDescent="0.4">
      <c r="A18" s="223"/>
      <c r="B18" s="142" t="str">
        <f>IFERROR(VLOOKUP(A18,'Càlcul preu hores'!$A$2:$G$29,2,FALSE),"")</f>
        <v/>
      </c>
      <c r="C18" s="156" t="str">
        <f>IFERROR(VLOOKUP(A18,'Càlcul preu hores'!$A$1:$G$29,3,0),"")</f>
        <v/>
      </c>
      <c r="D18" s="156" t="str">
        <f>IFERROR(VLOOKUP(A18,'Càlcul preu hores'!$A$1:$G$29,5,0),"")</f>
        <v/>
      </c>
      <c r="E18" s="156" t="str">
        <f>IFERROR(VLOOKUP(A18,'Càlcul preu hores'!$A$1:$G$29,4,0),"")</f>
        <v/>
      </c>
      <c r="F18" s="156" t="str">
        <f>IFERROR(VLOOKUP(A18,'Càlcul preu hores'!$A$1:$G$29,6,0),"")</f>
        <v/>
      </c>
      <c r="G18" s="235"/>
      <c r="H18" s="235"/>
      <c r="I18" s="156" t="str">
        <f t="shared" si="0"/>
        <v/>
      </c>
      <c r="J18" s="157" t="str">
        <f t="shared" si="1"/>
        <v/>
      </c>
      <c r="K18" s="158" t="str">
        <f t="shared" si="2"/>
        <v/>
      </c>
      <c r="L18" s="158" t="str">
        <f t="shared" si="3"/>
        <v/>
      </c>
      <c r="M18" s="100"/>
    </row>
    <row r="19" spans="1:13" ht="15" thickTop="1" x14ac:dyDescent="0.35"/>
  </sheetData>
  <sheetProtection password="9321" sheet="1" objects="1" scenarios="1"/>
  <mergeCells count="3">
    <mergeCell ref="A1:L1"/>
    <mergeCell ref="C2:F2"/>
    <mergeCell ref="I2:L2"/>
  </mergeCells>
  <dataValidations disablePrompts="1" xWindow="1128" yWindow="646" count="2">
    <dataValidation allowBlank="1" showInputMessage="1" showErrorMessage="1" prompt="NOTA: indicar nombre total d'alumnes previstos en totes les edicions del curs que es plantegen, que s'haurà d'ajustar al que estableixi la normativa corresponent (certificats, acreditació entitats, etc)" sqref="H3"/>
    <dataValidation allowBlank="1" showInputMessage="1" showErrorMessage="1" promptTitle="NOTA" prompt="Indicar nombre total d'alumnes previstos en totes les edicions del curs (s'haurà d'ajustar al que estableixi la normativa corresponent)" sqref="H4:H18"/>
  </dataValidations>
  <pageMargins left="0.70866141732283472" right="0.70866141732283472" top="0.74803149606299213" bottom="0.74803149606299213" header="0.31496062992125984" footer="0.31496062992125984"/>
  <pageSetup paperSize="9" orientation="landscape" r:id="rId1"/>
  <headerFooter>
    <oddHeader>&amp;L&amp;G&amp;R&amp;"Arial,Normal"&amp;8G146NFOC-070-00</oddHeader>
    <oddFooter>&amp;L&amp;G&amp;R&amp;G</oddFooter>
  </headerFooter>
  <legacyDrawingHF r:id="rId2"/>
  <extLst>
    <ext xmlns:x14="http://schemas.microsoft.com/office/spreadsheetml/2009/9/main" uri="{CCE6A557-97BC-4b89-ADB6-D9C93CAAB3DF}">
      <x14:dataValidations xmlns:xm="http://schemas.microsoft.com/office/excel/2006/main" disablePrompts="1" xWindow="1128" yWindow="646" count="1">
        <x14:dataValidation type="list" allowBlank="1" showInputMessage="1" showErrorMessage="1">
          <x14:formula1>
            <xm:f>'Càlcul preu hores'!$A$2:$A$29</xm:f>
          </x14:formula1>
          <xm:sqref>A4:A18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110" zoomScaleNormal="110" workbookViewId="0">
      <selection activeCell="F19" sqref="F19"/>
    </sheetView>
  </sheetViews>
  <sheetFormatPr defaultRowHeight="14.5" x14ac:dyDescent="0.35"/>
  <cols>
    <col min="1" max="1" width="16.453125" customWidth="1"/>
    <col min="2" max="2" width="21.1796875" customWidth="1"/>
    <col min="4" max="4" width="16.1796875" customWidth="1"/>
    <col min="5" max="5" width="25.81640625" customWidth="1"/>
  </cols>
  <sheetData>
    <row r="1" spans="1:5" s="105" customFormat="1" ht="24.65" customHeight="1" thickBot="1" x14ac:dyDescent="0.4">
      <c r="A1" s="274" t="s">
        <v>401</v>
      </c>
      <c r="B1" s="274"/>
      <c r="D1" s="274" t="s">
        <v>402</v>
      </c>
      <c r="E1" s="274"/>
    </row>
    <row r="2" spans="1:5" ht="29.5" thickBot="1" x14ac:dyDescent="0.4">
      <c r="A2" s="109" t="s">
        <v>399</v>
      </c>
      <c r="B2" s="109" t="s">
        <v>400</v>
      </c>
      <c r="D2" s="109" t="s">
        <v>399</v>
      </c>
      <c r="E2" s="109" t="s">
        <v>400</v>
      </c>
    </row>
    <row r="3" spans="1:5" ht="15" thickBot="1" x14ac:dyDescent="0.4">
      <c r="A3" s="108">
        <f>Pressupost!E12</f>
        <v>0</v>
      </c>
      <c r="B3" s="108">
        <f>TRUNC(Pressupost!E12, 2)</f>
        <v>0</v>
      </c>
      <c r="D3" s="108">
        <f>Pressupost!E158</f>
        <v>0</v>
      </c>
      <c r="E3" s="108">
        <f>TRUNC(Pressupost!E158, 2)</f>
        <v>0</v>
      </c>
    </row>
    <row r="4" spans="1:5" ht="15" thickBot="1" x14ac:dyDescent="0.4">
      <c r="A4" s="108">
        <f>Pressupost!E13</f>
        <v>0</v>
      </c>
      <c r="B4" s="108">
        <f>TRUNC(Pressupost!E13, 2)</f>
        <v>0</v>
      </c>
      <c r="D4" s="108">
        <f>Pressupost!E159</f>
        <v>0</v>
      </c>
      <c r="E4" s="108">
        <f>TRUNC(Pressupost!E159, 2)</f>
        <v>0</v>
      </c>
    </row>
    <row r="5" spans="1:5" ht="15" thickBot="1" x14ac:dyDescent="0.4">
      <c r="A5" s="108">
        <f>Pressupost!E14</f>
        <v>0</v>
      </c>
      <c r="B5" s="108">
        <f>TRUNC(Pressupost!E14, 2)</f>
        <v>0</v>
      </c>
      <c r="D5" s="108">
        <f>Pressupost!E160</f>
        <v>0</v>
      </c>
      <c r="E5" s="108">
        <f>TRUNC(Pressupost!E160, 2)</f>
        <v>0</v>
      </c>
    </row>
    <row r="6" spans="1:5" ht="15" thickBot="1" x14ac:dyDescent="0.4">
      <c r="A6" s="108">
        <f>Pressupost!E15</f>
        <v>0</v>
      </c>
      <c r="B6" s="108">
        <f>TRUNC(Pressupost!E15, 2)</f>
        <v>0</v>
      </c>
      <c r="D6" s="108">
        <f>Pressupost!E161</f>
        <v>0</v>
      </c>
      <c r="E6" s="108">
        <f>TRUNC(Pressupost!E161, 2)</f>
        <v>0</v>
      </c>
    </row>
    <row r="7" spans="1:5" ht="15" thickBot="1" x14ac:dyDescent="0.4">
      <c r="A7" s="108">
        <f>Pressupost!E16</f>
        <v>0</v>
      </c>
      <c r="B7" s="108">
        <f>TRUNC(Pressupost!E16, 2)</f>
        <v>0</v>
      </c>
      <c r="D7" s="108">
        <f>Pressupost!E162</f>
        <v>0</v>
      </c>
      <c r="E7" s="108">
        <f>TRUNC(Pressupost!E162, 2)</f>
        <v>0</v>
      </c>
    </row>
    <row r="8" spans="1:5" ht="15" thickBot="1" x14ac:dyDescent="0.4">
      <c r="A8" s="108">
        <f>Pressupost!E17</f>
        <v>0</v>
      </c>
      <c r="B8" s="108">
        <f>TRUNC(Pressupost!E17, 2)</f>
        <v>0</v>
      </c>
      <c r="D8" s="108">
        <f>Pressupost!E163</f>
        <v>0</v>
      </c>
      <c r="E8" s="108">
        <f>TRUNC(Pressupost!E163, 2)</f>
        <v>0</v>
      </c>
    </row>
    <row r="9" spans="1:5" ht="15" thickBot="1" x14ac:dyDescent="0.4">
      <c r="A9" s="108">
        <f>Pressupost!E18</f>
        <v>0</v>
      </c>
      <c r="B9" s="108">
        <f>TRUNC(Pressupost!E18, 2)</f>
        <v>0</v>
      </c>
      <c r="D9" s="108">
        <f>Pressupost!E164</f>
        <v>0</v>
      </c>
      <c r="E9" s="108">
        <f>TRUNC(Pressupost!E164, 2)</f>
        <v>0</v>
      </c>
    </row>
    <row r="10" spans="1:5" ht="15" thickBot="1" x14ac:dyDescent="0.4">
      <c r="A10" s="108">
        <f>Pressupost!E19</f>
        <v>0</v>
      </c>
      <c r="B10" s="108">
        <f>TRUNC(Pressupost!E19, 2)</f>
        <v>0</v>
      </c>
      <c r="D10" s="99"/>
      <c r="E10" s="99"/>
    </row>
    <row r="11" spans="1:5" ht="15" thickBot="1" x14ac:dyDescent="0.4">
      <c r="A11" s="108">
        <f>Pressupost!E20</f>
        <v>0</v>
      </c>
      <c r="B11" s="108">
        <f>TRUNC(Pressupost!E20, 2)</f>
        <v>0</v>
      </c>
      <c r="D11" s="99"/>
      <c r="E11" s="99"/>
    </row>
    <row r="12" spans="1:5" ht="15" thickBot="1" x14ac:dyDescent="0.4">
      <c r="A12" s="108">
        <f>Pressupost!E21</f>
        <v>0</v>
      </c>
      <c r="B12" s="108">
        <f>TRUNC(Pressupost!E21, 2)</f>
        <v>0</v>
      </c>
      <c r="D12" s="99"/>
      <c r="E12" s="99"/>
    </row>
    <row r="13" spans="1:5" ht="15" thickBot="1" x14ac:dyDescent="0.4">
      <c r="A13" s="108">
        <f>Pressupost!E22</f>
        <v>0</v>
      </c>
      <c r="B13" s="108">
        <f>TRUNC(Pressupost!E22, 2)</f>
        <v>0</v>
      </c>
      <c r="D13" s="99"/>
      <c r="E13" s="99"/>
    </row>
    <row r="14" spans="1:5" ht="15" thickBot="1" x14ac:dyDescent="0.4">
      <c r="A14" s="108">
        <f>Pressupost!E23</f>
        <v>0</v>
      </c>
      <c r="B14" s="108">
        <f>TRUNC(Pressupost!E23, 2)</f>
        <v>0</v>
      </c>
      <c r="D14" s="99"/>
      <c r="E14" s="99"/>
    </row>
    <row r="15" spans="1:5" ht="15" thickBot="1" x14ac:dyDescent="0.4">
      <c r="A15" s="108">
        <f>Pressupost!E24</f>
        <v>0</v>
      </c>
      <c r="B15" s="108">
        <f>TRUNC(Pressupost!E24, 2)</f>
        <v>0</v>
      </c>
      <c r="D15" s="99"/>
      <c r="E15" s="99"/>
    </row>
    <row r="16" spans="1:5" ht="15" thickBot="1" x14ac:dyDescent="0.4">
      <c r="A16" s="108">
        <f>Pressupost!E25</f>
        <v>0</v>
      </c>
      <c r="B16" s="108">
        <f>TRUNC(Pressupost!E25, 2)</f>
        <v>0</v>
      </c>
      <c r="D16" s="99"/>
      <c r="E16" s="99"/>
    </row>
    <row r="17" spans="1:2" ht="15" thickBot="1" x14ac:dyDescent="0.4">
      <c r="A17" s="108">
        <f>Pressupost!E26</f>
        <v>0</v>
      </c>
      <c r="B17" s="108">
        <f>TRUNC(Pressupost!E26, 2)</f>
        <v>0</v>
      </c>
    </row>
    <row r="18" spans="1:2" ht="15" thickBot="1" x14ac:dyDescent="0.4">
      <c r="A18" s="108">
        <f>Pressupost!E27</f>
        <v>0</v>
      </c>
      <c r="B18" s="108">
        <f>TRUNC(Pressupost!E27, 2)</f>
        <v>0</v>
      </c>
    </row>
  </sheetData>
  <mergeCells count="2">
    <mergeCell ref="A1:B1"/>
    <mergeCell ref="D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tabColor theme="9" tint="0.39997558519241921"/>
  </sheetPr>
  <dimension ref="A1:G29"/>
  <sheetViews>
    <sheetView zoomScale="130" zoomScaleNormal="130" workbookViewId="0">
      <selection activeCell="A2" sqref="A2:G29"/>
    </sheetView>
  </sheetViews>
  <sheetFormatPr defaultRowHeight="14.5" x14ac:dyDescent="0.35"/>
  <cols>
    <col min="1" max="1" width="32.1796875" bestFit="1" customWidth="1"/>
    <col min="3" max="3" width="11.7265625" bestFit="1" customWidth="1"/>
    <col min="4" max="4" width="11.7265625" customWidth="1"/>
    <col min="5" max="5" width="14.453125" bestFit="1" customWidth="1"/>
    <col min="6" max="6" width="6.81640625" customWidth="1"/>
    <col min="7" max="7" width="14.1796875" customWidth="1"/>
  </cols>
  <sheetData>
    <row r="1" spans="1:7" x14ac:dyDescent="0.35">
      <c r="A1" s="136" t="s">
        <v>312</v>
      </c>
      <c r="B1" s="137" t="s">
        <v>313</v>
      </c>
      <c r="C1" s="138" t="s">
        <v>429</v>
      </c>
      <c r="D1" s="138" t="s">
        <v>431</v>
      </c>
      <c r="E1" s="138" t="s">
        <v>430</v>
      </c>
      <c r="F1" s="138" t="s">
        <v>314</v>
      </c>
      <c r="G1" s="139" t="s">
        <v>432</v>
      </c>
    </row>
    <row r="2" spans="1:7" x14ac:dyDescent="0.35">
      <c r="A2" s="224" t="s">
        <v>307</v>
      </c>
      <c r="B2" s="224" t="s">
        <v>315</v>
      </c>
      <c r="C2" s="225">
        <v>7.42</v>
      </c>
      <c r="D2" s="225">
        <v>3.13</v>
      </c>
      <c r="E2" s="226">
        <v>5</v>
      </c>
      <c r="F2" s="225">
        <v>8.94</v>
      </c>
      <c r="G2" s="227">
        <v>9.64</v>
      </c>
    </row>
    <row r="3" spans="1:7" x14ac:dyDescent="0.35">
      <c r="A3" s="224" t="s">
        <v>316</v>
      </c>
      <c r="B3" s="224" t="s">
        <v>317</v>
      </c>
      <c r="C3" s="225">
        <v>8.15</v>
      </c>
      <c r="D3" s="225">
        <v>3.21</v>
      </c>
      <c r="E3" s="226">
        <v>5</v>
      </c>
      <c r="F3" s="225">
        <v>9.36</v>
      </c>
      <c r="G3" s="227">
        <v>10.96</v>
      </c>
    </row>
    <row r="4" spans="1:7" x14ac:dyDescent="0.35">
      <c r="A4" s="224" t="s">
        <v>308</v>
      </c>
      <c r="B4" s="224" t="s">
        <v>309</v>
      </c>
      <c r="C4" s="225">
        <v>7.57</v>
      </c>
      <c r="D4" s="225">
        <v>3.06</v>
      </c>
      <c r="E4" s="226">
        <v>5</v>
      </c>
      <c r="F4" s="225">
        <v>9.7799999999999994</v>
      </c>
      <c r="G4" s="227">
        <v>10.02</v>
      </c>
    </row>
    <row r="5" spans="1:7" x14ac:dyDescent="0.35">
      <c r="A5" s="224" t="s">
        <v>310</v>
      </c>
      <c r="B5" s="224" t="s">
        <v>311</v>
      </c>
      <c r="C5" s="227">
        <v>8.19</v>
      </c>
      <c r="D5" s="227">
        <v>3.14</v>
      </c>
      <c r="E5" s="226">
        <v>5</v>
      </c>
      <c r="F5" s="227">
        <v>10.3</v>
      </c>
      <c r="G5" s="227">
        <v>12.66</v>
      </c>
    </row>
    <row r="6" spans="1:7" x14ac:dyDescent="0.35">
      <c r="A6" s="224" t="s">
        <v>318</v>
      </c>
      <c r="B6" s="224" t="s">
        <v>319</v>
      </c>
      <c r="C6" s="227">
        <v>6.78</v>
      </c>
      <c r="D6" s="227">
        <v>3.04</v>
      </c>
      <c r="E6" s="226">
        <v>5</v>
      </c>
      <c r="F6" s="227">
        <v>8.98</v>
      </c>
      <c r="G6" s="227">
        <v>8.3000000000000007</v>
      </c>
    </row>
    <row r="7" spans="1:7" x14ac:dyDescent="0.35">
      <c r="A7" s="224" t="s">
        <v>320</v>
      </c>
      <c r="B7" s="224" t="s">
        <v>321</v>
      </c>
      <c r="C7" s="227">
        <v>7.36</v>
      </c>
      <c r="D7" s="227">
        <v>3.11</v>
      </c>
      <c r="E7" s="226">
        <v>5</v>
      </c>
      <c r="F7" s="227">
        <v>8.7799999999999994</v>
      </c>
      <c r="G7" s="227">
        <v>9.42</v>
      </c>
    </row>
    <row r="8" spans="1:7" x14ac:dyDescent="0.35">
      <c r="A8" s="224" t="s">
        <v>434</v>
      </c>
      <c r="B8" s="224" t="s">
        <v>433</v>
      </c>
      <c r="C8" s="227">
        <v>7.86</v>
      </c>
      <c r="D8" s="227">
        <v>3.15</v>
      </c>
      <c r="E8" s="226">
        <v>5</v>
      </c>
      <c r="F8" s="227">
        <v>9.68</v>
      </c>
      <c r="G8" s="227">
        <v>10.9</v>
      </c>
    </row>
    <row r="9" spans="1:7" x14ac:dyDescent="0.35">
      <c r="A9" s="224" t="s">
        <v>322</v>
      </c>
      <c r="B9" s="224" t="s">
        <v>323</v>
      </c>
      <c r="C9" s="227">
        <v>8.69</v>
      </c>
      <c r="D9" s="227">
        <v>3.27</v>
      </c>
      <c r="E9" s="226">
        <v>5</v>
      </c>
      <c r="F9" s="227">
        <v>11.12</v>
      </c>
      <c r="G9" s="227">
        <v>11.96</v>
      </c>
    </row>
    <row r="10" spans="1:7" x14ac:dyDescent="0.35">
      <c r="A10" s="224" t="s">
        <v>324</v>
      </c>
      <c r="B10" s="224" t="s">
        <v>325</v>
      </c>
      <c r="C10" s="227">
        <v>8.0299999999999994</v>
      </c>
      <c r="D10" s="227">
        <v>3.22</v>
      </c>
      <c r="E10" s="226">
        <v>5</v>
      </c>
      <c r="F10" s="227">
        <v>10.220000000000001</v>
      </c>
      <c r="G10" s="227">
        <v>10.65</v>
      </c>
    </row>
    <row r="11" spans="1:7" x14ac:dyDescent="0.35">
      <c r="A11" s="224" t="s">
        <v>326</v>
      </c>
      <c r="B11" s="224" t="s">
        <v>327</v>
      </c>
      <c r="C11" s="227">
        <v>8.3699999999999992</v>
      </c>
      <c r="D11" s="227">
        <v>3.23</v>
      </c>
      <c r="E11" s="226">
        <v>5</v>
      </c>
      <c r="F11" s="227">
        <v>11.25</v>
      </c>
      <c r="G11" s="227">
        <v>11.42</v>
      </c>
    </row>
    <row r="12" spans="1:7" x14ac:dyDescent="0.35">
      <c r="A12" s="224" t="s">
        <v>328</v>
      </c>
      <c r="B12" s="228" t="s">
        <v>329</v>
      </c>
      <c r="C12" s="227">
        <v>7.61</v>
      </c>
      <c r="D12" s="227">
        <v>3.14</v>
      </c>
      <c r="E12" s="226">
        <v>5</v>
      </c>
      <c r="F12" s="227">
        <v>8.69</v>
      </c>
      <c r="G12" s="227">
        <v>9.82</v>
      </c>
    </row>
    <row r="13" spans="1:7" x14ac:dyDescent="0.35">
      <c r="A13" s="224" t="s">
        <v>330</v>
      </c>
      <c r="B13" s="224" t="s">
        <v>331</v>
      </c>
      <c r="C13" s="227">
        <v>8.8800000000000008</v>
      </c>
      <c r="D13" s="227">
        <v>3.67</v>
      </c>
      <c r="E13" s="226">
        <v>5</v>
      </c>
      <c r="F13" s="227">
        <v>11.48</v>
      </c>
      <c r="G13" s="227">
        <v>12.58</v>
      </c>
    </row>
    <row r="14" spans="1:7" x14ac:dyDescent="0.35">
      <c r="A14" s="224" t="s">
        <v>332</v>
      </c>
      <c r="B14" s="224" t="s">
        <v>333</v>
      </c>
      <c r="C14" s="227">
        <v>7.9</v>
      </c>
      <c r="D14" s="227">
        <v>3.11</v>
      </c>
      <c r="E14" s="226">
        <v>5</v>
      </c>
      <c r="F14" s="227">
        <v>9.3000000000000007</v>
      </c>
      <c r="G14" s="227">
        <v>10.73</v>
      </c>
    </row>
    <row r="15" spans="1:7" x14ac:dyDescent="0.35">
      <c r="A15" s="224" t="s">
        <v>334</v>
      </c>
      <c r="B15" s="224" t="s">
        <v>335</v>
      </c>
      <c r="C15" s="227">
        <v>7.86</v>
      </c>
      <c r="D15" s="227">
        <v>3.15</v>
      </c>
      <c r="E15" s="226">
        <v>5</v>
      </c>
      <c r="F15" s="227">
        <v>9.68</v>
      </c>
      <c r="G15" s="227">
        <v>10.9</v>
      </c>
    </row>
    <row r="16" spans="1:7" x14ac:dyDescent="0.35">
      <c r="A16" s="224" t="s">
        <v>336</v>
      </c>
      <c r="B16" s="224" t="s">
        <v>337</v>
      </c>
      <c r="C16" s="227">
        <v>8.25</v>
      </c>
      <c r="D16" s="227">
        <v>3.35</v>
      </c>
      <c r="E16" s="226">
        <v>5</v>
      </c>
      <c r="F16" s="227">
        <v>9.82</v>
      </c>
      <c r="G16" s="227">
        <v>11.36</v>
      </c>
    </row>
    <row r="17" spans="1:7" x14ac:dyDescent="0.35">
      <c r="A17" s="224" t="s">
        <v>338</v>
      </c>
      <c r="B17" s="224" t="s">
        <v>339</v>
      </c>
      <c r="C17" s="227">
        <v>8.02</v>
      </c>
      <c r="D17" s="227">
        <v>3.09</v>
      </c>
      <c r="E17" s="226">
        <v>5</v>
      </c>
      <c r="F17" s="227">
        <v>10.07</v>
      </c>
      <c r="G17" s="227">
        <v>11.08</v>
      </c>
    </row>
    <row r="18" spans="1:7" x14ac:dyDescent="0.35">
      <c r="A18" s="224" t="s">
        <v>340</v>
      </c>
      <c r="B18" s="224" t="s">
        <v>341</v>
      </c>
      <c r="C18" s="227">
        <v>7.54</v>
      </c>
      <c r="D18" s="227">
        <v>2.97</v>
      </c>
      <c r="E18" s="226">
        <v>5</v>
      </c>
      <c r="F18" s="227">
        <v>10.18</v>
      </c>
      <c r="G18" s="227">
        <v>9.6300000000000008</v>
      </c>
    </row>
    <row r="19" spans="1:7" x14ac:dyDescent="0.35">
      <c r="A19" s="224" t="s">
        <v>342</v>
      </c>
      <c r="B19" s="224" t="s">
        <v>343</v>
      </c>
      <c r="C19" s="227">
        <v>8.1</v>
      </c>
      <c r="D19" s="227">
        <v>3.3</v>
      </c>
      <c r="E19" s="226">
        <v>5</v>
      </c>
      <c r="F19" s="227">
        <v>9.23</v>
      </c>
      <c r="G19" s="227">
        <v>12.13</v>
      </c>
    </row>
    <row r="20" spans="1:7" x14ac:dyDescent="0.35">
      <c r="A20" s="224" t="s">
        <v>344</v>
      </c>
      <c r="B20" s="224" t="s">
        <v>345</v>
      </c>
      <c r="C20" s="227">
        <v>8.49</v>
      </c>
      <c r="D20" s="227">
        <v>3.26</v>
      </c>
      <c r="E20" s="226">
        <v>5</v>
      </c>
      <c r="F20" s="227">
        <v>10.08</v>
      </c>
      <c r="G20" s="227">
        <v>11.94</v>
      </c>
    </row>
    <row r="21" spans="1:7" x14ac:dyDescent="0.35">
      <c r="A21" s="224" t="s">
        <v>346</v>
      </c>
      <c r="B21" s="224" t="s">
        <v>347</v>
      </c>
      <c r="C21" s="227">
        <v>6.52</v>
      </c>
      <c r="D21" s="227">
        <v>2.65</v>
      </c>
      <c r="E21" s="226">
        <v>5</v>
      </c>
      <c r="F21" s="227">
        <v>7.44</v>
      </c>
      <c r="G21" s="227">
        <v>10.54</v>
      </c>
    </row>
    <row r="22" spans="1:7" x14ac:dyDescent="0.35">
      <c r="A22" s="224" t="s">
        <v>348</v>
      </c>
      <c r="B22" s="224" t="s">
        <v>349</v>
      </c>
      <c r="C22" s="227">
        <v>6.27</v>
      </c>
      <c r="D22" s="227">
        <v>2.65</v>
      </c>
      <c r="E22" s="226">
        <v>5</v>
      </c>
      <c r="F22" s="229">
        <v>8.01</v>
      </c>
      <c r="G22" s="227">
        <v>8.8800000000000008</v>
      </c>
    </row>
    <row r="23" spans="1:7" x14ac:dyDescent="0.35">
      <c r="A23" s="224" t="s">
        <v>350</v>
      </c>
      <c r="B23" s="224" t="s">
        <v>351</v>
      </c>
      <c r="C23" s="227">
        <v>9</v>
      </c>
      <c r="D23" s="227">
        <v>3.82</v>
      </c>
      <c r="E23" s="226">
        <v>5</v>
      </c>
      <c r="F23" s="227">
        <v>13</v>
      </c>
      <c r="G23" s="227">
        <v>13</v>
      </c>
    </row>
    <row r="24" spans="1:7" x14ac:dyDescent="0.35">
      <c r="A24" s="224" t="s">
        <v>352</v>
      </c>
      <c r="B24" s="224" t="s">
        <v>353</v>
      </c>
      <c r="C24" s="227">
        <v>9</v>
      </c>
      <c r="D24" s="227">
        <v>3.36</v>
      </c>
      <c r="E24" s="226">
        <v>5</v>
      </c>
      <c r="F24" s="227">
        <v>10.73</v>
      </c>
      <c r="G24" s="227">
        <v>13</v>
      </c>
    </row>
    <row r="25" spans="1:7" x14ac:dyDescent="0.35">
      <c r="A25" s="224" t="s">
        <v>354</v>
      </c>
      <c r="B25" s="224" t="s">
        <v>355</v>
      </c>
      <c r="C25" s="227">
        <v>7.27</v>
      </c>
      <c r="D25" s="227">
        <v>3.1</v>
      </c>
      <c r="E25" s="226">
        <v>5</v>
      </c>
      <c r="F25" s="227">
        <v>8.2899999999999991</v>
      </c>
      <c r="G25" s="227">
        <v>9.42</v>
      </c>
    </row>
    <row r="26" spans="1:7" x14ac:dyDescent="0.35">
      <c r="A26" s="224" t="s">
        <v>356</v>
      </c>
      <c r="B26" s="224" t="s">
        <v>357</v>
      </c>
      <c r="C26" s="227">
        <v>7.37</v>
      </c>
      <c r="D26" s="227">
        <v>3.11</v>
      </c>
      <c r="E26" s="226">
        <v>5</v>
      </c>
      <c r="F26" s="227">
        <v>8.57</v>
      </c>
      <c r="G26" s="227">
        <v>9.25</v>
      </c>
    </row>
    <row r="27" spans="1:7" x14ac:dyDescent="0.35">
      <c r="A27" s="224" t="s">
        <v>358</v>
      </c>
      <c r="B27" s="224" t="s">
        <v>359</v>
      </c>
      <c r="C27" s="227">
        <v>7.29</v>
      </c>
      <c r="D27" s="227">
        <v>2.67</v>
      </c>
      <c r="E27" s="226">
        <v>5</v>
      </c>
      <c r="F27" s="227">
        <v>9.8699999999999992</v>
      </c>
      <c r="G27" s="227">
        <v>13</v>
      </c>
    </row>
    <row r="28" spans="1:7" x14ac:dyDescent="0.35">
      <c r="A28" s="224" t="s">
        <v>360</v>
      </c>
      <c r="B28" s="224" t="s">
        <v>361</v>
      </c>
      <c r="C28" s="227">
        <v>8.19</v>
      </c>
      <c r="D28" s="227">
        <v>3.36</v>
      </c>
      <c r="E28" s="226">
        <v>5</v>
      </c>
      <c r="F28" s="227">
        <v>9.84</v>
      </c>
      <c r="G28" s="227">
        <v>11.2</v>
      </c>
    </row>
    <row r="29" spans="1:7" x14ac:dyDescent="0.35">
      <c r="A29" s="224" t="s">
        <v>362</v>
      </c>
      <c r="B29" s="224" t="s">
        <v>363</v>
      </c>
      <c r="C29" s="227">
        <v>7.86</v>
      </c>
      <c r="D29" s="227">
        <v>3.15</v>
      </c>
      <c r="E29" s="226">
        <v>5</v>
      </c>
      <c r="F29" s="227">
        <v>9.68</v>
      </c>
      <c r="G29" s="227">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tabColor rgb="FF92D050"/>
  </sheetPr>
  <dimension ref="A1:D49"/>
  <sheetViews>
    <sheetView topLeftCell="A31" workbookViewId="0">
      <selection activeCell="A47" sqref="A47"/>
    </sheetView>
  </sheetViews>
  <sheetFormatPr defaultRowHeight="14.5" x14ac:dyDescent="0.35"/>
  <cols>
    <col min="1" max="1" width="45.1796875" customWidth="1"/>
    <col min="2" max="2" width="9.54296875" bestFit="1" customWidth="1"/>
    <col min="4" max="4" width="9.26953125" bestFit="1" customWidth="1"/>
  </cols>
  <sheetData>
    <row r="1" spans="1:4" x14ac:dyDescent="0.35">
      <c r="A1" s="88" t="s">
        <v>259</v>
      </c>
    </row>
    <row r="3" spans="1:4" x14ac:dyDescent="0.35">
      <c r="A3" s="89" t="s">
        <v>260</v>
      </c>
      <c r="B3" t="s">
        <v>261</v>
      </c>
    </row>
    <row r="4" spans="1:4" x14ac:dyDescent="0.35">
      <c r="B4" t="s">
        <v>190</v>
      </c>
    </row>
    <row r="7" spans="1:4" x14ac:dyDescent="0.35">
      <c r="A7" s="91" t="s">
        <v>263</v>
      </c>
      <c r="B7" s="74">
        <v>1</v>
      </c>
    </row>
    <row r="8" spans="1:4" x14ac:dyDescent="0.35">
      <c r="A8" t="s">
        <v>255</v>
      </c>
      <c r="B8" s="74">
        <v>3249.77</v>
      </c>
      <c r="C8" s="99"/>
      <c r="D8" s="74"/>
    </row>
    <row r="9" spans="1:4" x14ac:dyDescent="0.35">
      <c r="A9" t="s">
        <v>218</v>
      </c>
      <c r="B9" s="74">
        <v>1624.88</v>
      </c>
    </row>
    <row r="10" spans="1:4" x14ac:dyDescent="0.35">
      <c r="A10" t="s">
        <v>256</v>
      </c>
      <c r="B10" s="74">
        <v>324.97000000000003</v>
      </c>
    </row>
    <row r="11" spans="1:4" x14ac:dyDescent="0.35">
      <c r="A11" t="s">
        <v>371</v>
      </c>
      <c r="B11" s="101">
        <v>1738.74</v>
      </c>
      <c r="D11" s="99"/>
    </row>
    <row r="12" spans="1:4" x14ac:dyDescent="0.35">
      <c r="A12" s="89" t="s">
        <v>264</v>
      </c>
    </row>
    <row r="13" spans="1:4" x14ac:dyDescent="0.35">
      <c r="A13" t="s">
        <v>265</v>
      </c>
    </row>
    <row r="14" spans="1:4" x14ac:dyDescent="0.35">
      <c r="A14" t="s">
        <v>266</v>
      </c>
    </row>
    <row r="15" spans="1:4" x14ac:dyDescent="0.35">
      <c r="A15" t="s">
        <v>267</v>
      </c>
    </row>
    <row r="16" spans="1:4" x14ac:dyDescent="0.35">
      <c r="A16" t="s">
        <v>268</v>
      </c>
    </row>
    <row r="17" spans="1:1" x14ac:dyDescent="0.35">
      <c r="A17" t="s">
        <v>269</v>
      </c>
    </row>
    <row r="18" spans="1:1" x14ac:dyDescent="0.35">
      <c r="A18" t="s">
        <v>270</v>
      </c>
    </row>
    <row r="19" spans="1:1" x14ac:dyDescent="0.35">
      <c r="A19" t="s">
        <v>271</v>
      </c>
    </row>
    <row r="20" spans="1:1" x14ac:dyDescent="0.35">
      <c r="A20" t="s">
        <v>272</v>
      </c>
    </row>
    <row r="21" spans="1:1" x14ac:dyDescent="0.35">
      <c r="A21" t="s">
        <v>273</v>
      </c>
    </row>
    <row r="22" spans="1:1" x14ac:dyDescent="0.35">
      <c r="A22" t="s">
        <v>274</v>
      </c>
    </row>
    <row r="23" spans="1:1" x14ac:dyDescent="0.35">
      <c r="A23" t="s">
        <v>275</v>
      </c>
    </row>
    <row r="24" spans="1:1" x14ac:dyDescent="0.35">
      <c r="A24" t="s">
        <v>276</v>
      </c>
    </row>
    <row r="25" spans="1:1" x14ac:dyDescent="0.35">
      <c r="A25" t="s">
        <v>277</v>
      </c>
    </row>
    <row r="26" spans="1:1" x14ac:dyDescent="0.35">
      <c r="A26" t="s">
        <v>278</v>
      </c>
    </row>
    <row r="27" spans="1:1" x14ac:dyDescent="0.35">
      <c r="A27" t="s">
        <v>279</v>
      </c>
    </row>
    <row r="28" spans="1:1" x14ac:dyDescent="0.35">
      <c r="A28" t="s">
        <v>280</v>
      </c>
    </row>
    <row r="29" spans="1:1" x14ac:dyDescent="0.35">
      <c r="A29" t="s">
        <v>281</v>
      </c>
    </row>
    <row r="30" spans="1:1" x14ac:dyDescent="0.35">
      <c r="A30" t="s">
        <v>282</v>
      </c>
    </row>
    <row r="31" spans="1:1" x14ac:dyDescent="0.35">
      <c r="A31" t="s">
        <v>283</v>
      </c>
    </row>
    <row r="32" spans="1:1" x14ac:dyDescent="0.35">
      <c r="A32" t="s">
        <v>284</v>
      </c>
    </row>
    <row r="33" spans="1:1" x14ac:dyDescent="0.35">
      <c r="A33" t="s">
        <v>285</v>
      </c>
    </row>
    <row r="34" spans="1:1" x14ac:dyDescent="0.35">
      <c r="A34" t="s">
        <v>286</v>
      </c>
    </row>
    <row r="35" spans="1:1" x14ac:dyDescent="0.35">
      <c r="A35" t="s">
        <v>287</v>
      </c>
    </row>
    <row r="36" spans="1:1" x14ac:dyDescent="0.35">
      <c r="A36" t="s">
        <v>288</v>
      </c>
    </row>
    <row r="37" spans="1:1" x14ac:dyDescent="0.35">
      <c r="A37" t="s">
        <v>289</v>
      </c>
    </row>
    <row r="38" spans="1:1" x14ac:dyDescent="0.35">
      <c r="A38" t="s">
        <v>290</v>
      </c>
    </row>
    <row r="39" spans="1:1" x14ac:dyDescent="0.35">
      <c r="A39" t="s">
        <v>291</v>
      </c>
    </row>
    <row r="42" spans="1:1" x14ac:dyDescent="0.35">
      <c r="A42" s="92" t="s">
        <v>292</v>
      </c>
    </row>
    <row r="43" spans="1:1" x14ac:dyDescent="0.35">
      <c r="A43" t="s">
        <v>440</v>
      </c>
    </row>
    <row r="44" spans="1:1" x14ac:dyDescent="0.35">
      <c r="A44" t="s">
        <v>441</v>
      </c>
    </row>
    <row r="45" spans="1:1" x14ac:dyDescent="0.35">
      <c r="A45" t="s">
        <v>442</v>
      </c>
    </row>
    <row r="46" spans="1:1" x14ac:dyDescent="0.35">
      <c r="A46" s="93"/>
    </row>
    <row r="47" spans="1:1" x14ac:dyDescent="0.35">
      <c r="A47" s="93"/>
    </row>
    <row r="48" spans="1:1" x14ac:dyDescent="0.35">
      <c r="A48" s="93"/>
    </row>
    <row r="49" spans="1:1" x14ac:dyDescent="0.35">
      <c r="A49" s="9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tabColor rgb="FFFF0000"/>
  </sheetPr>
  <dimension ref="B2:K29"/>
  <sheetViews>
    <sheetView workbookViewId="0">
      <selection activeCell="F22" sqref="F22"/>
    </sheetView>
  </sheetViews>
  <sheetFormatPr defaultRowHeight="14.5" x14ac:dyDescent="0.35"/>
  <cols>
    <col min="2" max="2" width="26.7265625" customWidth="1"/>
    <col min="3" max="3" width="18.7265625" customWidth="1"/>
    <col min="4" max="4" width="20.453125" bestFit="1" customWidth="1"/>
    <col min="5" max="5" width="7.7265625" customWidth="1"/>
    <col min="6" max="6" width="46.7265625" customWidth="1"/>
    <col min="7" max="7" width="17.26953125" customWidth="1"/>
    <col min="8" max="8" width="13" customWidth="1"/>
    <col min="9" max="9" width="12.54296875" customWidth="1"/>
  </cols>
  <sheetData>
    <row r="2" spans="2:11" x14ac:dyDescent="0.35">
      <c r="B2" s="67" t="s">
        <v>186</v>
      </c>
      <c r="C2" s="68"/>
      <c r="D2" s="68"/>
      <c r="F2" s="67" t="s">
        <v>197</v>
      </c>
      <c r="G2" s="67"/>
      <c r="H2" s="67"/>
      <c r="I2" s="67"/>
    </row>
    <row r="3" spans="2:11" ht="29" x14ac:dyDescent="0.35">
      <c r="B3" t="s">
        <v>185</v>
      </c>
      <c r="C3">
        <f>UNICOMARCALQ</f>
        <v>0</v>
      </c>
      <c r="F3" s="26" t="s">
        <v>198</v>
      </c>
      <c r="G3" s="26" t="s">
        <v>199</v>
      </c>
      <c r="H3" s="75" t="s">
        <v>200</v>
      </c>
      <c r="I3" s="75" t="s">
        <v>251</v>
      </c>
      <c r="J3" t="s">
        <v>201</v>
      </c>
    </row>
    <row r="4" spans="2:11" ht="29" x14ac:dyDescent="0.35">
      <c r="B4" s="65" t="s">
        <v>184</v>
      </c>
      <c r="C4" s="65">
        <f>'Fitxa dades'!$B$10</f>
        <v>0</v>
      </c>
      <c r="D4" s="26"/>
      <c r="E4" s="26"/>
      <c r="F4" s="73" t="str">
        <f>Desplegables!L2</f>
        <v>Orientació (pot incloure orientació, suport administratiu i coordinació)</v>
      </c>
      <c r="G4" s="74" t="e">
        <f>SUMIF(#REF!,Validacions_i_calculs!F4,#REF!)</f>
        <v>#REF!</v>
      </c>
      <c r="H4" s="80">
        <f t="shared" ref="H4:H11" si="0">IF(NOT(ISBLANK(FNUMGRUPS)),G4/FNUMGRUPS,0)</f>
        <v>0</v>
      </c>
      <c r="I4" s="74" t="e">
        <f>IF('Fitxa resum'!#REF!&gt;0,H4/'Fitxa resum'!#REF!,0)</f>
        <v>#REF!</v>
      </c>
      <c r="J4" s="76" t="e">
        <f>IF(I4&gt;$G$14,"Probablement l'import d'orientació supera el màxim establert a la convocatòria","")</f>
        <v>#REF!</v>
      </c>
    </row>
    <row r="5" spans="2:11" ht="29" x14ac:dyDescent="0.35">
      <c r="F5" s="73" t="str">
        <f>Desplegables!L3</f>
        <v>Orientació (altres perfils especificats, justificats específicament a la sol·licitud; veure base 5.5.1 i 8.1.1)</v>
      </c>
      <c r="G5" s="74" t="e">
        <f>SUMIF(#REF!,Validacions_i_calculs!F5,#REF!)</f>
        <v>#REF!</v>
      </c>
      <c r="H5" s="80">
        <f t="shared" si="0"/>
        <v>0</v>
      </c>
      <c r="I5" s="74" t="e">
        <f>IF('Fitxa resum'!#REF!&gt;0,H5/'Fitxa resum'!#REF!,0)</f>
        <v>#REF!</v>
      </c>
    </row>
    <row r="6" spans="2:11" x14ac:dyDescent="0.35">
      <c r="B6" t="s">
        <v>187</v>
      </c>
      <c r="F6" s="73" t="str">
        <f>Desplegables!L4</f>
        <v>Formació professionalitzadora</v>
      </c>
      <c r="G6" s="74" t="e">
        <f>SUMIF(#REF!,Validacions_i_calculs!F6,#REF!)</f>
        <v>#REF!</v>
      </c>
      <c r="H6" s="80">
        <f t="shared" si="0"/>
        <v>0</v>
      </c>
      <c r="I6" s="74" t="e">
        <f>IF('Fitxa resum'!#REF!&gt;0,H6/'Fitxa resum'!#REF!,0)</f>
        <v>#REF!</v>
      </c>
    </row>
    <row r="7" spans="2:11" x14ac:dyDescent="0.35">
      <c r="B7" s="66" t="str">
        <f>IF(ISNUMBER(C3),"←Cal indicar si el projecte és unicomarcal o pluricomarcal. ","")</f>
        <v xml:space="preserve">←Cal indicar si el projecte és unicomarcal o pluricomarcal. </v>
      </c>
      <c r="F7" s="73" t="str">
        <f>Desplegables!L5</f>
        <v>Prospecció</v>
      </c>
      <c r="G7" s="74" t="e">
        <f>SUMIF(#REF!,Validacions_i_calculs!F7,#REF!)</f>
        <v>#REF!</v>
      </c>
      <c r="H7" s="80">
        <f t="shared" si="0"/>
        <v>0</v>
      </c>
      <c r="I7" s="74" t="e">
        <f>IF('Fitxa resum'!#REF!&gt;0,H7/'Fitxa resum'!#REF!,0)</f>
        <v>#REF!</v>
      </c>
    </row>
    <row r="8" spans="2:11" ht="43.5" x14ac:dyDescent="0.35">
      <c r="B8" s="69" t="str">
        <f>B7</f>
        <v xml:space="preserve">←Cal indicar si el projecte és unicomarcal o pluricomarcal. </v>
      </c>
      <c r="F8" s="73" t="str">
        <f>Desplegables!L6</f>
        <v>Pràctiques no laborals en empreses (segons RD 1543/2011, de 31 d'octubre) (l'entitat o empresa d'aquesta fila serà qui pagui a les persones joves)</v>
      </c>
      <c r="G8" s="74" t="e">
        <f>SUMIF(#REF!,Validacions_i_calculs!F8,#REF!)</f>
        <v>#REF!</v>
      </c>
      <c r="H8" s="80">
        <f t="shared" si="0"/>
        <v>0</v>
      </c>
      <c r="I8" s="74" t="e">
        <f>IF('Fitxa resum'!#REF!&gt;0,H8/'Fitxa resum'!#REF!,0)</f>
        <v>#REF!</v>
      </c>
    </row>
    <row r="9" spans="2:11" ht="58" x14ac:dyDescent="0.35">
      <c r="F9" s="73" t="str">
        <f>Desplegables!L7</f>
        <v>FP dual a través del contracte per a la formació i l'aprenentatge (només la part de contractació; l'entitat o empresa d'aquesta fila serà qui pagui a les persones joves)</v>
      </c>
      <c r="G9" s="74" t="e">
        <f>SUMIF(#REF!,Validacions_i_calculs!F9,#REF!)</f>
        <v>#REF!</v>
      </c>
      <c r="H9" s="80">
        <f t="shared" si="0"/>
        <v>0</v>
      </c>
      <c r="I9" s="74" t="e">
        <f>IF('Fitxa resum'!#REF!&gt;0,H9/'Fitxa resum'!#REF!,0)</f>
        <v>#REF!</v>
      </c>
    </row>
    <row r="10" spans="2:11" ht="43.5" x14ac:dyDescent="0.35">
      <c r="B10" t="s">
        <v>188</v>
      </c>
      <c r="F10" s="73" t="str">
        <f>Desplegables!L8</f>
        <v>Experiències professionals (cal que l'entitat o empresa d'aquesta fila sigui qui farà els contractes i pagui a les persones joves)</v>
      </c>
      <c r="G10" s="74" t="e">
        <f>SUMIF(#REF!,Validacions_i_calculs!F10,#REF!)</f>
        <v>#REF!</v>
      </c>
      <c r="H10" s="80">
        <f t="shared" si="0"/>
        <v>0</v>
      </c>
      <c r="I10" s="74" t="e">
        <f>IF('Fitxa resum'!#REF!&gt;0,H10/'Fitxa resum'!#REF!,0)</f>
        <v>#REF!</v>
      </c>
    </row>
    <row r="11" spans="2:11" x14ac:dyDescent="0.35">
      <c r="B11" s="66" t="str">
        <f>IF(AND(C3=Desplegables!G1,ISNUMBER(C4)),"←Cal indicar la comarca on es durà a terme el projecte. ","")</f>
        <v/>
      </c>
      <c r="F11" s="73" t="str">
        <f>Desplegables!L9</f>
        <v>Mobilitat</v>
      </c>
      <c r="G11" s="74" t="e">
        <f>SUMIF(#REF!,Validacions_i_calculs!F11,#REF!)</f>
        <v>#REF!</v>
      </c>
      <c r="H11" s="80">
        <f t="shared" si="0"/>
        <v>0</v>
      </c>
      <c r="I11" s="74" t="e">
        <f>IF('Fitxa resum'!#REF!&gt;0,H11/'Fitxa resum'!#REF!,0)</f>
        <v>#REF!</v>
      </c>
    </row>
    <row r="12" spans="2:11" x14ac:dyDescent="0.35">
      <c r="B12" s="66" t="str">
        <f>IF(AND(NOT(C3=Desplegables!G1),C4&lt;&gt;0),"←La comarca s'ha de deixar en blanc si el projecte no és unicomarcal. ","")</f>
        <v/>
      </c>
      <c r="I12" t="s">
        <v>204</v>
      </c>
      <c r="J12" s="77" t="e">
        <f>CONCATENATE(J4,J5,J6,J7,J8,J9,J10,J11)</f>
        <v>#REF!</v>
      </c>
    </row>
    <row r="13" spans="2:11" x14ac:dyDescent="0.35">
      <c r="B13" s="69" t="str">
        <f>B11&amp;B12</f>
        <v/>
      </c>
    </row>
    <row r="14" spans="2:11" x14ac:dyDescent="0.35">
      <c r="F14" t="s">
        <v>203</v>
      </c>
      <c r="G14" s="83">
        <v>4074</v>
      </c>
      <c r="H14" s="84" t="s">
        <v>243</v>
      </c>
      <c r="I14" s="85"/>
      <c r="J14" s="85"/>
      <c r="K14" s="85"/>
    </row>
    <row r="15" spans="2:11" x14ac:dyDescent="0.35">
      <c r="B15" s="90" t="s">
        <v>262</v>
      </c>
    </row>
    <row r="18" spans="2:4" x14ac:dyDescent="0.35">
      <c r="B18" s="67" t="s">
        <v>207</v>
      </c>
      <c r="C18" s="67"/>
      <c r="D18" s="67"/>
    </row>
    <row r="19" spans="2:4" x14ac:dyDescent="0.35">
      <c r="B19" s="66" t="str">
        <f>IF(COUNTA(F_XIFRESDENEGOCI)&gt;0,IF('Fitxa dades'!B25*0.75&lt;#REF!,"Atenció: el pressupost sol·licitat és major que el 75% de la mitjana de la xifra de negoci. ",""),"Cal indicar xifres de negoci a la pestanya corresponent. ")</f>
        <v xml:space="preserve">Cal indicar xifres de negoci a la pestanya corresponent. </v>
      </c>
    </row>
    <row r="20" spans="2:4" x14ac:dyDescent="0.35">
      <c r="B20" s="66" t="str">
        <f>IF(F_XIFRADENEGOCIMITJANA&lt;&gt;"",IF(AND(F_XIFRADENEGOCIMITJANA*0.75&lt;#REF!,COUNTA(F_XIFRESDENEGOCI)&gt;0),"Atenció: el pressupost sol·licitat és major que el 75% de la mitjana de la xifra de negoci. ",""),"")</f>
        <v/>
      </c>
    </row>
    <row r="23" spans="2:4" x14ac:dyDescent="0.35">
      <c r="B23" s="67" t="s">
        <v>223</v>
      </c>
      <c r="C23" s="67"/>
      <c r="D23" s="67"/>
    </row>
    <row r="24" spans="2:4" x14ac:dyDescent="0.35">
      <c r="B24" t="s">
        <v>224</v>
      </c>
      <c r="C24" t="e">
        <f>IF(AND(RATIOESTANDARDQ="NO",ISBLANK(FRATIOMANUAL)),"←Cal indicar la quantitat de joves per grup. ","")</f>
        <v>#REF!</v>
      </c>
    </row>
    <row r="25" spans="2:4" x14ac:dyDescent="0.35">
      <c r="B25" t="s">
        <v>225</v>
      </c>
      <c r="C25" t="e">
        <f>IF(AND(NOT(RATIOESTANDARDQ="NO"),NOT(ISBLANK(FRATIOMANUAL))),"←Deixar aquesta casella en blanc perquè la quantitat ja ve definida, tal i com es diu a la casella superior. ","")</f>
        <v>#REF!</v>
      </c>
    </row>
    <row r="26" spans="2:4" x14ac:dyDescent="0.35">
      <c r="B26" t="s">
        <v>226</v>
      </c>
      <c r="C26" t="e">
        <f>IF(AND(RATIOESTANDARDQ="NO",DISCAPACITATQ="SÍ",OR(AND(FRATIOMANUAL&gt;=8,FRATIOMANUAL&lt;=12),FRATIOMANUAL&gt;25)),"En no ser una ràtio estàndard, en el cas de col·lectius amb discapacitat ha de ser menor de 8 o entre 13 i 25","")</f>
        <v>#REF!</v>
      </c>
    </row>
    <row r="27" spans="2:4" x14ac:dyDescent="0.35">
      <c r="B27" t="s">
        <v>227</v>
      </c>
      <c r="C27" t="e">
        <f>IF(AND(RATIOESTANDARDQ="NO",NOT(DISCAPACITATQ="SÍ"),OR(AND(FRATIOMANUAL&gt;15,FRATIOMANUAL&lt;=20),FRATIOMANUAL&gt;25)),"En no ser una ràtio estàndard, en el cas de col·lectius generalistes ha de ser menor de 15 o entre 21 i 25","")</f>
        <v>#REF!</v>
      </c>
    </row>
    <row r="28" spans="2:4" x14ac:dyDescent="0.35">
      <c r="B28" s="72" t="s">
        <v>204</v>
      </c>
      <c r="C28" t="e">
        <f>CONCATENATE(C24,C25,C26,C27)</f>
        <v>#REF!</v>
      </c>
    </row>
    <row r="29" spans="2:4" x14ac:dyDescent="0.35">
      <c r="B29" t="s">
        <v>230</v>
      </c>
      <c r="C29" t="e">
        <f>AND(NOT(ISBLANK(DISCAPACITATQ)),NOT(ISBLANK(RATIOESTANDARDQ)),NOT(ISBLANK(FNUMGRUPS)),C24="",C25="",C26="",C27="")</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13</vt:i4>
      </vt:variant>
      <vt:variant>
        <vt:lpstr>Intervals amb nom</vt:lpstr>
      </vt:variant>
      <vt:variant>
        <vt:i4>15</vt:i4>
      </vt:variant>
    </vt:vector>
  </HeadingPairs>
  <TitlesOfParts>
    <vt:vector size="28" baseType="lpstr">
      <vt:lpstr>Instruccions</vt:lpstr>
      <vt:lpstr>Fitxa resum</vt:lpstr>
      <vt:lpstr>Fitxa dades</vt:lpstr>
      <vt:lpstr>Pressupost</vt:lpstr>
      <vt:lpstr>Càlcul formació</vt:lpstr>
      <vt:lpstr>Taula (Avís import erroni)</vt:lpstr>
      <vt:lpstr>Càlcul preu hores</vt:lpstr>
      <vt:lpstr>Desplegable pressupost nou</vt:lpstr>
      <vt:lpstr>Validacions_i_calculs</vt:lpstr>
      <vt:lpstr>Pressup.Sol.-Errors</vt:lpstr>
      <vt:lpstr>Desplegables</vt:lpstr>
      <vt:lpstr>ValidarNIF</vt:lpstr>
      <vt:lpstr>ValidarNIFmultiple</vt:lpstr>
      <vt:lpstr>ACTUACIONS</vt:lpstr>
      <vt:lpstr>'Càlcul formació'!Àrea_d'impressió</vt:lpstr>
      <vt:lpstr>'Fitxa resum'!Àrea_d'impressió</vt:lpstr>
      <vt:lpstr>BOOLS</vt:lpstr>
      <vt:lpstr>COMARQUES</vt:lpstr>
      <vt:lpstr>DISCAPACITATQ</vt:lpstr>
      <vt:lpstr>ERRORS_BOOL</vt:lpstr>
      <vt:lpstr>ERRORS_GENERALS_PRESSUP</vt:lpstr>
      <vt:lpstr>F_XIFRADENEGOCIMITJANA</vt:lpstr>
      <vt:lpstr>F_XIFRESDENEGOCI</vt:lpstr>
      <vt:lpstr>FNUMGRUPS</vt:lpstr>
      <vt:lpstr>FRATIOAUTOMATIC</vt:lpstr>
      <vt:lpstr>NUM_COMARQUES_DIFERENTS</vt:lpstr>
      <vt:lpstr>SINO</vt:lpstr>
      <vt:lpstr>UNICOMARCALQ</vt:lpstr>
    </vt:vector>
  </TitlesOfParts>
  <Manager>Àrea de Planificació i Assistència Tècnica</Manager>
  <Company>Servei Públic d'Ocupació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Memòria econòmica_singulars24</dc:title>
  <dc:subject>Singulars - Sol·liciutd 2024</dc:subject>
  <dc:creator>Generalitat de Catalunya. Servei Públic d'Ocupació</dc:creator>
  <cp:keywords>Memòria, econòmica, singulars, ocupació</cp:keywords>
  <dc:description/>
  <cp:lastModifiedBy>Pujol Martinez, Noemí</cp:lastModifiedBy>
  <cp:lastPrinted>2024-05-29T10:42:20Z</cp:lastPrinted>
  <dcterms:created xsi:type="dcterms:W3CDTF">2015-09-10T10:11:23Z</dcterms:created>
  <dcterms:modified xsi:type="dcterms:W3CDTF">2024-07-16T12:07:49Z</dcterms:modified>
  <cp:category>Imprès G146NFOC-070 Versió 00</cp:category>
</cp:coreProperties>
</file>