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drawings/drawing8.xml" ContentType="application/vnd.openxmlformats-officedocument.drawing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tables/table28.xml" ContentType="application/vnd.openxmlformats-officedocument.spreadsheetml.tab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SGTDTS\CENTRES ESPECIALS TREBALL\9. GESTIÓ SUBVENCIONS\IMPRESOS_FORMULARIS\IMPRESOS_2023\EMS\02. JUSTIFICACIÓ\"/>
    </mc:Choice>
  </mc:AlternateContent>
  <bookViews>
    <workbookView xWindow="0" yWindow="0" windowWidth="6120" windowHeight="270" tabRatio="813"/>
  </bookViews>
  <sheets>
    <sheet name="Instruccions d'emplenament" sheetId="34" r:id="rId1"/>
    <sheet name="Rel_EMS_JUST" sheetId="41" r:id="rId2"/>
    <sheet name="Fitxa_Seguiment" sheetId="38" r:id="rId3"/>
    <sheet name="Reunions" sheetId="36" r:id="rId4"/>
    <sheet name="Inserció Empresa Ordinària EMS" sheetId="31" r:id="rId5"/>
    <sheet name="Explicació lliure" sheetId="37" r:id="rId6"/>
    <sheet name="Rel_llocs_treball_MD_JUST" sheetId="29" r:id="rId7"/>
    <sheet name="Rel_llocs_treball_FS_64_33_JUST" sheetId="40" r:id="rId8"/>
    <sheet name="Resum_fitxa_indicadors_JUST" sheetId="32" r:id="rId9"/>
    <sheet name="3. Relació plantilla treballad." sheetId="12" state="hidden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_xlnm._FilterDatabase" localSheetId="0" hidden="1">'Instruccions d''emplenament'!$B$103:$W$129</definedName>
    <definedName name="_xlnm._FilterDatabase" localSheetId="1" hidden="1">Rel_EMS_JUST!#REF!</definedName>
    <definedName name="_xlnm._FilterDatabase" localSheetId="7" hidden="1">Rel_llocs_treball_FS_64_33_JUST!$B$538:$B$540</definedName>
    <definedName name="_xlnm.Print_Area" localSheetId="5">'Explicació lliure'!$A$1:$L$63</definedName>
    <definedName name="_xlnm.Print_Area" localSheetId="2">Fitxa_Seguiment!$B$1:$E$77</definedName>
    <definedName name="_xlnm.Print_Area" localSheetId="4">'Inserció Empresa Ordinària EMS'!$A$1:$P$501</definedName>
    <definedName name="_xlnm.Print_Area" localSheetId="8">Resum_fitxa_indicadors_JUST!$A$7:$W$51</definedName>
    <definedName name="Hores_mínimes_atenció_FS_33_64" localSheetId="1">Rel_EMS_JUST!$O$4:$O$1048576</definedName>
    <definedName name="Hores_mínimes_atenció_FS_33_64">Rel_EMS_JUST!$O$4:$O$1048576</definedName>
    <definedName name="Hores_mínimes_atenció_MD" localSheetId="1">Rel_EMS_JUST!$M$4:$M$1048576</definedName>
    <definedName name="Hores_mínimes_atenció_MD">Rel_EMS_JUST!$M$4:$M$1048576</definedName>
    <definedName name="PROF">'[1]Doc 1'!$B$64:$B$67</definedName>
    <definedName name="Sexe" localSheetId="4">#REF!</definedName>
    <definedName name="Sexe" localSheetId="7">Rel_llocs_treball_FS_64_33_JUST!$AO$15:$AO$16</definedName>
    <definedName name="Sexe" localSheetId="6">Rel_llocs_treball_MD_JUST!$AQ$15:$AQ$16</definedName>
    <definedName name="Sexe" localSheetId="8">#REF!</definedName>
    <definedName name="Sexe" localSheetId="3">Reunions!#REF!</definedName>
    <definedName name="Sexe">#REF!</definedName>
    <definedName name="SEXE_PLANTILLA" localSheetId="4">'[2]3. Relació plantilla treballad.'!$CC$14:$CC$15</definedName>
    <definedName name="SEXE_PLANTILLA" localSheetId="7">'[3]3. Relació plantilla treballad.'!$CC$14:$CC$15</definedName>
    <definedName name="SEXE_PLANTILLA" localSheetId="6">'[3]3. Relació plantilla treballad.'!$CC$14:$CC$15</definedName>
    <definedName name="SEXE_PLANTILLA" localSheetId="8">'[4]3. Relació plantilla treballad.'!$CC$14:$CC$15</definedName>
    <definedName name="SEXE_PLANTILLA" localSheetId="3">'[3]3. Relació plantilla treballad.'!$CC$14:$CC$15</definedName>
    <definedName name="SEXE_PLANTILLA">'3. Relació plantilla treballad.'!$CC$14:$CC$15</definedName>
    <definedName name="T.discapacitat" localSheetId="4">#REF!</definedName>
    <definedName name="T.discapacitat" localSheetId="7">Rel_llocs_treball_FS_64_33_JUST!$AO$6:$AO$8</definedName>
    <definedName name="T.discapacitat" localSheetId="6">Rel_llocs_treball_MD_JUST!$AQ$6:$AQ$11</definedName>
    <definedName name="T.discapacitat" localSheetId="8">#REF!</definedName>
    <definedName name="T.discapacitat" localSheetId="3">Reunions!#REF!</definedName>
    <definedName name="T.discapacitat">#REF!</definedName>
    <definedName name="T_de_discapacitat" localSheetId="4">'[2]3. Relació plantilla treballad.'!$CC$6:$CC$11</definedName>
    <definedName name="T_de_discapacitat" localSheetId="7">'[3]3. Relació plantilla treballad.'!$CC$6:$CC$11</definedName>
    <definedName name="T_de_discapacitat" localSheetId="6">'[3]3. Relació plantilla treballad.'!$CC$6:$CC$11</definedName>
    <definedName name="T_de_discapacitat" localSheetId="8">'[4]3. Relació plantilla treballad.'!$CC$6:$CC$11</definedName>
    <definedName name="T_de_discapacitat" localSheetId="3">'[3]3. Relació plantilla treballad.'!$CC$6:$CC$11</definedName>
    <definedName name="T_de_discapacitat">'3. Relació plantilla treballad.'!$CC$6:$CC$11</definedName>
    <definedName name="Tipus_de_discapacitat" localSheetId="9">[5]DOC.3!$BK$7:$BK$12</definedName>
    <definedName name="Tipus_de_discapacitat" localSheetId="7">[5]DOC.3!$BK$7:$BK$12</definedName>
    <definedName name="Tipus_de_discapacitat" localSheetId="6">[5]DOC.3!$BK$7:$BK$12</definedName>
    <definedName name="Tipus_de_discapacitat" localSheetId="3">[5]DOC.3!$BK$7:$BK$12</definedName>
    <definedName name="_xlnm.Print_Titles" localSheetId="2">Fitxa_Seguiment!$19:$19</definedName>
    <definedName name="_xlnm.Print_Titles" localSheetId="1">Rel_EMS_JUST!$14:$14</definedName>
    <definedName name="Total_hores_anuals_FS_33_64" localSheetId="1">Rel_EMS_JUST!$N$4:$N$1048576</definedName>
    <definedName name="Total_hores_anuals_FS_33_64">Rel_EMS_JUST!$N$4:$N$1048576</definedName>
    <definedName name="Total_hores_anuals_MD" localSheetId="1">Rel_EMS_JUST!$L$4:$L$1048576</definedName>
    <definedName name="Total_hores_anuals_MD">Rel_EMS_JUST!$L$4:$L$1048576</definedName>
  </definedNames>
  <calcPr calcId="162913"/>
</workbook>
</file>

<file path=xl/calcChain.xml><?xml version="1.0" encoding="utf-8"?>
<calcChain xmlns="http://schemas.openxmlformats.org/spreadsheetml/2006/main">
  <c r="P8" i="29" l="1"/>
  <c r="P9" i="29"/>
  <c r="P10" i="29"/>
  <c r="P11" i="29"/>
  <c r="P12" i="29"/>
  <c r="P13" i="29"/>
  <c r="P14" i="29"/>
  <c r="P15" i="29"/>
  <c r="P16" i="29"/>
  <c r="P17" i="29"/>
  <c r="P18" i="29"/>
  <c r="P19" i="29"/>
  <c r="P20" i="29"/>
  <c r="P21" i="29"/>
  <c r="P22" i="29"/>
  <c r="P23" i="29"/>
  <c r="P24" i="29"/>
  <c r="P25" i="29"/>
  <c r="P26" i="29"/>
  <c r="P27" i="29"/>
  <c r="P28" i="29"/>
  <c r="P29" i="29"/>
  <c r="P30" i="29"/>
  <c r="P31" i="29"/>
  <c r="P32" i="29"/>
  <c r="P33" i="29"/>
  <c r="P34" i="29"/>
  <c r="P35" i="29"/>
  <c r="P36" i="29"/>
  <c r="P37" i="29"/>
  <c r="P38" i="29"/>
  <c r="P39" i="29"/>
  <c r="P40" i="29"/>
  <c r="P41" i="29"/>
  <c r="P42" i="29"/>
  <c r="P43" i="29"/>
  <c r="P44" i="29"/>
  <c r="P45" i="29"/>
  <c r="P46" i="29"/>
  <c r="P47" i="29"/>
  <c r="P48" i="29"/>
  <c r="P49" i="29"/>
  <c r="P50" i="29"/>
  <c r="P51" i="29"/>
  <c r="P52" i="29"/>
  <c r="P53" i="29"/>
  <c r="P54" i="29"/>
  <c r="P55" i="29"/>
  <c r="P56" i="29"/>
  <c r="P57" i="29"/>
  <c r="P58" i="29"/>
  <c r="P59" i="29"/>
  <c r="P60" i="29"/>
  <c r="P61" i="29"/>
  <c r="P62" i="29"/>
  <c r="P63" i="29"/>
  <c r="P64" i="29"/>
  <c r="P65" i="29"/>
  <c r="P66" i="29"/>
  <c r="P67" i="29"/>
  <c r="P68" i="29"/>
  <c r="P69" i="29"/>
  <c r="P70" i="29"/>
  <c r="P71" i="29"/>
  <c r="P72" i="29"/>
  <c r="P73" i="29"/>
  <c r="P74" i="29"/>
  <c r="P75" i="29"/>
  <c r="P76" i="29"/>
  <c r="P77" i="29"/>
  <c r="P78" i="29"/>
  <c r="P79" i="29"/>
  <c r="P80" i="29"/>
  <c r="P81" i="29"/>
  <c r="P82" i="29"/>
  <c r="P83" i="29"/>
  <c r="P84" i="29"/>
  <c r="P85" i="29"/>
  <c r="P86" i="29"/>
  <c r="P87" i="29"/>
  <c r="P88" i="29"/>
  <c r="P89" i="29"/>
  <c r="P90" i="29"/>
  <c r="P91" i="29"/>
  <c r="P92" i="29"/>
  <c r="P93" i="29"/>
  <c r="P94" i="29"/>
  <c r="P95" i="29"/>
  <c r="P96" i="29"/>
  <c r="P97" i="29"/>
  <c r="P98" i="29"/>
  <c r="P99" i="29"/>
  <c r="P100" i="29"/>
  <c r="P101" i="29"/>
  <c r="P102" i="29"/>
  <c r="P103" i="29"/>
  <c r="P104" i="29"/>
  <c r="P105" i="29"/>
  <c r="P106" i="29"/>
  <c r="P107" i="29"/>
  <c r="P108" i="29"/>
  <c r="P109" i="29"/>
  <c r="P110" i="29"/>
  <c r="P111" i="29"/>
  <c r="P112" i="29"/>
  <c r="P113" i="29"/>
  <c r="P114" i="29"/>
  <c r="P115" i="29"/>
  <c r="P116" i="29"/>
  <c r="P117" i="29"/>
  <c r="P118" i="29"/>
  <c r="P119" i="29"/>
  <c r="P120" i="29"/>
  <c r="P121" i="29"/>
  <c r="P122" i="29"/>
  <c r="P123" i="29"/>
  <c r="P124" i="29"/>
  <c r="P125" i="29"/>
  <c r="P126" i="29"/>
  <c r="P127" i="29"/>
  <c r="P128" i="29"/>
  <c r="P129" i="29"/>
  <c r="P130" i="29"/>
  <c r="P131" i="29"/>
  <c r="P132" i="29"/>
  <c r="P133" i="29"/>
  <c r="P134" i="29"/>
  <c r="P135" i="29"/>
  <c r="P136" i="29"/>
  <c r="P137" i="29"/>
  <c r="P138" i="29"/>
  <c r="P139" i="29"/>
  <c r="P140" i="29"/>
  <c r="P141" i="29"/>
  <c r="P142" i="29"/>
  <c r="P143" i="29"/>
  <c r="P144" i="29"/>
  <c r="P145" i="29"/>
  <c r="P146" i="29"/>
  <c r="P147" i="29"/>
  <c r="P148" i="29"/>
  <c r="P149" i="29"/>
  <c r="P150" i="29"/>
  <c r="P151" i="29"/>
  <c r="P152" i="29"/>
  <c r="P153" i="29"/>
  <c r="P154" i="29"/>
  <c r="P155" i="29"/>
  <c r="P156" i="29"/>
  <c r="P157" i="29"/>
  <c r="P158" i="29"/>
  <c r="P159" i="29"/>
  <c r="P160" i="29"/>
  <c r="P161" i="29"/>
  <c r="P162" i="29"/>
  <c r="P163" i="29"/>
  <c r="P164" i="29"/>
  <c r="P165" i="29"/>
  <c r="P166" i="29"/>
  <c r="P167" i="29"/>
  <c r="P168" i="29"/>
  <c r="P169" i="29"/>
  <c r="P170" i="29"/>
  <c r="P171" i="29"/>
  <c r="P172" i="29"/>
  <c r="P173" i="29"/>
  <c r="P174" i="29"/>
  <c r="P175" i="29"/>
  <c r="P176" i="29"/>
  <c r="P177" i="29"/>
  <c r="P178" i="29"/>
  <c r="P179" i="29"/>
  <c r="P180" i="29"/>
  <c r="P181" i="29"/>
  <c r="P182" i="29"/>
  <c r="P183" i="29"/>
  <c r="P184" i="29"/>
  <c r="P185" i="29"/>
  <c r="P186" i="29"/>
  <c r="P187" i="29"/>
  <c r="P188" i="29"/>
  <c r="P189" i="29"/>
  <c r="P190" i="29"/>
  <c r="P191" i="29"/>
  <c r="P192" i="29"/>
  <c r="P193" i="29"/>
  <c r="P194" i="29"/>
  <c r="P195" i="29"/>
  <c r="P196" i="29"/>
  <c r="P197" i="29"/>
  <c r="P198" i="29"/>
  <c r="P199" i="29"/>
  <c r="P200" i="29"/>
  <c r="P201" i="29"/>
  <c r="P202" i="29"/>
  <c r="P203" i="29"/>
  <c r="P204" i="29"/>
  <c r="P205" i="29"/>
  <c r="P206" i="29"/>
  <c r="P207" i="29"/>
  <c r="P208" i="29"/>
  <c r="P209" i="29"/>
  <c r="P210" i="29"/>
  <c r="P211" i="29"/>
  <c r="P212" i="29"/>
  <c r="P213" i="29"/>
  <c r="P214" i="29"/>
  <c r="P215" i="29"/>
  <c r="P216" i="29"/>
  <c r="P217" i="29"/>
  <c r="P218" i="29"/>
  <c r="P219" i="29"/>
  <c r="P220" i="29"/>
  <c r="P221" i="29"/>
  <c r="P222" i="29"/>
  <c r="P223" i="29"/>
  <c r="P224" i="29"/>
  <c r="P225" i="29"/>
  <c r="P226" i="29"/>
  <c r="P227" i="29"/>
  <c r="P228" i="29"/>
  <c r="P229" i="29"/>
  <c r="P230" i="29"/>
  <c r="P231" i="29"/>
  <c r="P232" i="29"/>
  <c r="P233" i="29"/>
  <c r="P234" i="29"/>
  <c r="P235" i="29"/>
  <c r="P236" i="29"/>
  <c r="P237" i="29"/>
  <c r="P238" i="29"/>
  <c r="P239" i="29"/>
  <c r="P240" i="29"/>
  <c r="P241" i="29"/>
  <c r="P242" i="29"/>
  <c r="P243" i="29"/>
  <c r="P244" i="29"/>
  <c r="P245" i="29"/>
  <c r="P246" i="29"/>
  <c r="P247" i="29"/>
  <c r="P248" i="29"/>
  <c r="P249" i="29"/>
  <c r="P250" i="29"/>
  <c r="P251" i="29"/>
  <c r="P252" i="29"/>
  <c r="P253" i="29"/>
  <c r="P254" i="29"/>
  <c r="P255" i="29"/>
  <c r="P256" i="29"/>
  <c r="P257" i="29"/>
  <c r="P258" i="29"/>
  <c r="P259" i="29"/>
  <c r="P260" i="29"/>
  <c r="P261" i="29"/>
  <c r="P262" i="29"/>
  <c r="P263" i="29"/>
  <c r="P264" i="29"/>
  <c r="P265" i="29"/>
  <c r="P266" i="29"/>
  <c r="P267" i="29"/>
  <c r="P268" i="29"/>
  <c r="P269" i="29"/>
  <c r="P270" i="29"/>
  <c r="P271" i="29"/>
  <c r="P272" i="29"/>
  <c r="P273" i="29"/>
  <c r="P274" i="29"/>
  <c r="P275" i="29"/>
  <c r="P276" i="29"/>
  <c r="P277" i="29"/>
  <c r="P278" i="29"/>
  <c r="P279" i="29"/>
  <c r="P280" i="29"/>
  <c r="P281" i="29"/>
  <c r="P282" i="29"/>
  <c r="P283" i="29"/>
  <c r="P284" i="29"/>
  <c r="P285" i="29"/>
  <c r="P286" i="29"/>
  <c r="P287" i="29"/>
  <c r="P288" i="29"/>
  <c r="P289" i="29"/>
  <c r="P290" i="29"/>
  <c r="P291" i="29"/>
  <c r="P292" i="29"/>
  <c r="P293" i="29"/>
  <c r="P294" i="29"/>
  <c r="P295" i="29"/>
  <c r="P296" i="29"/>
  <c r="P297" i="29"/>
  <c r="P298" i="29"/>
  <c r="P299" i="29"/>
  <c r="P300" i="29"/>
  <c r="P301" i="29"/>
  <c r="P302" i="29"/>
  <c r="P303" i="29"/>
  <c r="P304" i="29"/>
  <c r="P305" i="29"/>
  <c r="P306" i="29"/>
  <c r="P307" i="29"/>
  <c r="P308" i="29"/>
  <c r="P309" i="29"/>
  <c r="P310" i="29"/>
  <c r="P311" i="29"/>
  <c r="P312" i="29"/>
  <c r="P313" i="29"/>
  <c r="P314" i="29"/>
  <c r="P315" i="29"/>
  <c r="P316" i="29"/>
  <c r="P317" i="29"/>
  <c r="P318" i="29"/>
  <c r="P319" i="29"/>
  <c r="P320" i="29"/>
  <c r="P321" i="29"/>
  <c r="P322" i="29"/>
  <c r="P323" i="29"/>
  <c r="P324" i="29"/>
  <c r="P325" i="29"/>
  <c r="P326" i="29"/>
  <c r="P327" i="29"/>
  <c r="P328" i="29"/>
  <c r="P329" i="29"/>
  <c r="P330" i="29"/>
  <c r="P331" i="29"/>
  <c r="P332" i="29"/>
  <c r="P333" i="29"/>
  <c r="P334" i="29"/>
  <c r="P335" i="29"/>
  <c r="P336" i="29"/>
  <c r="P337" i="29"/>
  <c r="P338" i="29"/>
  <c r="P339" i="29"/>
  <c r="P340" i="29"/>
  <c r="P341" i="29"/>
  <c r="P342" i="29"/>
  <c r="P343" i="29"/>
  <c r="P344" i="29"/>
  <c r="P345" i="29"/>
  <c r="P346" i="29"/>
  <c r="P347" i="29"/>
  <c r="P348" i="29"/>
  <c r="P349" i="29"/>
  <c r="P350" i="29"/>
  <c r="P351" i="29"/>
  <c r="P352" i="29"/>
  <c r="P353" i="29"/>
  <c r="P354" i="29"/>
  <c r="P355" i="29"/>
  <c r="P356" i="29"/>
  <c r="P357" i="29"/>
  <c r="P358" i="29"/>
  <c r="P359" i="29"/>
  <c r="P360" i="29"/>
  <c r="P361" i="29"/>
  <c r="P362" i="29"/>
  <c r="P363" i="29"/>
  <c r="P364" i="29"/>
  <c r="P365" i="29"/>
  <c r="P366" i="29"/>
  <c r="P367" i="29"/>
  <c r="P368" i="29"/>
  <c r="P369" i="29"/>
  <c r="P370" i="29"/>
  <c r="P371" i="29"/>
  <c r="P372" i="29"/>
  <c r="P373" i="29"/>
  <c r="P374" i="29"/>
  <c r="P375" i="29"/>
  <c r="P376" i="29"/>
  <c r="P377" i="29"/>
  <c r="P378" i="29"/>
  <c r="P379" i="29"/>
  <c r="P380" i="29"/>
  <c r="P381" i="29"/>
  <c r="P382" i="29"/>
  <c r="P383" i="29"/>
  <c r="P384" i="29"/>
  <c r="P385" i="29"/>
  <c r="P386" i="29"/>
  <c r="P387" i="29"/>
  <c r="P388" i="29"/>
  <c r="P389" i="29"/>
  <c r="P390" i="29"/>
  <c r="P391" i="29"/>
  <c r="P392" i="29"/>
  <c r="P393" i="29"/>
  <c r="P394" i="29"/>
  <c r="P395" i="29"/>
  <c r="P396" i="29"/>
  <c r="P397" i="29"/>
  <c r="P398" i="29"/>
  <c r="P399" i="29"/>
  <c r="P400" i="29"/>
  <c r="P401" i="29"/>
  <c r="P402" i="29"/>
  <c r="P403" i="29"/>
  <c r="P404" i="29"/>
  <c r="P405" i="29"/>
  <c r="P406" i="29"/>
  <c r="P407" i="29"/>
  <c r="P408" i="29"/>
  <c r="P409" i="29"/>
  <c r="P410" i="29"/>
  <c r="P411" i="29"/>
  <c r="P412" i="29"/>
  <c r="P413" i="29"/>
  <c r="P414" i="29"/>
  <c r="P415" i="29"/>
  <c r="P416" i="29"/>
  <c r="P417" i="29"/>
  <c r="P418" i="29"/>
  <c r="P419" i="29"/>
  <c r="P420" i="29"/>
  <c r="P421" i="29"/>
  <c r="P422" i="29"/>
  <c r="P423" i="29"/>
  <c r="P424" i="29"/>
  <c r="P425" i="29"/>
  <c r="P426" i="29"/>
  <c r="P427" i="29"/>
  <c r="P428" i="29"/>
  <c r="P429" i="29"/>
  <c r="P430" i="29"/>
  <c r="P431" i="29"/>
  <c r="P432" i="29"/>
  <c r="P433" i="29"/>
  <c r="P434" i="29"/>
  <c r="P435" i="29"/>
  <c r="P436" i="29"/>
  <c r="P437" i="29"/>
  <c r="P438" i="29"/>
  <c r="P439" i="29"/>
  <c r="P440" i="29"/>
  <c r="P441" i="29"/>
  <c r="P442" i="29"/>
  <c r="P443" i="29"/>
  <c r="P444" i="29"/>
  <c r="P445" i="29"/>
  <c r="P446" i="29"/>
  <c r="P447" i="29"/>
  <c r="P448" i="29"/>
  <c r="P449" i="29"/>
  <c r="P450" i="29"/>
  <c r="P451" i="29"/>
  <c r="P452" i="29"/>
  <c r="P453" i="29"/>
  <c r="P454" i="29"/>
  <c r="P455" i="29"/>
  <c r="P456" i="29"/>
  <c r="P457" i="29"/>
  <c r="P458" i="29"/>
  <c r="P459" i="29"/>
  <c r="P460" i="29"/>
  <c r="P461" i="29"/>
  <c r="P462" i="29"/>
  <c r="P463" i="29"/>
  <c r="P464" i="29"/>
  <c r="P465" i="29"/>
  <c r="P466" i="29"/>
  <c r="P467" i="29"/>
  <c r="P468" i="29"/>
  <c r="P469" i="29"/>
  <c r="P470" i="29"/>
  <c r="P471" i="29"/>
  <c r="P472" i="29"/>
  <c r="P473" i="29"/>
  <c r="P474" i="29"/>
  <c r="P475" i="29"/>
  <c r="P476" i="29"/>
  <c r="P477" i="29"/>
  <c r="P478" i="29"/>
  <c r="P479" i="29"/>
  <c r="P480" i="29"/>
  <c r="P481" i="29"/>
  <c r="P482" i="29"/>
  <c r="P483" i="29"/>
  <c r="P484" i="29"/>
  <c r="P485" i="29"/>
  <c r="P486" i="29"/>
  <c r="P487" i="29"/>
  <c r="P488" i="29"/>
  <c r="P489" i="29"/>
  <c r="P490" i="29"/>
  <c r="P491" i="29"/>
  <c r="P492" i="29"/>
  <c r="P493" i="29"/>
  <c r="P494" i="29"/>
  <c r="P495" i="29"/>
  <c r="P496" i="29"/>
  <c r="P497" i="29"/>
  <c r="P498" i="29"/>
  <c r="P499" i="29"/>
  <c r="P500" i="29"/>
  <c r="P501" i="29"/>
  <c r="P502" i="29"/>
  <c r="P503" i="29"/>
  <c r="P504" i="29"/>
  <c r="P505" i="29"/>
  <c r="P506" i="29"/>
  <c r="P7" i="29"/>
  <c r="AM246" i="40" l="1"/>
  <c r="AM502" i="40"/>
  <c r="AG8" i="40"/>
  <c r="AH8" i="40"/>
  <c r="AG9" i="40"/>
  <c r="AH9" i="40"/>
  <c r="AG10" i="40"/>
  <c r="AH10" i="40"/>
  <c r="AG11" i="40"/>
  <c r="AH11" i="40"/>
  <c r="AG12" i="40"/>
  <c r="AH12" i="40"/>
  <c r="AG13" i="40"/>
  <c r="AH13" i="40"/>
  <c r="AG14" i="40"/>
  <c r="AH14" i="40"/>
  <c r="AG15" i="40"/>
  <c r="AH15" i="40"/>
  <c r="AG16" i="40"/>
  <c r="AH16" i="40"/>
  <c r="AG17" i="40"/>
  <c r="AH17" i="40"/>
  <c r="AG18" i="40"/>
  <c r="AH18" i="40"/>
  <c r="AG19" i="40"/>
  <c r="AH19" i="40"/>
  <c r="AG20" i="40"/>
  <c r="AH20" i="40"/>
  <c r="AG21" i="40"/>
  <c r="AH21" i="40"/>
  <c r="AG22" i="40"/>
  <c r="AH22" i="40"/>
  <c r="AG23" i="40"/>
  <c r="AH23" i="40"/>
  <c r="AG24" i="40"/>
  <c r="AH24" i="40"/>
  <c r="AG25" i="40"/>
  <c r="AH25" i="40"/>
  <c r="AG26" i="40"/>
  <c r="AH26" i="40"/>
  <c r="AG27" i="40"/>
  <c r="AH27" i="40"/>
  <c r="AG28" i="40"/>
  <c r="AH28" i="40"/>
  <c r="AG29" i="40"/>
  <c r="AH29" i="40"/>
  <c r="AG30" i="40"/>
  <c r="AH30" i="40"/>
  <c r="AG31" i="40"/>
  <c r="AH31" i="40"/>
  <c r="AG32" i="40"/>
  <c r="AH32" i="40"/>
  <c r="AG33" i="40"/>
  <c r="AH33" i="40"/>
  <c r="AG34" i="40"/>
  <c r="AH34" i="40"/>
  <c r="AG35" i="40"/>
  <c r="AH35" i="40"/>
  <c r="AG36" i="40"/>
  <c r="AH36" i="40"/>
  <c r="AG37" i="40"/>
  <c r="AH37" i="40"/>
  <c r="AG38" i="40"/>
  <c r="AH38" i="40"/>
  <c r="AG39" i="40"/>
  <c r="AH39" i="40"/>
  <c r="AG40" i="40"/>
  <c r="AH40" i="40"/>
  <c r="AG41" i="40"/>
  <c r="AH41" i="40"/>
  <c r="AG42" i="40"/>
  <c r="AH42" i="40"/>
  <c r="AG43" i="40"/>
  <c r="AH43" i="40"/>
  <c r="AG44" i="40"/>
  <c r="AH44" i="40"/>
  <c r="AG45" i="40"/>
  <c r="AH45" i="40"/>
  <c r="AG46" i="40"/>
  <c r="AH46" i="40"/>
  <c r="AG47" i="40"/>
  <c r="AH47" i="40"/>
  <c r="AG48" i="40"/>
  <c r="AH48" i="40"/>
  <c r="AG49" i="40"/>
  <c r="AH49" i="40"/>
  <c r="AG50" i="40"/>
  <c r="AH50" i="40"/>
  <c r="AG51" i="40"/>
  <c r="AH51" i="40"/>
  <c r="AG52" i="40"/>
  <c r="AH52" i="40"/>
  <c r="AG53" i="40"/>
  <c r="AH53" i="40"/>
  <c r="AG54" i="40"/>
  <c r="AH54" i="40"/>
  <c r="AG55" i="40"/>
  <c r="AH55" i="40"/>
  <c r="AG56" i="40"/>
  <c r="AH56" i="40"/>
  <c r="AG57" i="40"/>
  <c r="AH57" i="40"/>
  <c r="AG58" i="40"/>
  <c r="AH58" i="40"/>
  <c r="AG59" i="40"/>
  <c r="AH59" i="40"/>
  <c r="AG60" i="40"/>
  <c r="AH60" i="40"/>
  <c r="AG61" i="40"/>
  <c r="AH61" i="40"/>
  <c r="AG62" i="40"/>
  <c r="AH62" i="40"/>
  <c r="AG63" i="40"/>
  <c r="AH63" i="40"/>
  <c r="AG64" i="40"/>
  <c r="AH64" i="40"/>
  <c r="AG65" i="40"/>
  <c r="AH65" i="40"/>
  <c r="AG66" i="40"/>
  <c r="AH66" i="40"/>
  <c r="AG67" i="40"/>
  <c r="AH67" i="40"/>
  <c r="AG68" i="40"/>
  <c r="AH68" i="40"/>
  <c r="AG69" i="40"/>
  <c r="AH69" i="40"/>
  <c r="AG70" i="40"/>
  <c r="AH70" i="40"/>
  <c r="AG71" i="40"/>
  <c r="AH71" i="40"/>
  <c r="AG72" i="40"/>
  <c r="AH72" i="40"/>
  <c r="AG73" i="40"/>
  <c r="AH73" i="40"/>
  <c r="AG74" i="40"/>
  <c r="AH74" i="40"/>
  <c r="AG75" i="40"/>
  <c r="AH75" i="40"/>
  <c r="AG76" i="40"/>
  <c r="AH76" i="40"/>
  <c r="AG77" i="40"/>
  <c r="AH77" i="40"/>
  <c r="AG78" i="40"/>
  <c r="AH78" i="40"/>
  <c r="AG79" i="40"/>
  <c r="AH79" i="40"/>
  <c r="AG80" i="40"/>
  <c r="AH80" i="40"/>
  <c r="AG81" i="40"/>
  <c r="AH81" i="40"/>
  <c r="AG82" i="40"/>
  <c r="AH82" i="40"/>
  <c r="AG83" i="40"/>
  <c r="AH83" i="40"/>
  <c r="AG84" i="40"/>
  <c r="AH84" i="40"/>
  <c r="AG85" i="40"/>
  <c r="AH85" i="40"/>
  <c r="AG86" i="40"/>
  <c r="AH86" i="40"/>
  <c r="AG87" i="40"/>
  <c r="AH87" i="40"/>
  <c r="AG88" i="40"/>
  <c r="AH88" i="40"/>
  <c r="AG89" i="40"/>
  <c r="AH89" i="40"/>
  <c r="AG90" i="40"/>
  <c r="AH90" i="40"/>
  <c r="AG91" i="40"/>
  <c r="AH91" i="40"/>
  <c r="AG92" i="40"/>
  <c r="AH92" i="40"/>
  <c r="AG93" i="40"/>
  <c r="AH93" i="40"/>
  <c r="AG94" i="40"/>
  <c r="AH94" i="40"/>
  <c r="AG95" i="40"/>
  <c r="AH95" i="40"/>
  <c r="AG96" i="40"/>
  <c r="AH96" i="40"/>
  <c r="AG97" i="40"/>
  <c r="AH97" i="40"/>
  <c r="AG98" i="40"/>
  <c r="AH98" i="40"/>
  <c r="AG99" i="40"/>
  <c r="AH99" i="40"/>
  <c r="AG100" i="40"/>
  <c r="AH100" i="40"/>
  <c r="AG101" i="40"/>
  <c r="AH101" i="40"/>
  <c r="AG102" i="40"/>
  <c r="AH102" i="40"/>
  <c r="AG103" i="40"/>
  <c r="AH103" i="40"/>
  <c r="AG104" i="40"/>
  <c r="AH104" i="40"/>
  <c r="AG105" i="40"/>
  <c r="AH105" i="40"/>
  <c r="AG106" i="40"/>
  <c r="AH106" i="40"/>
  <c r="AG107" i="40"/>
  <c r="AH107" i="40"/>
  <c r="AG108" i="40"/>
  <c r="AH108" i="40"/>
  <c r="AG109" i="40"/>
  <c r="AH109" i="40"/>
  <c r="AG110" i="40"/>
  <c r="AH110" i="40"/>
  <c r="AG111" i="40"/>
  <c r="AH111" i="40"/>
  <c r="AG112" i="40"/>
  <c r="AH112" i="40"/>
  <c r="AG113" i="40"/>
  <c r="AH113" i="40"/>
  <c r="AG114" i="40"/>
  <c r="AH114" i="40"/>
  <c r="AG115" i="40"/>
  <c r="AH115" i="40"/>
  <c r="AG116" i="40"/>
  <c r="AH116" i="40"/>
  <c r="AG117" i="40"/>
  <c r="AH117" i="40"/>
  <c r="AG118" i="40"/>
  <c r="AH118" i="40"/>
  <c r="AG119" i="40"/>
  <c r="AH119" i="40"/>
  <c r="AG120" i="40"/>
  <c r="AH120" i="40"/>
  <c r="AG121" i="40"/>
  <c r="AH121" i="40"/>
  <c r="AG122" i="40"/>
  <c r="AH122" i="40"/>
  <c r="AG123" i="40"/>
  <c r="AH123" i="40"/>
  <c r="AG124" i="40"/>
  <c r="AH124" i="40"/>
  <c r="AG125" i="40"/>
  <c r="AH125" i="40"/>
  <c r="AG126" i="40"/>
  <c r="AH126" i="40"/>
  <c r="AG127" i="40"/>
  <c r="AH127" i="40"/>
  <c r="AG128" i="40"/>
  <c r="AH128" i="40"/>
  <c r="AG129" i="40"/>
  <c r="AH129" i="40"/>
  <c r="AG130" i="40"/>
  <c r="AH130" i="40"/>
  <c r="AG131" i="40"/>
  <c r="AH131" i="40"/>
  <c r="AG132" i="40"/>
  <c r="AH132" i="40"/>
  <c r="AG133" i="40"/>
  <c r="AH133" i="40"/>
  <c r="AG134" i="40"/>
  <c r="AH134" i="40"/>
  <c r="AG135" i="40"/>
  <c r="AH135" i="40"/>
  <c r="AG136" i="40"/>
  <c r="AH136" i="40"/>
  <c r="AG137" i="40"/>
  <c r="AH137" i="40"/>
  <c r="AG138" i="40"/>
  <c r="AH138" i="40"/>
  <c r="AG139" i="40"/>
  <c r="AH139" i="40"/>
  <c r="AG140" i="40"/>
  <c r="AH140" i="40"/>
  <c r="AG141" i="40"/>
  <c r="AH141" i="40"/>
  <c r="AG142" i="40"/>
  <c r="AH142" i="40"/>
  <c r="AG143" i="40"/>
  <c r="AH143" i="40"/>
  <c r="AG144" i="40"/>
  <c r="AH144" i="40"/>
  <c r="AG145" i="40"/>
  <c r="AH145" i="40"/>
  <c r="AG146" i="40"/>
  <c r="AH146" i="40"/>
  <c r="AG147" i="40"/>
  <c r="AH147" i="40"/>
  <c r="AG148" i="40"/>
  <c r="AH148" i="40"/>
  <c r="AG149" i="40"/>
  <c r="AH149" i="40"/>
  <c r="AG150" i="40"/>
  <c r="AH150" i="40"/>
  <c r="AG151" i="40"/>
  <c r="AH151" i="40"/>
  <c r="AG152" i="40"/>
  <c r="AH152" i="40"/>
  <c r="AG153" i="40"/>
  <c r="AH153" i="40"/>
  <c r="AG154" i="40"/>
  <c r="AH154" i="40"/>
  <c r="AG155" i="40"/>
  <c r="AH155" i="40"/>
  <c r="AG156" i="40"/>
  <c r="AH156" i="40"/>
  <c r="AG157" i="40"/>
  <c r="AH157" i="40"/>
  <c r="AG158" i="40"/>
  <c r="AH158" i="40"/>
  <c r="AG159" i="40"/>
  <c r="AH159" i="40"/>
  <c r="AG160" i="40"/>
  <c r="AH160" i="40"/>
  <c r="AG161" i="40"/>
  <c r="AH161" i="40"/>
  <c r="AG162" i="40"/>
  <c r="AH162" i="40"/>
  <c r="AG163" i="40"/>
  <c r="AH163" i="40"/>
  <c r="AG164" i="40"/>
  <c r="AH164" i="40"/>
  <c r="AG165" i="40"/>
  <c r="AH165" i="40"/>
  <c r="AG166" i="40"/>
  <c r="AH166" i="40"/>
  <c r="AG167" i="40"/>
  <c r="AH167" i="40"/>
  <c r="AG168" i="40"/>
  <c r="AH168" i="40"/>
  <c r="AG169" i="40"/>
  <c r="AH169" i="40"/>
  <c r="AG170" i="40"/>
  <c r="AH170" i="40"/>
  <c r="AG171" i="40"/>
  <c r="AH171" i="40"/>
  <c r="AG172" i="40"/>
  <c r="AH172" i="40"/>
  <c r="AG173" i="40"/>
  <c r="AH173" i="40"/>
  <c r="AG174" i="40"/>
  <c r="AH174" i="40"/>
  <c r="AG175" i="40"/>
  <c r="AH175" i="40"/>
  <c r="AG176" i="40"/>
  <c r="AH176" i="40"/>
  <c r="AG177" i="40"/>
  <c r="AH177" i="40"/>
  <c r="AG178" i="40"/>
  <c r="AH178" i="40"/>
  <c r="AG179" i="40"/>
  <c r="AH179" i="40"/>
  <c r="AG180" i="40"/>
  <c r="AH180" i="40"/>
  <c r="AG181" i="40"/>
  <c r="AH181" i="40"/>
  <c r="AG182" i="40"/>
  <c r="AH182" i="40"/>
  <c r="AG183" i="40"/>
  <c r="AH183" i="40"/>
  <c r="AG184" i="40"/>
  <c r="AH184" i="40"/>
  <c r="AG185" i="40"/>
  <c r="AH185" i="40"/>
  <c r="AG186" i="40"/>
  <c r="AH186" i="40"/>
  <c r="AG187" i="40"/>
  <c r="AH187" i="40"/>
  <c r="AG188" i="40"/>
  <c r="AH188" i="40"/>
  <c r="AG189" i="40"/>
  <c r="AH189" i="40"/>
  <c r="AG190" i="40"/>
  <c r="AH190" i="40"/>
  <c r="AG191" i="40"/>
  <c r="AH191" i="40"/>
  <c r="AG192" i="40"/>
  <c r="AH192" i="40"/>
  <c r="AG193" i="40"/>
  <c r="AH193" i="40"/>
  <c r="AG194" i="40"/>
  <c r="AH194" i="40"/>
  <c r="AG195" i="40"/>
  <c r="AH195" i="40"/>
  <c r="AG196" i="40"/>
  <c r="AH196" i="40"/>
  <c r="AG197" i="40"/>
  <c r="AH197" i="40"/>
  <c r="AG198" i="40"/>
  <c r="AH198" i="40"/>
  <c r="AG199" i="40"/>
  <c r="AH199" i="40"/>
  <c r="AG200" i="40"/>
  <c r="AH200" i="40"/>
  <c r="AG201" i="40"/>
  <c r="AH201" i="40"/>
  <c r="AG202" i="40"/>
  <c r="AH202" i="40"/>
  <c r="AG203" i="40"/>
  <c r="AH203" i="40"/>
  <c r="AG204" i="40"/>
  <c r="AH204" i="40"/>
  <c r="AG205" i="40"/>
  <c r="AH205" i="40"/>
  <c r="AG206" i="40"/>
  <c r="AH206" i="40"/>
  <c r="AG207" i="40"/>
  <c r="AH207" i="40"/>
  <c r="AG208" i="40"/>
  <c r="AH208" i="40"/>
  <c r="AG209" i="40"/>
  <c r="AH209" i="40"/>
  <c r="AG210" i="40"/>
  <c r="AH210" i="40"/>
  <c r="AG211" i="40"/>
  <c r="AH211" i="40"/>
  <c r="AG212" i="40"/>
  <c r="AH212" i="40"/>
  <c r="AG213" i="40"/>
  <c r="AH213" i="40"/>
  <c r="AG214" i="40"/>
  <c r="AH214" i="40"/>
  <c r="AG215" i="40"/>
  <c r="AH215" i="40"/>
  <c r="AG216" i="40"/>
  <c r="AH216" i="40"/>
  <c r="AG217" i="40"/>
  <c r="AH217" i="40"/>
  <c r="AG218" i="40"/>
  <c r="AH218" i="40"/>
  <c r="AG219" i="40"/>
  <c r="AH219" i="40"/>
  <c r="AG220" i="40"/>
  <c r="AH220" i="40"/>
  <c r="AG221" i="40"/>
  <c r="AH221" i="40"/>
  <c r="AG222" i="40"/>
  <c r="AH222" i="40"/>
  <c r="AG223" i="40"/>
  <c r="AH223" i="40"/>
  <c r="AG224" i="40"/>
  <c r="AH224" i="40"/>
  <c r="AG225" i="40"/>
  <c r="AH225" i="40"/>
  <c r="AG226" i="40"/>
  <c r="AH226" i="40"/>
  <c r="AG227" i="40"/>
  <c r="AH227" i="40"/>
  <c r="AG228" i="40"/>
  <c r="AH228" i="40"/>
  <c r="AG229" i="40"/>
  <c r="AH229" i="40"/>
  <c r="AG230" i="40"/>
  <c r="AH230" i="40"/>
  <c r="AG231" i="40"/>
  <c r="AH231" i="40"/>
  <c r="AG232" i="40"/>
  <c r="AH232" i="40"/>
  <c r="AG233" i="40"/>
  <c r="AH233" i="40"/>
  <c r="AG234" i="40"/>
  <c r="AH234" i="40"/>
  <c r="AG235" i="40"/>
  <c r="AH235" i="40"/>
  <c r="AG236" i="40"/>
  <c r="AH236" i="40"/>
  <c r="AG237" i="40"/>
  <c r="AH237" i="40"/>
  <c r="AG238" i="40"/>
  <c r="AH238" i="40"/>
  <c r="AG239" i="40"/>
  <c r="AH239" i="40"/>
  <c r="AG240" i="40"/>
  <c r="AH240" i="40"/>
  <c r="AG241" i="40"/>
  <c r="AH241" i="40"/>
  <c r="AG242" i="40"/>
  <c r="AH242" i="40"/>
  <c r="AG243" i="40"/>
  <c r="AH243" i="40"/>
  <c r="AG244" i="40"/>
  <c r="AH244" i="40"/>
  <c r="AG245" i="40"/>
  <c r="AH245" i="40"/>
  <c r="AG246" i="40"/>
  <c r="AH246" i="40"/>
  <c r="AG247" i="40"/>
  <c r="AH247" i="40"/>
  <c r="AG248" i="40"/>
  <c r="AH248" i="40"/>
  <c r="AG249" i="40"/>
  <c r="AH249" i="40"/>
  <c r="AG250" i="40"/>
  <c r="AH250" i="40"/>
  <c r="AG251" i="40"/>
  <c r="AH251" i="40"/>
  <c r="AG252" i="40"/>
  <c r="AH252" i="40"/>
  <c r="AG253" i="40"/>
  <c r="AH253" i="40"/>
  <c r="AG254" i="40"/>
  <c r="AH254" i="40"/>
  <c r="AG255" i="40"/>
  <c r="AH255" i="40"/>
  <c r="AG256" i="40"/>
  <c r="AH256" i="40"/>
  <c r="AG257" i="40"/>
  <c r="AH257" i="40"/>
  <c r="AG258" i="40"/>
  <c r="AH258" i="40"/>
  <c r="AG259" i="40"/>
  <c r="AH259" i="40"/>
  <c r="AG260" i="40"/>
  <c r="AH260" i="40"/>
  <c r="AG261" i="40"/>
  <c r="AH261" i="40"/>
  <c r="AG262" i="40"/>
  <c r="AH262" i="40"/>
  <c r="AG263" i="40"/>
  <c r="AH263" i="40"/>
  <c r="AG264" i="40"/>
  <c r="AH264" i="40"/>
  <c r="AG265" i="40"/>
  <c r="AH265" i="40"/>
  <c r="AG266" i="40"/>
  <c r="AH266" i="40"/>
  <c r="AG267" i="40"/>
  <c r="AH267" i="40"/>
  <c r="AG268" i="40"/>
  <c r="AH268" i="40"/>
  <c r="AG269" i="40"/>
  <c r="AH269" i="40"/>
  <c r="AG270" i="40"/>
  <c r="AH270" i="40"/>
  <c r="AG271" i="40"/>
  <c r="AH271" i="40"/>
  <c r="AG272" i="40"/>
  <c r="AH272" i="40"/>
  <c r="AG273" i="40"/>
  <c r="AH273" i="40"/>
  <c r="AG274" i="40"/>
  <c r="AH274" i="40"/>
  <c r="AG275" i="40"/>
  <c r="AH275" i="40"/>
  <c r="AG276" i="40"/>
  <c r="AH276" i="40"/>
  <c r="AG277" i="40"/>
  <c r="AH277" i="40"/>
  <c r="AG278" i="40"/>
  <c r="AH278" i="40"/>
  <c r="AG279" i="40"/>
  <c r="AH279" i="40"/>
  <c r="AG280" i="40"/>
  <c r="AH280" i="40"/>
  <c r="AG281" i="40"/>
  <c r="AH281" i="40"/>
  <c r="AG282" i="40"/>
  <c r="AH282" i="40"/>
  <c r="AG283" i="40"/>
  <c r="AH283" i="40"/>
  <c r="AG284" i="40"/>
  <c r="AH284" i="40"/>
  <c r="AG285" i="40"/>
  <c r="AH285" i="40"/>
  <c r="AG286" i="40"/>
  <c r="AH286" i="40"/>
  <c r="AG287" i="40"/>
  <c r="AH287" i="40"/>
  <c r="AG288" i="40"/>
  <c r="AH288" i="40"/>
  <c r="AG289" i="40"/>
  <c r="AH289" i="40"/>
  <c r="AG290" i="40"/>
  <c r="AH290" i="40"/>
  <c r="AG291" i="40"/>
  <c r="AH291" i="40"/>
  <c r="AG292" i="40"/>
  <c r="AH292" i="40"/>
  <c r="AG293" i="40"/>
  <c r="AH293" i="40"/>
  <c r="AG294" i="40"/>
  <c r="AH294" i="40"/>
  <c r="AG295" i="40"/>
  <c r="AH295" i="40"/>
  <c r="AG296" i="40"/>
  <c r="AH296" i="40"/>
  <c r="AG297" i="40"/>
  <c r="AH297" i="40"/>
  <c r="AG298" i="40"/>
  <c r="AH298" i="40"/>
  <c r="AG299" i="40"/>
  <c r="AH299" i="40"/>
  <c r="AG300" i="40"/>
  <c r="AH300" i="40"/>
  <c r="AG301" i="40"/>
  <c r="AH301" i="40"/>
  <c r="AG302" i="40"/>
  <c r="AH302" i="40"/>
  <c r="AG303" i="40"/>
  <c r="AH303" i="40"/>
  <c r="AG304" i="40"/>
  <c r="AH304" i="40"/>
  <c r="AG305" i="40"/>
  <c r="AH305" i="40"/>
  <c r="AG306" i="40"/>
  <c r="AH306" i="40"/>
  <c r="AG307" i="40"/>
  <c r="AH307" i="40"/>
  <c r="AG308" i="40"/>
  <c r="AH308" i="40"/>
  <c r="AG309" i="40"/>
  <c r="AH309" i="40"/>
  <c r="AG310" i="40"/>
  <c r="AH310" i="40"/>
  <c r="AG311" i="40"/>
  <c r="AH311" i="40"/>
  <c r="AG312" i="40"/>
  <c r="AH312" i="40"/>
  <c r="AG313" i="40"/>
  <c r="AH313" i="40"/>
  <c r="AG314" i="40"/>
  <c r="AH314" i="40"/>
  <c r="AG315" i="40"/>
  <c r="AH315" i="40"/>
  <c r="AG316" i="40"/>
  <c r="AH316" i="40"/>
  <c r="AG317" i="40"/>
  <c r="AH317" i="40"/>
  <c r="AG318" i="40"/>
  <c r="AH318" i="40"/>
  <c r="AG319" i="40"/>
  <c r="AH319" i="40"/>
  <c r="AG320" i="40"/>
  <c r="AH320" i="40"/>
  <c r="AG321" i="40"/>
  <c r="AH321" i="40"/>
  <c r="AG322" i="40"/>
  <c r="AH322" i="40"/>
  <c r="AG323" i="40"/>
  <c r="AH323" i="40"/>
  <c r="AG324" i="40"/>
  <c r="AH324" i="40"/>
  <c r="AG325" i="40"/>
  <c r="AH325" i="40"/>
  <c r="AG326" i="40"/>
  <c r="AH326" i="40"/>
  <c r="AG327" i="40"/>
  <c r="AH327" i="40"/>
  <c r="AG328" i="40"/>
  <c r="AH328" i="40"/>
  <c r="AG329" i="40"/>
  <c r="AH329" i="40"/>
  <c r="AG330" i="40"/>
  <c r="AH330" i="40"/>
  <c r="AG331" i="40"/>
  <c r="AH331" i="40"/>
  <c r="AG332" i="40"/>
  <c r="AH332" i="40"/>
  <c r="AG333" i="40"/>
  <c r="AH333" i="40"/>
  <c r="AG334" i="40"/>
  <c r="AH334" i="40"/>
  <c r="AG335" i="40"/>
  <c r="AH335" i="40"/>
  <c r="AG336" i="40"/>
  <c r="AH336" i="40"/>
  <c r="AG337" i="40"/>
  <c r="AH337" i="40"/>
  <c r="AG338" i="40"/>
  <c r="AH338" i="40"/>
  <c r="AG339" i="40"/>
  <c r="AH339" i="40"/>
  <c r="AG340" i="40"/>
  <c r="AH340" i="40"/>
  <c r="AG341" i="40"/>
  <c r="AH341" i="40"/>
  <c r="AG342" i="40"/>
  <c r="AH342" i="40"/>
  <c r="AG343" i="40"/>
  <c r="AH343" i="40"/>
  <c r="AG344" i="40"/>
  <c r="AH344" i="40"/>
  <c r="AG345" i="40"/>
  <c r="AH345" i="40"/>
  <c r="AG346" i="40"/>
  <c r="AH346" i="40"/>
  <c r="AG347" i="40"/>
  <c r="AH347" i="40"/>
  <c r="AG348" i="40"/>
  <c r="AH348" i="40"/>
  <c r="AG349" i="40"/>
  <c r="AH349" i="40"/>
  <c r="AG350" i="40"/>
  <c r="AH350" i="40"/>
  <c r="AG351" i="40"/>
  <c r="AH351" i="40"/>
  <c r="AG352" i="40"/>
  <c r="AH352" i="40"/>
  <c r="AG353" i="40"/>
  <c r="AH353" i="40"/>
  <c r="AG354" i="40"/>
  <c r="AH354" i="40"/>
  <c r="AG355" i="40"/>
  <c r="AH355" i="40"/>
  <c r="AG356" i="40"/>
  <c r="AH356" i="40"/>
  <c r="AG357" i="40"/>
  <c r="AH357" i="40"/>
  <c r="AG358" i="40"/>
  <c r="AH358" i="40"/>
  <c r="AG359" i="40"/>
  <c r="AH359" i="40"/>
  <c r="AG360" i="40"/>
  <c r="AH360" i="40"/>
  <c r="AG361" i="40"/>
  <c r="AH361" i="40"/>
  <c r="AG362" i="40"/>
  <c r="AH362" i="40"/>
  <c r="AG363" i="40"/>
  <c r="AH363" i="40"/>
  <c r="AG364" i="40"/>
  <c r="AH364" i="40"/>
  <c r="AG365" i="40"/>
  <c r="AH365" i="40"/>
  <c r="AG366" i="40"/>
  <c r="AH366" i="40"/>
  <c r="AG367" i="40"/>
  <c r="AH367" i="40"/>
  <c r="AG368" i="40"/>
  <c r="AH368" i="40"/>
  <c r="AG369" i="40"/>
  <c r="AH369" i="40"/>
  <c r="AG370" i="40"/>
  <c r="AH370" i="40"/>
  <c r="AG371" i="40"/>
  <c r="AH371" i="40"/>
  <c r="AG372" i="40"/>
  <c r="AH372" i="40"/>
  <c r="AG373" i="40"/>
  <c r="AH373" i="40"/>
  <c r="AG374" i="40"/>
  <c r="AH374" i="40"/>
  <c r="AG375" i="40"/>
  <c r="AH375" i="40"/>
  <c r="AG376" i="40"/>
  <c r="AH376" i="40"/>
  <c r="AG377" i="40"/>
  <c r="AH377" i="40"/>
  <c r="AG378" i="40"/>
  <c r="AH378" i="40"/>
  <c r="AG379" i="40"/>
  <c r="AH379" i="40"/>
  <c r="AG380" i="40"/>
  <c r="AH380" i="40"/>
  <c r="AG381" i="40"/>
  <c r="AH381" i="40"/>
  <c r="AG382" i="40"/>
  <c r="AH382" i="40"/>
  <c r="AG383" i="40"/>
  <c r="AH383" i="40"/>
  <c r="AG384" i="40"/>
  <c r="AH384" i="40"/>
  <c r="AG385" i="40"/>
  <c r="AH385" i="40"/>
  <c r="AG386" i="40"/>
  <c r="AH386" i="40"/>
  <c r="AG387" i="40"/>
  <c r="AH387" i="40"/>
  <c r="AG388" i="40"/>
  <c r="AH388" i="40"/>
  <c r="AG389" i="40"/>
  <c r="AH389" i="40"/>
  <c r="AG390" i="40"/>
  <c r="AH390" i="40"/>
  <c r="AG391" i="40"/>
  <c r="AH391" i="40"/>
  <c r="AG392" i="40"/>
  <c r="AH392" i="40"/>
  <c r="AG393" i="40"/>
  <c r="AH393" i="40"/>
  <c r="AG394" i="40"/>
  <c r="AH394" i="40"/>
  <c r="AG395" i="40"/>
  <c r="AH395" i="40"/>
  <c r="AG396" i="40"/>
  <c r="AH396" i="40"/>
  <c r="AG397" i="40"/>
  <c r="AH397" i="40"/>
  <c r="AG398" i="40"/>
  <c r="AH398" i="40"/>
  <c r="AG399" i="40"/>
  <c r="AH399" i="40"/>
  <c r="AG400" i="40"/>
  <c r="AH400" i="40"/>
  <c r="AG401" i="40"/>
  <c r="AH401" i="40"/>
  <c r="AG402" i="40"/>
  <c r="AH402" i="40"/>
  <c r="AG403" i="40"/>
  <c r="AH403" i="40"/>
  <c r="AG404" i="40"/>
  <c r="AH404" i="40"/>
  <c r="AG405" i="40"/>
  <c r="AH405" i="40"/>
  <c r="AG406" i="40"/>
  <c r="AH406" i="40"/>
  <c r="AG407" i="40"/>
  <c r="AH407" i="40"/>
  <c r="AG408" i="40"/>
  <c r="AH408" i="40"/>
  <c r="AG409" i="40"/>
  <c r="AH409" i="40"/>
  <c r="AG410" i="40"/>
  <c r="AH410" i="40"/>
  <c r="AG411" i="40"/>
  <c r="AH411" i="40"/>
  <c r="AG412" i="40"/>
  <c r="AH412" i="40"/>
  <c r="AG413" i="40"/>
  <c r="AH413" i="40"/>
  <c r="AG414" i="40"/>
  <c r="AH414" i="40"/>
  <c r="AG415" i="40"/>
  <c r="AH415" i="40"/>
  <c r="AG416" i="40"/>
  <c r="AH416" i="40"/>
  <c r="AG417" i="40"/>
  <c r="AH417" i="40"/>
  <c r="AG418" i="40"/>
  <c r="AH418" i="40"/>
  <c r="AG419" i="40"/>
  <c r="AH419" i="40"/>
  <c r="AG420" i="40"/>
  <c r="AH420" i="40"/>
  <c r="AG421" i="40"/>
  <c r="AH421" i="40"/>
  <c r="AG422" i="40"/>
  <c r="AH422" i="40"/>
  <c r="AG423" i="40"/>
  <c r="AH423" i="40"/>
  <c r="AG424" i="40"/>
  <c r="AH424" i="40"/>
  <c r="AG425" i="40"/>
  <c r="AH425" i="40"/>
  <c r="AG426" i="40"/>
  <c r="AH426" i="40"/>
  <c r="AG427" i="40"/>
  <c r="AH427" i="40"/>
  <c r="AG428" i="40"/>
  <c r="AH428" i="40"/>
  <c r="AG429" i="40"/>
  <c r="AH429" i="40"/>
  <c r="AG430" i="40"/>
  <c r="AH430" i="40"/>
  <c r="AG431" i="40"/>
  <c r="AH431" i="40"/>
  <c r="AG432" i="40"/>
  <c r="AH432" i="40"/>
  <c r="AG433" i="40"/>
  <c r="AH433" i="40"/>
  <c r="AG434" i="40"/>
  <c r="AH434" i="40"/>
  <c r="AG435" i="40"/>
  <c r="AH435" i="40"/>
  <c r="AG436" i="40"/>
  <c r="AH436" i="40"/>
  <c r="AG437" i="40"/>
  <c r="AH437" i="40"/>
  <c r="AG438" i="40"/>
  <c r="AH438" i="40"/>
  <c r="AG439" i="40"/>
  <c r="AH439" i="40"/>
  <c r="AG440" i="40"/>
  <c r="AH440" i="40"/>
  <c r="AG441" i="40"/>
  <c r="AH441" i="40"/>
  <c r="AG442" i="40"/>
  <c r="AH442" i="40"/>
  <c r="AG443" i="40"/>
  <c r="AH443" i="40"/>
  <c r="AG444" i="40"/>
  <c r="AH444" i="40"/>
  <c r="AG445" i="40"/>
  <c r="AH445" i="40"/>
  <c r="AG446" i="40"/>
  <c r="AH446" i="40"/>
  <c r="AG447" i="40"/>
  <c r="AH447" i="40"/>
  <c r="AG448" i="40"/>
  <c r="AH448" i="40"/>
  <c r="AG449" i="40"/>
  <c r="AH449" i="40"/>
  <c r="AG450" i="40"/>
  <c r="AH450" i="40"/>
  <c r="AG451" i="40"/>
  <c r="AH451" i="40"/>
  <c r="AG452" i="40"/>
  <c r="AH452" i="40"/>
  <c r="AG453" i="40"/>
  <c r="AH453" i="40"/>
  <c r="AG454" i="40"/>
  <c r="AH454" i="40"/>
  <c r="AG455" i="40"/>
  <c r="AH455" i="40"/>
  <c r="AG456" i="40"/>
  <c r="AH456" i="40"/>
  <c r="AG457" i="40"/>
  <c r="AH457" i="40"/>
  <c r="AG458" i="40"/>
  <c r="AH458" i="40"/>
  <c r="AG459" i="40"/>
  <c r="AH459" i="40"/>
  <c r="AG460" i="40"/>
  <c r="AH460" i="40"/>
  <c r="AG461" i="40"/>
  <c r="AH461" i="40"/>
  <c r="AG462" i="40"/>
  <c r="AH462" i="40"/>
  <c r="AG463" i="40"/>
  <c r="AH463" i="40"/>
  <c r="AG464" i="40"/>
  <c r="AH464" i="40"/>
  <c r="AG465" i="40"/>
  <c r="AH465" i="40"/>
  <c r="AG466" i="40"/>
  <c r="AH466" i="40"/>
  <c r="AG467" i="40"/>
  <c r="AH467" i="40"/>
  <c r="AG468" i="40"/>
  <c r="AH468" i="40"/>
  <c r="AG469" i="40"/>
  <c r="AH469" i="40"/>
  <c r="AG470" i="40"/>
  <c r="AH470" i="40"/>
  <c r="AG471" i="40"/>
  <c r="AH471" i="40"/>
  <c r="AG472" i="40"/>
  <c r="AH472" i="40"/>
  <c r="AG473" i="40"/>
  <c r="AH473" i="40"/>
  <c r="AG474" i="40"/>
  <c r="AH474" i="40"/>
  <c r="AG475" i="40"/>
  <c r="AH475" i="40"/>
  <c r="AG476" i="40"/>
  <c r="AH476" i="40"/>
  <c r="AG477" i="40"/>
  <c r="AH477" i="40"/>
  <c r="AG478" i="40"/>
  <c r="AH478" i="40"/>
  <c r="AG479" i="40"/>
  <c r="AH479" i="40"/>
  <c r="AG480" i="40"/>
  <c r="AH480" i="40"/>
  <c r="AG481" i="40"/>
  <c r="AH481" i="40"/>
  <c r="AG482" i="40"/>
  <c r="AH482" i="40"/>
  <c r="AG483" i="40"/>
  <c r="AH483" i="40"/>
  <c r="AG484" i="40"/>
  <c r="AH484" i="40"/>
  <c r="AG485" i="40"/>
  <c r="AH485" i="40"/>
  <c r="AG486" i="40"/>
  <c r="AH486" i="40"/>
  <c r="AG487" i="40"/>
  <c r="AH487" i="40"/>
  <c r="AG488" i="40"/>
  <c r="AH488" i="40"/>
  <c r="AG489" i="40"/>
  <c r="AH489" i="40"/>
  <c r="AG490" i="40"/>
  <c r="AH490" i="40"/>
  <c r="AG491" i="40"/>
  <c r="AH491" i="40"/>
  <c r="AG492" i="40"/>
  <c r="AH492" i="40"/>
  <c r="AG493" i="40"/>
  <c r="AH493" i="40"/>
  <c r="AG494" i="40"/>
  <c r="AH494" i="40"/>
  <c r="AG495" i="40"/>
  <c r="AH495" i="40"/>
  <c r="AG496" i="40"/>
  <c r="AH496" i="40"/>
  <c r="AG497" i="40"/>
  <c r="AH497" i="40"/>
  <c r="AG498" i="40"/>
  <c r="AH498" i="40"/>
  <c r="AG499" i="40"/>
  <c r="AH499" i="40"/>
  <c r="AG500" i="40"/>
  <c r="AH500" i="40"/>
  <c r="AG501" i="40"/>
  <c r="AH501" i="40"/>
  <c r="AG502" i="40"/>
  <c r="AH502" i="40"/>
  <c r="AG503" i="40"/>
  <c r="AH503" i="40"/>
  <c r="AG504" i="40"/>
  <c r="AH504" i="40"/>
  <c r="AG505" i="40"/>
  <c r="AH505" i="40"/>
  <c r="AG506" i="40"/>
  <c r="AH506" i="40"/>
  <c r="U30" i="40"/>
  <c r="U62" i="40"/>
  <c r="U78" i="40"/>
  <c r="U278" i="40"/>
  <c r="U366" i="40"/>
  <c r="U398" i="40"/>
  <c r="U494" i="40"/>
  <c r="T9" i="40"/>
  <c r="T10" i="40"/>
  <c r="U10" i="40" s="1"/>
  <c r="T11" i="40"/>
  <c r="U11" i="40" s="1"/>
  <c r="T12" i="40"/>
  <c r="U12" i="40" s="1"/>
  <c r="T13" i="40"/>
  <c r="U13" i="40" s="1"/>
  <c r="T14" i="40"/>
  <c r="U14" i="40" s="1"/>
  <c r="T15" i="40"/>
  <c r="U15" i="40" s="1"/>
  <c r="T16" i="40"/>
  <c r="U16" i="40" s="1"/>
  <c r="T17" i="40"/>
  <c r="U17" i="40" s="1"/>
  <c r="T18" i="40"/>
  <c r="U18" i="40" s="1"/>
  <c r="T19" i="40"/>
  <c r="U19" i="40" s="1"/>
  <c r="T20" i="40"/>
  <c r="U20" i="40" s="1"/>
  <c r="T21" i="40"/>
  <c r="U21" i="40" s="1"/>
  <c r="T22" i="40"/>
  <c r="U22" i="40" s="1"/>
  <c r="T23" i="40"/>
  <c r="U23" i="40" s="1"/>
  <c r="T24" i="40"/>
  <c r="U24" i="40" s="1"/>
  <c r="T25" i="40"/>
  <c r="U25" i="40" s="1"/>
  <c r="T26" i="40"/>
  <c r="U26" i="40" s="1"/>
  <c r="T27" i="40"/>
  <c r="U27" i="40" s="1"/>
  <c r="T28" i="40"/>
  <c r="U28" i="40" s="1"/>
  <c r="T29" i="40"/>
  <c r="U29" i="40" s="1"/>
  <c r="T30" i="40"/>
  <c r="AM30" i="40" s="1"/>
  <c r="T31" i="40"/>
  <c r="U31" i="40" s="1"/>
  <c r="T32" i="40"/>
  <c r="U32" i="40" s="1"/>
  <c r="T33" i="40"/>
  <c r="U33" i="40" s="1"/>
  <c r="T34" i="40"/>
  <c r="U34" i="40" s="1"/>
  <c r="T35" i="40"/>
  <c r="U35" i="40" s="1"/>
  <c r="T36" i="40"/>
  <c r="U36" i="40" s="1"/>
  <c r="T37" i="40"/>
  <c r="U37" i="40" s="1"/>
  <c r="T38" i="40"/>
  <c r="U38" i="40" s="1"/>
  <c r="T39" i="40"/>
  <c r="U39" i="40" s="1"/>
  <c r="T40" i="40"/>
  <c r="U40" i="40" s="1"/>
  <c r="T41" i="40"/>
  <c r="U41" i="40" s="1"/>
  <c r="T42" i="40"/>
  <c r="U42" i="40" s="1"/>
  <c r="T43" i="40"/>
  <c r="U43" i="40" s="1"/>
  <c r="T44" i="40"/>
  <c r="U44" i="40" s="1"/>
  <c r="T45" i="40"/>
  <c r="U45" i="40" s="1"/>
  <c r="T46" i="40"/>
  <c r="U46" i="40" s="1"/>
  <c r="T47" i="40"/>
  <c r="U47" i="40" s="1"/>
  <c r="T48" i="40"/>
  <c r="U48" i="40" s="1"/>
  <c r="T49" i="40"/>
  <c r="U49" i="40" s="1"/>
  <c r="T50" i="40"/>
  <c r="U50" i="40" s="1"/>
  <c r="T51" i="40"/>
  <c r="U51" i="40" s="1"/>
  <c r="T52" i="40"/>
  <c r="U52" i="40" s="1"/>
  <c r="T53" i="40"/>
  <c r="U53" i="40" s="1"/>
  <c r="T54" i="40"/>
  <c r="U54" i="40" s="1"/>
  <c r="T55" i="40"/>
  <c r="U55" i="40" s="1"/>
  <c r="T56" i="40"/>
  <c r="U56" i="40" s="1"/>
  <c r="T57" i="40"/>
  <c r="U57" i="40" s="1"/>
  <c r="T58" i="40"/>
  <c r="U58" i="40" s="1"/>
  <c r="T59" i="40"/>
  <c r="U59" i="40" s="1"/>
  <c r="T60" i="40"/>
  <c r="U60" i="40" s="1"/>
  <c r="T61" i="40"/>
  <c r="U61" i="40" s="1"/>
  <c r="T62" i="40"/>
  <c r="AM62" i="40" s="1"/>
  <c r="T63" i="40"/>
  <c r="U63" i="40" s="1"/>
  <c r="T64" i="40"/>
  <c r="U64" i="40" s="1"/>
  <c r="T65" i="40"/>
  <c r="U65" i="40" s="1"/>
  <c r="T66" i="40"/>
  <c r="U66" i="40" s="1"/>
  <c r="T67" i="40"/>
  <c r="U67" i="40" s="1"/>
  <c r="T68" i="40"/>
  <c r="U68" i="40" s="1"/>
  <c r="T69" i="40"/>
  <c r="U69" i="40" s="1"/>
  <c r="T70" i="40"/>
  <c r="U70" i="40" s="1"/>
  <c r="T71" i="40"/>
  <c r="U71" i="40" s="1"/>
  <c r="T72" i="40"/>
  <c r="AM72" i="40" s="1"/>
  <c r="T73" i="40"/>
  <c r="U73" i="40" s="1"/>
  <c r="T74" i="40"/>
  <c r="U74" i="40" s="1"/>
  <c r="T75" i="40"/>
  <c r="U75" i="40" s="1"/>
  <c r="T76" i="40"/>
  <c r="U76" i="40" s="1"/>
  <c r="T77" i="40"/>
  <c r="U77" i="40" s="1"/>
  <c r="T78" i="40"/>
  <c r="AM78" i="40" s="1"/>
  <c r="T79" i="40"/>
  <c r="U79" i="40" s="1"/>
  <c r="T80" i="40"/>
  <c r="U80" i="40" s="1"/>
  <c r="T81" i="40"/>
  <c r="U81" i="40" s="1"/>
  <c r="T82" i="40"/>
  <c r="U82" i="40" s="1"/>
  <c r="T83" i="40"/>
  <c r="U83" i="40" s="1"/>
  <c r="T84" i="40"/>
  <c r="U84" i="40" s="1"/>
  <c r="T85" i="40"/>
  <c r="U85" i="40" s="1"/>
  <c r="T86" i="40"/>
  <c r="U86" i="40" s="1"/>
  <c r="T87" i="40"/>
  <c r="U87" i="40" s="1"/>
  <c r="T88" i="40"/>
  <c r="U88" i="40" s="1"/>
  <c r="T89" i="40"/>
  <c r="U89" i="40" s="1"/>
  <c r="T90" i="40"/>
  <c r="U90" i="40" s="1"/>
  <c r="T91" i="40"/>
  <c r="U91" i="40" s="1"/>
  <c r="T92" i="40"/>
  <c r="U92" i="40" s="1"/>
  <c r="T93" i="40"/>
  <c r="U93" i="40" s="1"/>
  <c r="T94" i="40"/>
  <c r="U94" i="40" s="1"/>
  <c r="T95" i="40"/>
  <c r="U95" i="40" s="1"/>
  <c r="T96" i="40"/>
  <c r="U96" i="40" s="1"/>
  <c r="T97" i="40"/>
  <c r="U97" i="40" s="1"/>
  <c r="T98" i="40"/>
  <c r="U98" i="40" s="1"/>
  <c r="T99" i="40"/>
  <c r="U99" i="40" s="1"/>
  <c r="T100" i="40"/>
  <c r="U100" i="40" s="1"/>
  <c r="T101" i="40"/>
  <c r="U101" i="40" s="1"/>
  <c r="T102" i="40"/>
  <c r="U102" i="40" s="1"/>
  <c r="T103" i="40"/>
  <c r="U103" i="40" s="1"/>
  <c r="T104" i="40"/>
  <c r="AM104" i="40" s="1"/>
  <c r="T105" i="40"/>
  <c r="U105" i="40" s="1"/>
  <c r="T106" i="40"/>
  <c r="U106" i="40" s="1"/>
  <c r="T107" i="40"/>
  <c r="U107" i="40" s="1"/>
  <c r="T108" i="40"/>
  <c r="U108" i="40" s="1"/>
  <c r="T109" i="40"/>
  <c r="U109" i="40" s="1"/>
  <c r="T110" i="40"/>
  <c r="U110" i="40" s="1"/>
  <c r="T111" i="40"/>
  <c r="U111" i="40" s="1"/>
  <c r="T112" i="40"/>
  <c r="U112" i="40" s="1"/>
  <c r="T113" i="40"/>
  <c r="U113" i="40" s="1"/>
  <c r="T114" i="40"/>
  <c r="U114" i="40" s="1"/>
  <c r="T115" i="40"/>
  <c r="U115" i="40" s="1"/>
  <c r="T116" i="40"/>
  <c r="U116" i="40" s="1"/>
  <c r="T117" i="40"/>
  <c r="U117" i="40" s="1"/>
  <c r="T118" i="40"/>
  <c r="U118" i="40" s="1"/>
  <c r="T119" i="40"/>
  <c r="U119" i="40" s="1"/>
  <c r="T120" i="40"/>
  <c r="AM120" i="40" s="1"/>
  <c r="T121" i="40"/>
  <c r="U121" i="40" s="1"/>
  <c r="T122" i="40"/>
  <c r="U122" i="40" s="1"/>
  <c r="T123" i="40"/>
  <c r="U123" i="40" s="1"/>
  <c r="T124" i="40"/>
  <c r="U124" i="40" s="1"/>
  <c r="T125" i="40"/>
  <c r="U125" i="40" s="1"/>
  <c r="T126" i="40"/>
  <c r="U126" i="40" s="1"/>
  <c r="T127" i="40"/>
  <c r="U127" i="40" s="1"/>
  <c r="T128" i="40"/>
  <c r="U128" i="40" s="1"/>
  <c r="T129" i="40"/>
  <c r="U129" i="40" s="1"/>
  <c r="T130" i="40"/>
  <c r="U130" i="40" s="1"/>
  <c r="T131" i="40"/>
  <c r="U131" i="40" s="1"/>
  <c r="T132" i="40"/>
  <c r="U132" i="40" s="1"/>
  <c r="T133" i="40"/>
  <c r="U133" i="40" s="1"/>
  <c r="T134" i="40"/>
  <c r="U134" i="40" s="1"/>
  <c r="T135" i="40"/>
  <c r="U135" i="40" s="1"/>
  <c r="T136" i="40"/>
  <c r="U136" i="40" s="1"/>
  <c r="T137" i="40"/>
  <c r="U137" i="40" s="1"/>
  <c r="T138" i="40"/>
  <c r="U138" i="40" s="1"/>
  <c r="T139" i="40"/>
  <c r="U139" i="40" s="1"/>
  <c r="T140" i="40"/>
  <c r="U140" i="40" s="1"/>
  <c r="T141" i="40"/>
  <c r="U141" i="40" s="1"/>
  <c r="T142" i="40"/>
  <c r="U142" i="40" s="1"/>
  <c r="T143" i="40"/>
  <c r="U143" i="40" s="1"/>
  <c r="T144" i="40"/>
  <c r="U144" i="40" s="1"/>
  <c r="T145" i="40"/>
  <c r="U145" i="40" s="1"/>
  <c r="T146" i="40"/>
  <c r="U146" i="40" s="1"/>
  <c r="T147" i="40"/>
  <c r="U147" i="40" s="1"/>
  <c r="T148" i="40"/>
  <c r="U148" i="40" s="1"/>
  <c r="T149" i="40"/>
  <c r="U149" i="40" s="1"/>
  <c r="T150" i="40"/>
  <c r="U150" i="40" s="1"/>
  <c r="T151" i="40"/>
  <c r="U151" i="40" s="1"/>
  <c r="T152" i="40"/>
  <c r="U152" i="40" s="1"/>
  <c r="T153" i="40"/>
  <c r="U153" i="40" s="1"/>
  <c r="T154" i="40"/>
  <c r="U154" i="40" s="1"/>
  <c r="T155" i="40"/>
  <c r="U155" i="40" s="1"/>
  <c r="T156" i="40"/>
  <c r="U156" i="40" s="1"/>
  <c r="T157" i="40"/>
  <c r="U157" i="40" s="1"/>
  <c r="T158" i="40"/>
  <c r="AM158" i="40" s="1"/>
  <c r="T159" i="40"/>
  <c r="U159" i="40" s="1"/>
  <c r="T160" i="40"/>
  <c r="U160" i="40" s="1"/>
  <c r="T161" i="40"/>
  <c r="U161" i="40" s="1"/>
  <c r="T162" i="40"/>
  <c r="U162" i="40" s="1"/>
  <c r="T163" i="40"/>
  <c r="U163" i="40" s="1"/>
  <c r="T164" i="40"/>
  <c r="U164" i="40" s="1"/>
  <c r="T165" i="40"/>
  <c r="U165" i="40" s="1"/>
  <c r="T166" i="40"/>
  <c r="U166" i="40" s="1"/>
  <c r="T167" i="40"/>
  <c r="U167" i="40" s="1"/>
  <c r="T168" i="40"/>
  <c r="U168" i="40" s="1"/>
  <c r="T169" i="40"/>
  <c r="U169" i="40" s="1"/>
  <c r="T170" i="40"/>
  <c r="U170" i="40" s="1"/>
  <c r="T171" i="40"/>
  <c r="U171" i="40" s="1"/>
  <c r="T172" i="40"/>
  <c r="U172" i="40" s="1"/>
  <c r="T173" i="40"/>
  <c r="U173" i="40" s="1"/>
  <c r="T174" i="40"/>
  <c r="U174" i="40" s="1"/>
  <c r="T175" i="40"/>
  <c r="U175" i="40" s="1"/>
  <c r="T176" i="40"/>
  <c r="U176" i="40" s="1"/>
  <c r="T177" i="40"/>
  <c r="U177" i="40" s="1"/>
  <c r="T178" i="40"/>
  <c r="U178" i="40" s="1"/>
  <c r="T179" i="40"/>
  <c r="U179" i="40" s="1"/>
  <c r="T180" i="40"/>
  <c r="U180" i="40" s="1"/>
  <c r="T181" i="40"/>
  <c r="U181" i="40" s="1"/>
  <c r="T182" i="40"/>
  <c r="U182" i="40" s="1"/>
  <c r="T183" i="40"/>
  <c r="U183" i="40" s="1"/>
  <c r="T184" i="40"/>
  <c r="U184" i="40" s="1"/>
  <c r="T185" i="40"/>
  <c r="U185" i="40" s="1"/>
  <c r="T186" i="40"/>
  <c r="U186" i="40" s="1"/>
  <c r="T187" i="40"/>
  <c r="U187" i="40" s="1"/>
  <c r="T188" i="40"/>
  <c r="U188" i="40" s="1"/>
  <c r="T189" i="40"/>
  <c r="U189" i="40" s="1"/>
  <c r="T190" i="40"/>
  <c r="U190" i="40" s="1"/>
  <c r="T191" i="40"/>
  <c r="U191" i="40" s="1"/>
  <c r="T192" i="40"/>
  <c r="U192" i="40" s="1"/>
  <c r="T193" i="40"/>
  <c r="U193" i="40" s="1"/>
  <c r="T194" i="40"/>
  <c r="U194" i="40" s="1"/>
  <c r="T195" i="40"/>
  <c r="U195" i="40" s="1"/>
  <c r="T196" i="40"/>
  <c r="U196" i="40" s="1"/>
  <c r="T197" i="40"/>
  <c r="U197" i="40" s="1"/>
  <c r="T198" i="40"/>
  <c r="U198" i="40" s="1"/>
  <c r="T199" i="40"/>
  <c r="U199" i="40" s="1"/>
  <c r="T200" i="40"/>
  <c r="AM200" i="40" s="1"/>
  <c r="T201" i="40"/>
  <c r="U201" i="40" s="1"/>
  <c r="T202" i="40"/>
  <c r="U202" i="40" s="1"/>
  <c r="T203" i="40"/>
  <c r="U203" i="40" s="1"/>
  <c r="T204" i="40"/>
  <c r="U204" i="40" s="1"/>
  <c r="T205" i="40"/>
  <c r="U205" i="40" s="1"/>
  <c r="T206" i="40"/>
  <c r="U206" i="40" s="1"/>
  <c r="T207" i="40"/>
  <c r="U207" i="40" s="1"/>
  <c r="T208" i="40"/>
  <c r="U208" i="40" s="1"/>
  <c r="T209" i="40"/>
  <c r="U209" i="40" s="1"/>
  <c r="T210" i="40"/>
  <c r="U210" i="40" s="1"/>
  <c r="T211" i="40"/>
  <c r="U211" i="40" s="1"/>
  <c r="T212" i="40"/>
  <c r="U212" i="40" s="1"/>
  <c r="T213" i="40"/>
  <c r="U213" i="40" s="1"/>
  <c r="T214" i="40"/>
  <c r="U214" i="40" s="1"/>
  <c r="T215" i="40"/>
  <c r="U215" i="40" s="1"/>
  <c r="T216" i="40"/>
  <c r="AM216" i="40" s="1"/>
  <c r="T217" i="40"/>
  <c r="U217" i="40" s="1"/>
  <c r="T218" i="40"/>
  <c r="U218" i="40" s="1"/>
  <c r="T219" i="40"/>
  <c r="U219" i="40" s="1"/>
  <c r="T220" i="40"/>
  <c r="U220" i="40" s="1"/>
  <c r="T221" i="40"/>
  <c r="U221" i="40" s="1"/>
  <c r="T222" i="40"/>
  <c r="U222" i="40" s="1"/>
  <c r="T223" i="40"/>
  <c r="U223" i="40" s="1"/>
  <c r="T224" i="40"/>
  <c r="U224" i="40" s="1"/>
  <c r="T225" i="40"/>
  <c r="U225" i="40" s="1"/>
  <c r="T226" i="40"/>
  <c r="U226" i="40" s="1"/>
  <c r="T227" i="40"/>
  <c r="U227" i="40" s="1"/>
  <c r="T228" i="40"/>
  <c r="U228" i="40" s="1"/>
  <c r="T229" i="40"/>
  <c r="U229" i="40" s="1"/>
  <c r="T230" i="40"/>
  <c r="U230" i="40" s="1"/>
  <c r="T231" i="40"/>
  <c r="U231" i="40" s="1"/>
  <c r="T232" i="40"/>
  <c r="U232" i="40" s="1"/>
  <c r="T233" i="40"/>
  <c r="U233" i="40" s="1"/>
  <c r="T234" i="40"/>
  <c r="U234" i="40" s="1"/>
  <c r="T235" i="40"/>
  <c r="U235" i="40" s="1"/>
  <c r="T236" i="40"/>
  <c r="U236" i="40" s="1"/>
  <c r="T237" i="40"/>
  <c r="U237" i="40" s="1"/>
  <c r="T238" i="40"/>
  <c r="U238" i="40" s="1"/>
  <c r="T239" i="40"/>
  <c r="U239" i="40" s="1"/>
  <c r="T240" i="40"/>
  <c r="U240" i="40" s="1"/>
  <c r="T241" i="40"/>
  <c r="U241" i="40" s="1"/>
  <c r="T242" i="40"/>
  <c r="U242" i="40" s="1"/>
  <c r="T243" i="40"/>
  <c r="U243" i="40" s="1"/>
  <c r="T244" i="40"/>
  <c r="U244" i="40" s="1"/>
  <c r="T245" i="40"/>
  <c r="U245" i="40" s="1"/>
  <c r="T246" i="40"/>
  <c r="U246" i="40" s="1"/>
  <c r="T247" i="40"/>
  <c r="U247" i="40" s="1"/>
  <c r="T248" i="40"/>
  <c r="U248" i="40" s="1"/>
  <c r="T249" i="40"/>
  <c r="U249" i="40" s="1"/>
  <c r="T250" i="40"/>
  <c r="U250" i="40" s="1"/>
  <c r="T251" i="40"/>
  <c r="U251" i="40" s="1"/>
  <c r="T252" i="40"/>
  <c r="U252" i="40" s="1"/>
  <c r="T253" i="40"/>
  <c r="U253" i="40" s="1"/>
  <c r="T254" i="40"/>
  <c r="U254" i="40" s="1"/>
  <c r="T255" i="40"/>
  <c r="U255" i="40" s="1"/>
  <c r="T256" i="40"/>
  <c r="U256" i="40" s="1"/>
  <c r="T257" i="40"/>
  <c r="U257" i="40" s="1"/>
  <c r="T258" i="40"/>
  <c r="U258" i="40" s="1"/>
  <c r="T259" i="40"/>
  <c r="U259" i="40" s="1"/>
  <c r="T260" i="40"/>
  <c r="U260" i="40" s="1"/>
  <c r="T261" i="40"/>
  <c r="U261" i="40" s="1"/>
  <c r="T262" i="40"/>
  <c r="U262" i="40" s="1"/>
  <c r="T263" i="40"/>
  <c r="U263" i="40" s="1"/>
  <c r="T264" i="40"/>
  <c r="AM264" i="40" s="1"/>
  <c r="T265" i="40"/>
  <c r="U265" i="40" s="1"/>
  <c r="T266" i="40"/>
  <c r="U266" i="40" s="1"/>
  <c r="T267" i="40"/>
  <c r="U267" i="40" s="1"/>
  <c r="T268" i="40"/>
  <c r="U268" i="40" s="1"/>
  <c r="T269" i="40"/>
  <c r="U269" i="40" s="1"/>
  <c r="T270" i="40"/>
  <c r="U270" i="40" s="1"/>
  <c r="T271" i="40"/>
  <c r="U271" i="40" s="1"/>
  <c r="T272" i="40"/>
  <c r="U272" i="40" s="1"/>
  <c r="T273" i="40"/>
  <c r="U273" i="40" s="1"/>
  <c r="T274" i="40"/>
  <c r="U274" i="40" s="1"/>
  <c r="T275" i="40"/>
  <c r="U275" i="40" s="1"/>
  <c r="T276" i="40"/>
  <c r="U276" i="40" s="1"/>
  <c r="T277" i="40"/>
  <c r="U277" i="40" s="1"/>
  <c r="T278" i="40"/>
  <c r="AM278" i="40" s="1"/>
  <c r="T279" i="40"/>
  <c r="U279" i="40" s="1"/>
  <c r="T280" i="40"/>
  <c r="AM280" i="40" s="1"/>
  <c r="T281" i="40"/>
  <c r="U281" i="40" s="1"/>
  <c r="T282" i="40"/>
  <c r="U282" i="40" s="1"/>
  <c r="T283" i="40"/>
  <c r="U283" i="40" s="1"/>
  <c r="T284" i="40"/>
  <c r="U284" i="40" s="1"/>
  <c r="T285" i="40"/>
  <c r="U285" i="40" s="1"/>
  <c r="T286" i="40"/>
  <c r="U286" i="40" s="1"/>
  <c r="T287" i="40"/>
  <c r="U287" i="40" s="1"/>
  <c r="T288" i="40"/>
  <c r="U288" i="40" s="1"/>
  <c r="T289" i="40"/>
  <c r="U289" i="40" s="1"/>
  <c r="T290" i="40"/>
  <c r="U290" i="40" s="1"/>
  <c r="T291" i="40"/>
  <c r="U291" i="40" s="1"/>
  <c r="T292" i="40"/>
  <c r="U292" i="40" s="1"/>
  <c r="T293" i="40"/>
  <c r="U293" i="40" s="1"/>
  <c r="T294" i="40"/>
  <c r="U294" i="40" s="1"/>
  <c r="T295" i="40"/>
  <c r="U295" i="40" s="1"/>
  <c r="T296" i="40"/>
  <c r="U296" i="40" s="1"/>
  <c r="T297" i="40"/>
  <c r="U297" i="40" s="1"/>
  <c r="T298" i="40"/>
  <c r="U298" i="40" s="1"/>
  <c r="T299" i="40"/>
  <c r="U299" i="40" s="1"/>
  <c r="T300" i="40"/>
  <c r="U300" i="40" s="1"/>
  <c r="T301" i="40"/>
  <c r="U301" i="40" s="1"/>
  <c r="T302" i="40"/>
  <c r="AM302" i="40" s="1"/>
  <c r="T303" i="40"/>
  <c r="U303" i="40" s="1"/>
  <c r="T304" i="40"/>
  <c r="U304" i="40" s="1"/>
  <c r="T305" i="40"/>
  <c r="U305" i="40" s="1"/>
  <c r="T306" i="40"/>
  <c r="U306" i="40" s="1"/>
  <c r="T307" i="40"/>
  <c r="U307" i="40" s="1"/>
  <c r="T308" i="40"/>
  <c r="U308" i="40" s="1"/>
  <c r="T309" i="40"/>
  <c r="U309" i="40" s="1"/>
  <c r="T310" i="40"/>
  <c r="U310" i="40" s="1"/>
  <c r="T311" i="40"/>
  <c r="U311" i="40" s="1"/>
  <c r="T312" i="40"/>
  <c r="U312" i="40" s="1"/>
  <c r="T313" i="40"/>
  <c r="U313" i="40" s="1"/>
  <c r="T314" i="40"/>
  <c r="U314" i="40" s="1"/>
  <c r="T315" i="40"/>
  <c r="U315" i="40" s="1"/>
  <c r="T316" i="40"/>
  <c r="U316" i="40" s="1"/>
  <c r="T317" i="40"/>
  <c r="U317" i="40" s="1"/>
  <c r="T318" i="40"/>
  <c r="U318" i="40" s="1"/>
  <c r="T319" i="40"/>
  <c r="U319" i="40" s="1"/>
  <c r="T320" i="40"/>
  <c r="U320" i="40" s="1"/>
  <c r="T321" i="40"/>
  <c r="U321" i="40" s="1"/>
  <c r="T322" i="40"/>
  <c r="U322" i="40" s="1"/>
  <c r="T323" i="40"/>
  <c r="U323" i="40" s="1"/>
  <c r="T324" i="40"/>
  <c r="U324" i="40" s="1"/>
  <c r="T325" i="40"/>
  <c r="U325" i="40" s="1"/>
  <c r="T326" i="40"/>
  <c r="U326" i="40" s="1"/>
  <c r="T327" i="40"/>
  <c r="U327" i="40" s="1"/>
  <c r="T328" i="40"/>
  <c r="U328" i="40" s="1"/>
  <c r="T329" i="40"/>
  <c r="U329" i="40" s="1"/>
  <c r="T330" i="40"/>
  <c r="U330" i="40" s="1"/>
  <c r="T331" i="40"/>
  <c r="U331" i="40" s="1"/>
  <c r="T332" i="40"/>
  <c r="U332" i="40" s="1"/>
  <c r="T333" i="40"/>
  <c r="U333" i="40" s="1"/>
  <c r="T334" i="40"/>
  <c r="AM334" i="40" s="1"/>
  <c r="T335" i="40"/>
  <c r="U335" i="40" s="1"/>
  <c r="T336" i="40"/>
  <c r="U336" i="40" s="1"/>
  <c r="T337" i="40"/>
  <c r="U337" i="40" s="1"/>
  <c r="T338" i="40"/>
  <c r="U338" i="40" s="1"/>
  <c r="T339" i="40"/>
  <c r="U339" i="40" s="1"/>
  <c r="T340" i="40"/>
  <c r="U340" i="40" s="1"/>
  <c r="T341" i="40"/>
  <c r="U341" i="40" s="1"/>
  <c r="T342" i="40"/>
  <c r="U342" i="40" s="1"/>
  <c r="T343" i="40"/>
  <c r="U343" i="40" s="1"/>
  <c r="T344" i="40"/>
  <c r="U344" i="40" s="1"/>
  <c r="T345" i="40"/>
  <c r="U345" i="40" s="1"/>
  <c r="T346" i="40"/>
  <c r="U346" i="40" s="1"/>
  <c r="T347" i="40"/>
  <c r="U347" i="40" s="1"/>
  <c r="T348" i="40"/>
  <c r="U348" i="40" s="1"/>
  <c r="T349" i="40"/>
  <c r="U349" i="40" s="1"/>
  <c r="T350" i="40"/>
  <c r="U350" i="40" s="1"/>
  <c r="T351" i="40"/>
  <c r="U351" i="40" s="1"/>
  <c r="T352" i="40"/>
  <c r="U352" i="40" s="1"/>
  <c r="T353" i="40"/>
  <c r="U353" i="40" s="1"/>
  <c r="T354" i="40"/>
  <c r="U354" i="40" s="1"/>
  <c r="T355" i="40"/>
  <c r="U355" i="40" s="1"/>
  <c r="T356" i="40"/>
  <c r="U356" i="40" s="1"/>
  <c r="T357" i="40"/>
  <c r="U357" i="40" s="1"/>
  <c r="T358" i="40"/>
  <c r="U358" i="40" s="1"/>
  <c r="T359" i="40"/>
  <c r="U359" i="40" s="1"/>
  <c r="T360" i="40"/>
  <c r="U360" i="40" s="1"/>
  <c r="T361" i="40"/>
  <c r="U361" i="40" s="1"/>
  <c r="T362" i="40"/>
  <c r="U362" i="40" s="1"/>
  <c r="T363" i="40"/>
  <c r="U363" i="40" s="1"/>
  <c r="T364" i="40"/>
  <c r="U364" i="40" s="1"/>
  <c r="T365" i="40"/>
  <c r="U365" i="40" s="1"/>
  <c r="T366" i="40"/>
  <c r="AM366" i="40" s="1"/>
  <c r="T367" i="40"/>
  <c r="U367" i="40" s="1"/>
  <c r="T368" i="40"/>
  <c r="U368" i="40" s="1"/>
  <c r="T369" i="40"/>
  <c r="U369" i="40" s="1"/>
  <c r="T370" i="40"/>
  <c r="U370" i="40" s="1"/>
  <c r="T371" i="40"/>
  <c r="U371" i="40" s="1"/>
  <c r="T372" i="40"/>
  <c r="U372" i="40" s="1"/>
  <c r="T373" i="40"/>
  <c r="U373" i="40" s="1"/>
  <c r="T374" i="40"/>
  <c r="U374" i="40" s="1"/>
  <c r="T375" i="40"/>
  <c r="U375" i="40" s="1"/>
  <c r="T376" i="40"/>
  <c r="U376" i="40" s="1"/>
  <c r="T377" i="40"/>
  <c r="U377" i="40" s="1"/>
  <c r="T378" i="40"/>
  <c r="U378" i="40" s="1"/>
  <c r="T379" i="40"/>
  <c r="U379" i="40" s="1"/>
  <c r="T380" i="40"/>
  <c r="U380" i="40" s="1"/>
  <c r="T381" i="40"/>
  <c r="U381" i="40" s="1"/>
  <c r="T382" i="40"/>
  <c r="U382" i="40" s="1"/>
  <c r="T383" i="40"/>
  <c r="U383" i="40" s="1"/>
  <c r="T384" i="40"/>
  <c r="U384" i="40" s="1"/>
  <c r="T385" i="40"/>
  <c r="U385" i="40" s="1"/>
  <c r="T386" i="40"/>
  <c r="U386" i="40" s="1"/>
  <c r="T387" i="40"/>
  <c r="U387" i="40" s="1"/>
  <c r="T388" i="40"/>
  <c r="U388" i="40" s="1"/>
  <c r="T389" i="40"/>
  <c r="U389" i="40" s="1"/>
  <c r="T390" i="40"/>
  <c r="U390" i="40" s="1"/>
  <c r="T391" i="40"/>
  <c r="U391" i="40" s="1"/>
  <c r="T392" i="40"/>
  <c r="U392" i="40" s="1"/>
  <c r="T393" i="40"/>
  <c r="U393" i="40" s="1"/>
  <c r="T394" i="40"/>
  <c r="U394" i="40" s="1"/>
  <c r="T395" i="40"/>
  <c r="U395" i="40" s="1"/>
  <c r="T396" i="40"/>
  <c r="U396" i="40" s="1"/>
  <c r="T397" i="40"/>
  <c r="U397" i="40" s="1"/>
  <c r="T398" i="40"/>
  <c r="AM398" i="40" s="1"/>
  <c r="T399" i="40"/>
  <c r="U399" i="40" s="1"/>
  <c r="T400" i="40"/>
  <c r="U400" i="40" s="1"/>
  <c r="T401" i="40"/>
  <c r="U401" i="40" s="1"/>
  <c r="T402" i="40"/>
  <c r="U402" i="40" s="1"/>
  <c r="T403" i="40"/>
  <c r="U403" i="40" s="1"/>
  <c r="T404" i="40"/>
  <c r="U404" i="40" s="1"/>
  <c r="T405" i="40"/>
  <c r="U405" i="40" s="1"/>
  <c r="T406" i="40"/>
  <c r="U406" i="40" s="1"/>
  <c r="T407" i="40"/>
  <c r="U407" i="40" s="1"/>
  <c r="T408" i="40"/>
  <c r="U408" i="40" s="1"/>
  <c r="T409" i="40"/>
  <c r="U409" i="40" s="1"/>
  <c r="T410" i="40"/>
  <c r="U410" i="40" s="1"/>
  <c r="T411" i="40"/>
  <c r="U411" i="40" s="1"/>
  <c r="T412" i="40"/>
  <c r="U412" i="40" s="1"/>
  <c r="T413" i="40"/>
  <c r="U413" i="40" s="1"/>
  <c r="T414" i="40"/>
  <c r="U414" i="40" s="1"/>
  <c r="T415" i="40"/>
  <c r="U415" i="40" s="1"/>
  <c r="T416" i="40"/>
  <c r="U416" i="40" s="1"/>
  <c r="T417" i="40"/>
  <c r="U417" i="40" s="1"/>
  <c r="T418" i="40"/>
  <c r="U418" i="40" s="1"/>
  <c r="T419" i="40"/>
  <c r="U419" i="40" s="1"/>
  <c r="T420" i="40"/>
  <c r="U420" i="40" s="1"/>
  <c r="T421" i="40"/>
  <c r="U421" i="40" s="1"/>
  <c r="T422" i="40"/>
  <c r="U422" i="40" s="1"/>
  <c r="T423" i="40"/>
  <c r="U423" i="40" s="1"/>
  <c r="T424" i="40"/>
  <c r="U424" i="40" s="1"/>
  <c r="T425" i="40"/>
  <c r="U425" i="40" s="1"/>
  <c r="T426" i="40"/>
  <c r="U426" i="40" s="1"/>
  <c r="T427" i="40"/>
  <c r="U427" i="40" s="1"/>
  <c r="T428" i="40"/>
  <c r="U428" i="40" s="1"/>
  <c r="T429" i="40"/>
  <c r="U429" i="40" s="1"/>
  <c r="T430" i="40"/>
  <c r="U430" i="40" s="1"/>
  <c r="T431" i="40"/>
  <c r="U431" i="40" s="1"/>
  <c r="T432" i="40"/>
  <c r="U432" i="40" s="1"/>
  <c r="T433" i="40"/>
  <c r="U433" i="40" s="1"/>
  <c r="T434" i="40"/>
  <c r="U434" i="40" s="1"/>
  <c r="T435" i="40"/>
  <c r="U435" i="40" s="1"/>
  <c r="T436" i="40"/>
  <c r="U436" i="40" s="1"/>
  <c r="T437" i="40"/>
  <c r="U437" i="40" s="1"/>
  <c r="T438" i="40"/>
  <c r="U438" i="40" s="1"/>
  <c r="T439" i="40"/>
  <c r="U439" i="40" s="1"/>
  <c r="T440" i="40"/>
  <c r="U440" i="40" s="1"/>
  <c r="T441" i="40"/>
  <c r="U441" i="40" s="1"/>
  <c r="T442" i="40"/>
  <c r="U442" i="40" s="1"/>
  <c r="T443" i="40"/>
  <c r="U443" i="40" s="1"/>
  <c r="T444" i="40"/>
  <c r="U444" i="40" s="1"/>
  <c r="T445" i="40"/>
  <c r="U445" i="40" s="1"/>
  <c r="T446" i="40"/>
  <c r="U446" i="40" s="1"/>
  <c r="T447" i="40"/>
  <c r="U447" i="40" s="1"/>
  <c r="T448" i="40"/>
  <c r="U448" i="40" s="1"/>
  <c r="T449" i="40"/>
  <c r="U449" i="40" s="1"/>
  <c r="T450" i="40"/>
  <c r="U450" i="40" s="1"/>
  <c r="T451" i="40"/>
  <c r="U451" i="40" s="1"/>
  <c r="T452" i="40"/>
  <c r="U452" i="40" s="1"/>
  <c r="T453" i="40"/>
  <c r="U453" i="40" s="1"/>
  <c r="T454" i="40"/>
  <c r="U454" i="40" s="1"/>
  <c r="T455" i="40"/>
  <c r="U455" i="40" s="1"/>
  <c r="T456" i="40"/>
  <c r="U456" i="40" s="1"/>
  <c r="T457" i="40"/>
  <c r="U457" i="40" s="1"/>
  <c r="T458" i="40"/>
  <c r="U458" i="40" s="1"/>
  <c r="T459" i="40"/>
  <c r="U459" i="40" s="1"/>
  <c r="T460" i="40"/>
  <c r="U460" i="40" s="1"/>
  <c r="T461" i="40"/>
  <c r="U461" i="40" s="1"/>
  <c r="T462" i="40"/>
  <c r="U462" i="40" s="1"/>
  <c r="T463" i="40"/>
  <c r="U463" i="40" s="1"/>
  <c r="T464" i="40"/>
  <c r="U464" i="40" s="1"/>
  <c r="T465" i="40"/>
  <c r="U465" i="40" s="1"/>
  <c r="T466" i="40"/>
  <c r="U466" i="40" s="1"/>
  <c r="T467" i="40"/>
  <c r="U467" i="40" s="1"/>
  <c r="T468" i="40"/>
  <c r="U468" i="40" s="1"/>
  <c r="T469" i="40"/>
  <c r="U469" i="40" s="1"/>
  <c r="T470" i="40"/>
  <c r="U470" i="40" s="1"/>
  <c r="T471" i="40"/>
  <c r="U471" i="40" s="1"/>
  <c r="T472" i="40"/>
  <c r="AM472" i="40" s="1"/>
  <c r="T473" i="40"/>
  <c r="U473" i="40" s="1"/>
  <c r="T474" i="40"/>
  <c r="U474" i="40" s="1"/>
  <c r="T475" i="40"/>
  <c r="U475" i="40" s="1"/>
  <c r="T476" i="40"/>
  <c r="U476" i="40" s="1"/>
  <c r="T477" i="40"/>
  <c r="U477" i="40" s="1"/>
  <c r="T478" i="40"/>
  <c r="U478" i="40" s="1"/>
  <c r="T479" i="40"/>
  <c r="U479" i="40" s="1"/>
  <c r="T480" i="40"/>
  <c r="U480" i="40" s="1"/>
  <c r="T481" i="40"/>
  <c r="U481" i="40" s="1"/>
  <c r="T482" i="40"/>
  <c r="U482" i="40" s="1"/>
  <c r="T483" i="40"/>
  <c r="U483" i="40" s="1"/>
  <c r="T484" i="40"/>
  <c r="U484" i="40" s="1"/>
  <c r="T485" i="40"/>
  <c r="U485" i="40" s="1"/>
  <c r="T486" i="40"/>
  <c r="U486" i="40" s="1"/>
  <c r="T487" i="40"/>
  <c r="U487" i="40" s="1"/>
  <c r="T488" i="40"/>
  <c r="U488" i="40" s="1"/>
  <c r="T489" i="40"/>
  <c r="U489" i="40" s="1"/>
  <c r="T490" i="40"/>
  <c r="U490" i="40" s="1"/>
  <c r="T491" i="40"/>
  <c r="U491" i="40" s="1"/>
  <c r="T492" i="40"/>
  <c r="U492" i="40" s="1"/>
  <c r="T493" i="40"/>
  <c r="U493" i="40" s="1"/>
  <c r="T494" i="40"/>
  <c r="AM494" i="40" s="1"/>
  <c r="T495" i="40"/>
  <c r="U495" i="40" s="1"/>
  <c r="T496" i="40"/>
  <c r="U496" i="40" s="1"/>
  <c r="T497" i="40"/>
  <c r="U497" i="40" s="1"/>
  <c r="T498" i="40"/>
  <c r="U498" i="40" s="1"/>
  <c r="T499" i="40"/>
  <c r="U499" i="40" s="1"/>
  <c r="T500" i="40"/>
  <c r="U500" i="40" s="1"/>
  <c r="T501" i="40"/>
  <c r="U501" i="40" s="1"/>
  <c r="T502" i="40"/>
  <c r="U502" i="40" s="1"/>
  <c r="T503" i="40"/>
  <c r="U503" i="40" s="1"/>
  <c r="T504" i="40"/>
  <c r="U504" i="40" s="1"/>
  <c r="T505" i="40"/>
  <c r="U505" i="40" s="1"/>
  <c r="T506" i="40"/>
  <c r="U506" i="40" s="1"/>
  <c r="T507" i="40"/>
  <c r="U507" i="40" s="1"/>
  <c r="Q8" i="40"/>
  <c r="Q9" i="40"/>
  <c r="Q10" i="40"/>
  <c r="Q11" i="40"/>
  <c r="Q12" i="40"/>
  <c r="Q13" i="40"/>
  <c r="Q14" i="40"/>
  <c r="Q15" i="40"/>
  <c r="Q16" i="40"/>
  <c r="Q17" i="40"/>
  <c r="Q18" i="40"/>
  <c r="Q19" i="40"/>
  <c r="Q20" i="40"/>
  <c r="Q21" i="40"/>
  <c r="Q22" i="40"/>
  <c r="Q23" i="40"/>
  <c r="Q24" i="40"/>
  <c r="Q25" i="40"/>
  <c r="Q26" i="40"/>
  <c r="Q27" i="40"/>
  <c r="Q28" i="40"/>
  <c r="Q29" i="40"/>
  <c r="Q30" i="40"/>
  <c r="Q31" i="40"/>
  <c r="Q32" i="40"/>
  <c r="Q33" i="40"/>
  <c r="Q34" i="40"/>
  <c r="Q35" i="40"/>
  <c r="Q36" i="40"/>
  <c r="Q37" i="40"/>
  <c r="Q38" i="40"/>
  <c r="Q39" i="40"/>
  <c r="Q40" i="40"/>
  <c r="Q41" i="40"/>
  <c r="Q42" i="40"/>
  <c r="Q43" i="40"/>
  <c r="Q44" i="40"/>
  <c r="Q45" i="40"/>
  <c r="Q46" i="40"/>
  <c r="Q47" i="40"/>
  <c r="Q48" i="40"/>
  <c r="Q49" i="40"/>
  <c r="Q50" i="40"/>
  <c r="Q51" i="40"/>
  <c r="Q52" i="40"/>
  <c r="Q53" i="40"/>
  <c r="Q54" i="40"/>
  <c r="Q55" i="40"/>
  <c r="Q56" i="40"/>
  <c r="Q57" i="40"/>
  <c r="Q58" i="40"/>
  <c r="Q59" i="40"/>
  <c r="Q60" i="40"/>
  <c r="Q61" i="40"/>
  <c r="Q62" i="40"/>
  <c r="Q63" i="40"/>
  <c r="Q64" i="40"/>
  <c r="Q65" i="40"/>
  <c r="Q66" i="40"/>
  <c r="Q67" i="40"/>
  <c r="Q68" i="40"/>
  <c r="Q69" i="40"/>
  <c r="Q70" i="40"/>
  <c r="Q71" i="40"/>
  <c r="Q72" i="40"/>
  <c r="Q73" i="40"/>
  <c r="Q74" i="40"/>
  <c r="Q75" i="40"/>
  <c r="Q76" i="40"/>
  <c r="Q77" i="40"/>
  <c r="Q78" i="40"/>
  <c r="Q79" i="40"/>
  <c r="Q80" i="40"/>
  <c r="Q81" i="40"/>
  <c r="Q82" i="40"/>
  <c r="Q83" i="40"/>
  <c r="Q84" i="40"/>
  <c r="Q85" i="40"/>
  <c r="Q86" i="40"/>
  <c r="Q87" i="40"/>
  <c r="Q88" i="40"/>
  <c r="Q89" i="40"/>
  <c r="Q90" i="40"/>
  <c r="Q91" i="40"/>
  <c r="Q92" i="40"/>
  <c r="Q93" i="40"/>
  <c r="Q94" i="40"/>
  <c r="Q95" i="40"/>
  <c r="Q96" i="40"/>
  <c r="Q97" i="40"/>
  <c r="Q98" i="40"/>
  <c r="Q99" i="40"/>
  <c r="Q100" i="40"/>
  <c r="Q101" i="40"/>
  <c r="Q102" i="40"/>
  <c r="Q103" i="40"/>
  <c r="Q104" i="40"/>
  <c r="Q105" i="40"/>
  <c r="Q106" i="40"/>
  <c r="Q107" i="40"/>
  <c r="Q108" i="40"/>
  <c r="Q109" i="40"/>
  <c r="Q110" i="40"/>
  <c r="Q111" i="40"/>
  <c r="Q112" i="40"/>
  <c r="Q113" i="40"/>
  <c r="Q114" i="40"/>
  <c r="Q115" i="40"/>
  <c r="Q116" i="40"/>
  <c r="Q117" i="40"/>
  <c r="Q118" i="40"/>
  <c r="Q119" i="40"/>
  <c r="Q120" i="40"/>
  <c r="Q121" i="40"/>
  <c r="Q122" i="40"/>
  <c r="Q123" i="40"/>
  <c r="Q124" i="40"/>
  <c r="Q125" i="40"/>
  <c r="Q126" i="40"/>
  <c r="Q127" i="40"/>
  <c r="Q128" i="40"/>
  <c r="Q129" i="40"/>
  <c r="Q130" i="40"/>
  <c r="Q131" i="40"/>
  <c r="Q132" i="40"/>
  <c r="Q133" i="40"/>
  <c r="Q134" i="40"/>
  <c r="Q135" i="40"/>
  <c r="Q136" i="40"/>
  <c r="Q137" i="40"/>
  <c r="Q138" i="40"/>
  <c r="Q139" i="40"/>
  <c r="Q140" i="40"/>
  <c r="Q141" i="40"/>
  <c r="Q142" i="40"/>
  <c r="Q143" i="40"/>
  <c r="Q144" i="40"/>
  <c r="Q145" i="40"/>
  <c r="Q146" i="40"/>
  <c r="Q147" i="40"/>
  <c r="Q148" i="40"/>
  <c r="Q149" i="40"/>
  <c r="Q150" i="40"/>
  <c r="Q151" i="40"/>
  <c r="Q152" i="40"/>
  <c r="Q153" i="40"/>
  <c r="Q154" i="40"/>
  <c r="Q155" i="40"/>
  <c r="Q156" i="40"/>
  <c r="Q157" i="40"/>
  <c r="Q158" i="40"/>
  <c r="Q159" i="40"/>
  <c r="Q160" i="40"/>
  <c r="Q161" i="40"/>
  <c r="Q162" i="40"/>
  <c r="Q163" i="40"/>
  <c r="Q164" i="40"/>
  <c r="Q165" i="40"/>
  <c r="Q166" i="40"/>
  <c r="Q167" i="40"/>
  <c r="Q168" i="40"/>
  <c r="Q169" i="40"/>
  <c r="Q170" i="40"/>
  <c r="Q171" i="40"/>
  <c r="Q172" i="40"/>
  <c r="Q173" i="40"/>
  <c r="Q174" i="40"/>
  <c r="Q175" i="40"/>
  <c r="Q176" i="40"/>
  <c r="Q177" i="40"/>
  <c r="Q178" i="40"/>
  <c r="Q179" i="40"/>
  <c r="Q180" i="40"/>
  <c r="Q181" i="40"/>
  <c r="Q182" i="40"/>
  <c r="Q183" i="40"/>
  <c r="Q184" i="40"/>
  <c r="Q185" i="40"/>
  <c r="Q186" i="40"/>
  <c r="Q187" i="40"/>
  <c r="Q188" i="40"/>
  <c r="Q189" i="40"/>
  <c r="Q190" i="40"/>
  <c r="Q191" i="40"/>
  <c r="Q192" i="40"/>
  <c r="Q193" i="40"/>
  <c r="Q194" i="40"/>
  <c r="Q195" i="40"/>
  <c r="Q196" i="40"/>
  <c r="Q197" i="40"/>
  <c r="Q198" i="40"/>
  <c r="Q199" i="40"/>
  <c r="Q200" i="40"/>
  <c r="Q201" i="40"/>
  <c r="Q202" i="40"/>
  <c r="Q203" i="40"/>
  <c r="Q204" i="40"/>
  <c r="Q205" i="40"/>
  <c r="Q206" i="40"/>
  <c r="Q207" i="40"/>
  <c r="Q208" i="40"/>
  <c r="Q209" i="40"/>
  <c r="Q210" i="40"/>
  <c r="Q211" i="40"/>
  <c r="Q212" i="40"/>
  <c r="Q213" i="40"/>
  <c r="Q214" i="40"/>
  <c r="Q215" i="40"/>
  <c r="Q216" i="40"/>
  <c r="Q217" i="40"/>
  <c r="Q218" i="40"/>
  <c r="Q219" i="40"/>
  <c r="Q220" i="40"/>
  <c r="Q221" i="40"/>
  <c r="Q222" i="40"/>
  <c r="Q223" i="40"/>
  <c r="Q224" i="40"/>
  <c r="Q225" i="40"/>
  <c r="Q226" i="40"/>
  <c r="Q227" i="40"/>
  <c r="Q228" i="40"/>
  <c r="Q229" i="40"/>
  <c r="Q230" i="40"/>
  <c r="Q231" i="40"/>
  <c r="Q232" i="40"/>
  <c r="Q233" i="40"/>
  <c r="Q234" i="40"/>
  <c r="Q235" i="40"/>
  <c r="Q236" i="40"/>
  <c r="Q237" i="40"/>
  <c r="Q238" i="40"/>
  <c r="Q239" i="40"/>
  <c r="Q240" i="40"/>
  <c r="Q241" i="40"/>
  <c r="Q242" i="40"/>
  <c r="Q243" i="40"/>
  <c r="Q244" i="40"/>
  <c r="Q245" i="40"/>
  <c r="Q246" i="40"/>
  <c r="Q247" i="40"/>
  <c r="Q248" i="40"/>
  <c r="Q249" i="40"/>
  <c r="Q250" i="40"/>
  <c r="Q251" i="40"/>
  <c r="Q252" i="40"/>
  <c r="Q253" i="40"/>
  <c r="Q254" i="40"/>
  <c r="Q255" i="40"/>
  <c r="Q256" i="40"/>
  <c r="Q257" i="40"/>
  <c r="Q258" i="40"/>
  <c r="Q259" i="40"/>
  <c r="Q260" i="40"/>
  <c r="Q261" i="40"/>
  <c r="Q262" i="40"/>
  <c r="Q263" i="40"/>
  <c r="Q264" i="40"/>
  <c r="Q265" i="40"/>
  <c r="Q266" i="40"/>
  <c r="Q267" i="40"/>
  <c r="Q268" i="40"/>
  <c r="Q269" i="40"/>
  <c r="Q270" i="40"/>
  <c r="Q271" i="40"/>
  <c r="Q272" i="40"/>
  <c r="Q273" i="40"/>
  <c r="Q274" i="40"/>
  <c r="Q275" i="40"/>
  <c r="Q276" i="40"/>
  <c r="Q277" i="40"/>
  <c r="Q278" i="40"/>
  <c r="Q279" i="40"/>
  <c r="Q280" i="40"/>
  <c r="Q281" i="40"/>
  <c r="Q282" i="40"/>
  <c r="Q283" i="40"/>
  <c r="Q284" i="40"/>
  <c r="Q285" i="40"/>
  <c r="Q286" i="40"/>
  <c r="Q287" i="40"/>
  <c r="Q288" i="40"/>
  <c r="Q289" i="40"/>
  <c r="Q290" i="40"/>
  <c r="Q291" i="40"/>
  <c r="Q292" i="40"/>
  <c r="Q293" i="40"/>
  <c r="Q294" i="40"/>
  <c r="Q295" i="40"/>
  <c r="Q296" i="40"/>
  <c r="Q297" i="40"/>
  <c r="Q298" i="40"/>
  <c r="Q299" i="40"/>
  <c r="Q300" i="40"/>
  <c r="Q301" i="40"/>
  <c r="Q302" i="40"/>
  <c r="Q303" i="40"/>
  <c r="Q304" i="40"/>
  <c r="Q305" i="40"/>
  <c r="Q306" i="40"/>
  <c r="Q307" i="40"/>
  <c r="Q308" i="40"/>
  <c r="Q309" i="40"/>
  <c r="Q310" i="40"/>
  <c r="Q311" i="40"/>
  <c r="Q312" i="40"/>
  <c r="Q313" i="40"/>
  <c r="Q314" i="40"/>
  <c r="Q315" i="40"/>
  <c r="Q316" i="40"/>
  <c r="Q317" i="40"/>
  <c r="Q318" i="40"/>
  <c r="Q319" i="40"/>
  <c r="Q320" i="40"/>
  <c r="Q321" i="40"/>
  <c r="Q322" i="40"/>
  <c r="Q323" i="40"/>
  <c r="Q324" i="40"/>
  <c r="Q325" i="40"/>
  <c r="Q326" i="40"/>
  <c r="Q327" i="40"/>
  <c r="Q328" i="40"/>
  <c r="Q329" i="40"/>
  <c r="Q330" i="40"/>
  <c r="Q331" i="40"/>
  <c r="Q332" i="40"/>
  <c r="Q333" i="40"/>
  <c r="Q334" i="40"/>
  <c r="Q335" i="40"/>
  <c r="Q336" i="40"/>
  <c r="Q337" i="40"/>
  <c r="Q338" i="40"/>
  <c r="Q339" i="40"/>
  <c r="Q340" i="40"/>
  <c r="Q341" i="40"/>
  <c r="Q342" i="40"/>
  <c r="Q343" i="40"/>
  <c r="Q344" i="40"/>
  <c r="Q345" i="40"/>
  <c r="Q346" i="40"/>
  <c r="Q347" i="40"/>
  <c r="Q348" i="40"/>
  <c r="Q349" i="40"/>
  <c r="Q350" i="40"/>
  <c r="Q351" i="40"/>
  <c r="Q352" i="40"/>
  <c r="Q353" i="40"/>
  <c r="Q354" i="40"/>
  <c r="Q355" i="40"/>
  <c r="Q356" i="40"/>
  <c r="Q357" i="40"/>
  <c r="Q358" i="40"/>
  <c r="Q359" i="40"/>
  <c r="Q360" i="40"/>
  <c r="Q361" i="40"/>
  <c r="Q362" i="40"/>
  <c r="Q363" i="40"/>
  <c r="Q364" i="40"/>
  <c r="Q365" i="40"/>
  <c r="Q366" i="40"/>
  <c r="Q367" i="40"/>
  <c r="Q368" i="40"/>
  <c r="Q369" i="40"/>
  <c r="Q370" i="40"/>
  <c r="Q371" i="40"/>
  <c r="Q372" i="40"/>
  <c r="Q373" i="40"/>
  <c r="Q374" i="40"/>
  <c r="Q375" i="40"/>
  <c r="Q376" i="40"/>
  <c r="Q377" i="40"/>
  <c r="Q378" i="40"/>
  <c r="Q379" i="40"/>
  <c r="Q380" i="40"/>
  <c r="Q381" i="40"/>
  <c r="Q382" i="40"/>
  <c r="Q383" i="40"/>
  <c r="Q384" i="40"/>
  <c r="Q385" i="40"/>
  <c r="Q386" i="40"/>
  <c r="Q387" i="40"/>
  <c r="Q388" i="40"/>
  <c r="Q389" i="40"/>
  <c r="Q390" i="40"/>
  <c r="Q391" i="40"/>
  <c r="Q392" i="40"/>
  <c r="Q393" i="40"/>
  <c r="Q394" i="40"/>
  <c r="Q395" i="40"/>
  <c r="Q396" i="40"/>
  <c r="Q397" i="40"/>
  <c r="Q398" i="40"/>
  <c r="Q399" i="40"/>
  <c r="Q400" i="40"/>
  <c r="Q401" i="40"/>
  <c r="Q402" i="40"/>
  <c r="Q403" i="40"/>
  <c r="Q404" i="40"/>
  <c r="Q405" i="40"/>
  <c r="Q406" i="40"/>
  <c r="Q407" i="40"/>
  <c r="Q408" i="40"/>
  <c r="Q409" i="40"/>
  <c r="Q410" i="40"/>
  <c r="Q411" i="40"/>
  <c r="Q412" i="40"/>
  <c r="Q413" i="40"/>
  <c r="Q414" i="40"/>
  <c r="Q415" i="40"/>
  <c r="Q416" i="40"/>
  <c r="Q417" i="40"/>
  <c r="Q418" i="40"/>
  <c r="Q419" i="40"/>
  <c r="Q420" i="40"/>
  <c r="Q421" i="40"/>
  <c r="Q422" i="40"/>
  <c r="Q423" i="40"/>
  <c r="Q424" i="40"/>
  <c r="Q425" i="40"/>
  <c r="Q426" i="40"/>
  <c r="Q427" i="40"/>
  <c r="Q428" i="40"/>
  <c r="Q429" i="40"/>
  <c r="Q430" i="40"/>
  <c r="Q431" i="40"/>
  <c r="Q432" i="40"/>
  <c r="Q433" i="40"/>
  <c r="Q434" i="40"/>
  <c r="Q435" i="40"/>
  <c r="Q436" i="40"/>
  <c r="Q437" i="40"/>
  <c r="Q438" i="40"/>
  <c r="Q439" i="40"/>
  <c r="Q440" i="40"/>
  <c r="Q441" i="40"/>
  <c r="Q442" i="40"/>
  <c r="Q443" i="40"/>
  <c r="Q444" i="40"/>
  <c r="Q445" i="40"/>
  <c r="Q446" i="40"/>
  <c r="Q447" i="40"/>
  <c r="Q448" i="40"/>
  <c r="Q449" i="40"/>
  <c r="Q450" i="40"/>
  <c r="Q451" i="40"/>
  <c r="Q452" i="40"/>
  <c r="Q453" i="40"/>
  <c r="Q454" i="40"/>
  <c r="Q455" i="40"/>
  <c r="Q456" i="40"/>
  <c r="Q457" i="40"/>
  <c r="Q458" i="40"/>
  <c r="Q459" i="40"/>
  <c r="Q460" i="40"/>
  <c r="Q461" i="40"/>
  <c r="Q462" i="40"/>
  <c r="Q463" i="40"/>
  <c r="Q464" i="40"/>
  <c r="Q465" i="40"/>
  <c r="Q466" i="40"/>
  <c r="Q467" i="40"/>
  <c r="Q468" i="40"/>
  <c r="Q469" i="40"/>
  <c r="Q470" i="40"/>
  <c r="Q471" i="40"/>
  <c r="Q472" i="40"/>
  <c r="Q473" i="40"/>
  <c r="Q474" i="40"/>
  <c r="Q475" i="40"/>
  <c r="Q476" i="40"/>
  <c r="Q477" i="40"/>
  <c r="Q478" i="40"/>
  <c r="Q479" i="40"/>
  <c r="Q480" i="40"/>
  <c r="Q481" i="40"/>
  <c r="Q482" i="40"/>
  <c r="Q483" i="40"/>
  <c r="Q484" i="40"/>
  <c r="Q485" i="40"/>
  <c r="Q486" i="40"/>
  <c r="Q487" i="40"/>
  <c r="Q488" i="40"/>
  <c r="Q489" i="40"/>
  <c r="Q490" i="40"/>
  <c r="Q491" i="40"/>
  <c r="Q492" i="40"/>
  <c r="Q493" i="40"/>
  <c r="Q494" i="40"/>
  <c r="Q495" i="40"/>
  <c r="Q496" i="40"/>
  <c r="Q497" i="40"/>
  <c r="Q498" i="40"/>
  <c r="Q499" i="40"/>
  <c r="Q500" i="40"/>
  <c r="Q501" i="40"/>
  <c r="Q502" i="40"/>
  <c r="Q503" i="40"/>
  <c r="Q504" i="40"/>
  <c r="Q505" i="40"/>
  <c r="Q506" i="40"/>
  <c r="Q507" i="40"/>
  <c r="P8" i="40"/>
  <c r="P9" i="40"/>
  <c r="P10" i="40"/>
  <c r="P11" i="40"/>
  <c r="P12" i="40"/>
  <c r="P13" i="40"/>
  <c r="P14" i="40"/>
  <c r="P15" i="40"/>
  <c r="P16" i="40"/>
  <c r="P17" i="40"/>
  <c r="P18" i="40"/>
  <c r="P19" i="40"/>
  <c r="P20" i="40"/>
  <c r="P21" i="40"/>
  <c r="P22" i="40"/>
  <c r="P23" i="40"/>
  <c r="P24" i="40"/>
  <c r="P25" i="40"/>
  <c r="P26" i="40"/>
  <c r="P27" i="40"/>
  <c r="P28" i="40"/>
  <c r="P29" i="40"/>
  <c r="P30" i="40"/>
  <c r="P31" i="40"/>
  <c r="P32" i="40"/>
  <c r="P33" i="40"/>
  <c r="P34" i="40"/>
  <c r="P35" i="40"/>
  <c r="P36" i="40"/>
  <c r="P37" i="40"/>
  <c r="P38" i="40"/>
  <c r="P39" i="40"/>
  <c r="P40" i="40"/>
  <c r="P41" i="40"/>
  <c r="P42" i="40"/>
  <c r="P43" i="40"/>
  <c r="P44" i="40"/>
  <c r="P45" i="40"/>
  <c r="P46" i="40"/>
  <c r="P47" i="40"/>
  <c r="P48" i="40"/>
  <c r="P49" i="40"/>
  <c r="P50" i="40"/>
  <c r="P51" i="40"/>
  <c r="P52" i="40"/>
  <c r="P53" i="40"/>
  <c r="P54" i="40"/>
  <c r="P55" i="40"/>
  <c r="P56" i="40"/>
  <c r="P57" i="40"/>
  <c r="P58" i="40"/>
  <c r="P59" i="40"/>
  <c r="P60" i="40"/>
  <c r="P61" i="40"/>
  <c r="P62" i="40"/>
  <c r="P63" i="40"/>
  <c r="P64" i="40"/>
  <c r="P65" i="40"/>
  <c r="P66" i="40"/>
  <c r="P67" i="40"/>
  <c r="P68" i="40"/>
  <c r="P69" i="40"/>
  <c r="P70" i="40"/>
  <c r="P71" i="40"/>
  <c r="P72" i="40"/>
  <c r="P73" i="40"/>
  <c r="P74" i="40"/>
  <c r="P75" i="40"/>
  <c r="P76" i="40"/>
  <c r="P77" i="40"/>
  <c r="P78" i="40"/>
  <c r="P79" i="40"/>
  <c r="P80" i="40"/>
  <c r="P81" i="40"/>
  <c r="P82" i="40"/>
  <c r="P83" i="40"/>
  <c r="P84" i="40"/>
  <c r="P85" i="40"/>
  <c r="P86" i="40"/>
  <c r="P87" i="40"/>
  <c r="P88" i="40"/>
  <c r="P89" i="40"/>
  <c r="P90" i="40"/>
  <c r="P91" i="40"/>
  <c r="P92" i="40"/>
  <c r="P93" i="40"/>
  <c r="P94" i="40"/>
  <c r="P95" i="40"/>
  <c r="P96" i="40"/>
  <c r="P97" i="40"/>
  <c r="P98" i="40"/>
  <c r="P99" i="40"/>
  <c r="P100" i="40"/>
  <c r="P101" i="40"/>
  <c r="P102" i="40"/>
  <c r="P103" i="40"/>
  <c r="P104" i="40"/>
  <c r="P105" i="40"/>
  <c r="P106" i="40"/>
  <c r="P107" i="40"/>
  <c r="P108" i="40"/>
  <c r="P109" i="40"/>
  <c r="P110" i="40"/>
  <c r="P111" i="40"/>
  <c r="P112" i="40"/>
  <c r="P113" i="40"/>
  <c r="P114" i="40"/>
  <c r="P115" i="40"/>
  <c r="P116" i="40"/>
  <c r="P117" i="40"/>
  <c r="P118" i="40"/>
  <c r="P119" i="40"/>
  <c r="P120" i="40"/>
  <c r="P121" i="40"/>
  <c r="P122" i="40"/>
  <c r="P123" i="40"/>
  <c r="P124" i="40"/>
  <c r="P125" i="40"/>
  <c r="P126" i="40"/>
  <c r="P127" i="40"/>
  <c r="P128" i="40"/>
  <c r="P129" i="40"/>
  <c r="P130" i="40"/>
  <c r="P131" i="40"/>
  <c r="P132" i="40"/>
  <c r="P133" i="40"/>
  <c r="P134" i="40"/>
  <c r="P135" i="40"/>
  <c r="P136" i="40"/>
  <c r="P137" i="40"/>
  <c r="P138" i="40"/>
  <c r="P139" i="40"/>
  <c r="P140" i="40"/>
  <c r="P141" i="40"/>
  <c r="P142" i="40"/>
  <c r="P143" i="40"/>
  <c r="P144" i="40"/>
  <c r="P145" i="40"/>
  <c r="P146" i="40"/>
  <c r="P147" i="40"/>
  <c r="P148" i="40"/>
  <c r="P149" i="40"/>
  <c r="P150" i="40"/>
  <c r="P151" i="40"/>
  <c r="P152" i="40"/>
  <c r="P153" i="40"/>
  <c r="P154" i="40"/>
  <c r="P155" i="40"/>
  <c r="P156" i="40"/>
  <c r="P157" i="40"/>
  <c r="P158" i="40"/>
  <c r="P159" i="40"/>
  <c r="P160" i="40"/>
  <c r="P161" i="40"/>
  <c r="P162" i="40"/>
  <c r="P163" i="40"/>
  <c r="P164" i="40"/>
  <c r="P165" i="40"/>
  <c r="P166" i="40"/>
  <c r="P167" i="40"/>
  <c r="P168" i="40"/>
  <c r="P169" i="40"/>
  <c r="P170" i="40"/>
  <c r="P171" i="40"/>
  <c r="P172" i="40"/>
  <c r="P173" i="40"/>
  <c r="P174" i="40"/>
  <c r="P175" i="40"/>
  <c r="P176" i="40"/>
  <c r="P177" i="40"/>
  <c r="P178" i="40"/>
  <c r="P179" i="40"/>
  <c r="P180" i="40"/>
  <c r="P181" i="40"/>
  <c r="P182" i="40"/>
  <c r="P183" i="40"/>
  <c r="P184" i="40"/>
  <c r="P185" i="40"/>
  <c r="P186" i="40"/>
  <c r="P187" i="40"/>
  <c r="P188" i="40"/>
  <c r="P189" i="40"/>
  <c r="P190" i="40"/>
  <c r="P191" i="40"/>
  <c r="P192" i="40"/>
  <c r="P193" i="40"/>
  <c r="P194" i="40"/>
  <c r="P195" i="40"/>
  <c r="P196" i="40"/>
  <c r="P197" i="40"/>
  <c r="P198" i="40"/>
  <c r="P199" i="40"/>
  <c r="P200" i="40"/>
  <c r="P201" i="40"/>
  <c r="P202" i="40"/>
  <c r="P203" i="40"/>
  <c r="P204" i="40"/>
  <c r="P205" i="40"/>
  <c r="P206" i="40"/>
  <c r="P207" i="40"/>
  <c r="P208" i="40"/>
  <c r="P209" i="40"/>
  <c r="P210" i="40"/>
  <c r="P211" i="40"/>
  <c r="P212" i="40"/>
  <c r="P213" i="40"/>
  <c r="P214" i="40"/>
  <c r="P215" i="40"/>
  <c r="P216" i="40"/>
  <c r="P217" i="40"/>
  <c r="P218" i="40"/>
  <c r="P219" i="40"/>
  <c r="P220" i="40"/>
  <c r="P221" i="40"/>
  <c r="P222" i="40"/>
  <c r="P223" i="40"/>
  <c r="P224" i="40"/>
  <c r="P225" i="40"/>
  <c r="P226" i="40"/>
  <c r="P227" i="40"/>
  <c r="P228" i="40"/>
  <c r="P229" i="40"/>
  <c r="P230" i="40"/>
  <c r="P231" i="40"/>
  <c r="P232" i="40"/>
  <c r="P233" i="40"/>
  <c r="P234" i="40"/>
  <c r="P235" i="40"/>
  <c r="P236" i="40"/>
  <c r="P237" i="40"/>
  <c r="P238" i="40"/>
  <c r="P239" i="40"/>
  <c r="P240" i="40"/>
  <c r="P241" i="40"/>
  <c r="P242" i="40"/>
  <c r="P243" i="40"/>
  <c r="P244" i="40"/>
  <c r="P245" i="40"/>
  <c r="P246" i="40"/>
  <c r="P247" i="40"/>
  <c r="P248" i="40"/>
  <c r="P249" i="40"/>
  <c r="P250" i="40"/>
  <c r="P251" i="40"/>
  <c r="P252" i="40"/>
  <c r="P253" i="40"/>
  <c r="P254" i="40"/>
  <c r="P255" i="40"/>
  <c r="P256" i="40"/>
  <c r="P257" i="40"/>
  <c r="P258" i="40"/>
  <c r="P259" i="40"/>
  <c r="P260" i="40"/>
  <c r="P261" i="40"/>
  <c r="P262" i="40"/>
  <c r="P263" i="40"/>
  <c r="P264" i="40"/>
  <c r="P265" i="40"/>
  <c r="P266" i="40"/>
  <c r="P267" i="40"/>
  <c r="P268" i="40"/>
  <c r="P269" i="40"/>
  <c r="P270" i="40"/>
  <c r="P271" i="40"/>
  <c r="P272" i="40"/>
  <c r="P273" i="40"/>
  <c r="P274" i="40"/>
  <c r="P275" i="40"/>
  <c r="P276" i="40"/>
  <c r="P277" i="40"/>
  <c r="P278" i="40"/>
  <c r="P279" i="40"/>
  <c r="P280" i="40"/>
  <c r="P281" i="40"/>
  <c r="P282" i="40"/>
  <c r="P283" i="40"/>
  <c r="P284" i="40"/>
  <c r="P285" i="40"/>
  <c r="P286" i="40"/>
  <c r="P287" i="40"/>
  <c r="P288" i="40"/>
  <c r="P289" i="40"/>
  <c r="P290" i="40"/>
  <c r="P291" i="40"/>
  <c r="P292" i="40"/>
  <c r="P293" i="40"/>
  <c r="P294" i="40"/>
  <c r="P295" i="40"/>
  <c r="P296" i="40"/>
  <c r="P297" i="40"/>
  <c r="P298" i="40"/>
  <c r="P299" i="40"/>
  <c r="P300" i="40"/>
  <c r="P301" i="40"/>
  <c r="P302" i="40"/>
  <c r="P303" i="40"/>
  <c r="P304" i="40"/>
  <c r="P305" i="40"/>
  <c r="P306" i="40"/>
  <c r="P307" i="40"/>
  <c r="P308" i="40"/>
  <c r="P309" i="40"/>
  <c r="P310" i="40"/>
  <c r="P311" i="40"/>
  <c r="P312" i="40"/>
  <c r="P313" i="40"/>
  <c r="P314" i="40"/>
  <c r="P315" i="40"/>
  <c r="P316" i="40"/>
  <c r="P317" i="40"/>
  <c r="P318" i="40"/>
  <c r="P319" i="40"/>
  <c r="P320" i="40"/>
  <c r="P321" i="40"/>
  <c r="P322" i="40"/>
  <c r="P323" i="40"/>
  <c r="P324" i="40"/>
  <c r="P325" i="40"/>
  <c r="P326" i="40"/>
  <c r="P327" i="40"/>
  <c r="P328" i="40"/>
  <c r="P329" i="40"/>
  <c r="P330" i="40"/>
  <c r="P331" i="40"/>
  <c r="P332" i="40"/>
  <c r="P333" i="40"/>
  <c r="P334" i="40"/>
  <c r="P335" i="40"/>
  <c r="P336" i="40"/>
  <c r="P337" i="40"/>
  <c r="P338" i="40"/>
  <c r="P339" i="40"/>
  <c r="P340" i="40"/>
  <c r="P341" i="40"/>
  <c r="P342" i="40"/>
  <c r="P343" i="40"/>
  <c r="P344" i="40"/>
  <c r="P345" i="40"/>
  <c r="P346" i="40"/>
  <c r="P347" i="40"/>
  <c r="P348" i="40"/>
  <c r="P349" i="40"/>
  <c r="P350" i="40"/>
  <c r="P351" i="40"/>
  <c r="P352" i="40"/>
  <c r="P353" i="40"/>
  <c r="P354" i="40"/>
  <c r="P355" i="40"/>
  <c r="P356" i="40"/>
  <c r="P357" i="40"/>
  <c r="P358" i="40"/>
  <c r="P359" i="40"/>
  <c r="P360" i="40"/>
  <c r="P361" i="40"/>
  <c r="P362" i="40"/>
  <c r="P363" i="40"/>
  <c r="P364" i="40"/>
  <c r="P365" i="40"/>
  <c r="P366" i="40"/>
  <c r="P367" i="40"/>
  <c r="P368" i="40"/>
  <c r="P369" i="40"/>
  <c r="P370" i="40"/>
  <c r="P371" i="40"/>
  <c r="P372" i="40"/>
  <c r="P373" i="40"/>
  <c r="P374" i="40"/>
  <c r="P375" i="40"/>
  <c r="P376" i="40"/>
  <c r="P377" i="40"/>
  <c r="P378" i="40"/>
  <c r="P379" i="40"/>
  <c r="P380" i="40"/>
  <c r="P381" i="40"/>
  <c r="P382" i="40"/>
  <c r="P383" i="40"/>
  <c r="P384" i="40"/>
  <c r="P385" i="40"/>
  <c r="P386" i="40"/>
  <c r="P387" i="40"/>
  <c r="P388" i="40"/>
  <c r="P389" i="40"/>
  <c r="P390" i="40"/>
  <c r="P391" i="40"/>
  <c r="P392" i="40"/>
  <c r="P393" i="40"/>
  <c r="P394" i="40"/>
  <c r="P395" i="40"/>
  <c r="P396" i="40"/>
  <c r="P397" i="40"/>
  <c r="P398" i="40"/>
  <c r="P399" i="40"/>
  <c r="P400" i="40"/>
  <c r="P401" i="40"/>
  <c r="P402" i="40"/>
  <c r="P403" i="40"/>
  <c r="P404" i="40"/>
  <c r="P405" i="40"/>
  <c r="P406" i="40"/>
  <c r="P407" i="40"/>
  <c r="P408" i="40"/>
  <c r="P409" i="40"/>
  <c r="P410" i="40"/>
  <c r="P411" i="40"/>
  <c r="P412" i="40"/>
  <c r="P413" i="40"/>
  <c r="P414" i="40"/>
  <c r="P415" i="40"/>
  <c r="P416" i="40"/>
  <c r="P417" i="40"/>
  <c r="P418" i="40"/>
  <c r="P419" i="40"/>
  <c r="P420" i="40"/>
  <c r="P421" i="40"/>
  <c r="P422" i="40"/>
  <c r="P423" i="40"/>
  <c r="P424" i="40"/>
  <c r="P425" i="40"/>
  <c r="P426" i="40"/>
  <c r="P427" i="40"/>
  <c r="P428" i="40"/>
  <c r="P429" i="40"/>
  <c r="P430" i="40"/>
  <c r="P431" i="40"/>
  <c r="P432" i="40"/>
  <c r="P433" i="40"/>
  <c r="P434" i="40"/>
  <c r="P435" i="40"/>
  <c r="P436" i="40"/>
  <c r="P437" i="40"/>
  <c r="P438" i="40"/>
  <c r="P439" i="40"/>
  <c r="P440" i="40"/>
  <c r="P441" i="40"/>
  <c r="P442" i="40"/>
  <c r="P443" i="40"/>
  <c r="P444" i="40"/>
  <c r="P445" i="40"/>
  <c r="P446" i="40"/>
  <c r="P447" i="40"/>
  <c r="P448" i="40"/>
  <c r="P449" i="40"/>
  <c r="P450" i="40"/>
  <c r="P451" i="40"/>
  <c r="P452" i="40"/>
  <c r="P453" i="40"/>
  <c r="P454" i="40"/>
  <c r="P455" i="40"/>
  <c r="P456" i="40"/>
  <c r="P457" i="40"/>
  <c r="P458" i="40"/>
  <c r="P459" i="40"/>
  <c r="P460" i="40"/>
  <c r="P461" i="40"/>
  <c r="P462" i="40"/>
  <c r="P463" i="40"/>
  <c r="P464" i="40"/>
  <c r="P465" i="40"/>
  <c r="P466" i="40"/>
  <c r="P467" i="40"/>
  <c r="P468" i="40"/>
  <c r="P469" i="40"/>
  <c r="P470" i="40"/>
  <c r="P471" i="40"/>
  <c r="P472" i="40"/>
  <c r="P473" i="40"/>
  <c r="P474" i="40"/>
  <c r="P475" i="40"/>
  <c r="P476" i="40"/>
  <c r="P477" i="40"/>
  <c r="P478" i="40"/>
  <c r="P479" i="40"/>
  <c r="P480" i="40"/>
  <c r="P481" i="40"/>
  <c r="P482" i="40"/>
  <c r="P483" i="40"/>
  <c r="P484" i="40"/>
  <c r="P485" i="40"/>
  <c r="P486" i="40"/>
  <c r="P487" i="40"/>
  <c r="P488" i="40"/>
  <c r="P489" i="40"/>
  <c r="P490" i="40"/>
  <c r="P491" i="40"/>
  <c r="P492" i="40"/>
  <c r="P493" i="40"/>
  <c r="P494" i="40"/>
  <c r="P495" i="40"/>
  <c r="P496" i="40"/>
  <c r="P497" i="40"/>
  <c r="P498" i="40"/>
  <c r="P499" i="40"/>
  <c r="P500" i="40"/>
  <c r="P501" i="40"/>
  <c r="P502" i="40"/>
  <c r="P503" i="40"/>
  <c r="P504" i="40"/>
  <c r="P505" i="40"/>
  <c r="P506" i="40"/>
  <c r="P507" i="40"/>
  <c r="O8" i="40"/>
  <c r="O9" i="40"/>
  <c r="O10" i="40"/>
  <c r="O11" i="40"/>
  <c r="O12" i="40"/>
  <c r="O13" i="40"/>
  <c r="O14" i="40"/>
  <c r="O15" i="40"/>
  <c r="O16" i="40"/>
  <c r="O17" i="40"/>
  <c r="O18" i="40"/>
  <c r="O19" i="40"/>
  <c r="O20" i="40"/>
  <c r="O21" i="40"/>
  <c r="O22" i="40"/>
  <c r="O23" i="40"/>
  <c r="O24" i="40"/>
  <c r="O25" i="40"/>
  <c r="O26" i="40"/>
  <c r="O27" i="40"/>
  <c r="O28" i="40"/>
  <c r="O29" i="40"/>
  <c r="O30" i="40"/>
  <c r="O31" i="40"/>
  <c r="O32" i="40"/>
  <c r="O33" i="40"/>
  <c r="O34" i="40"/>
  <c r="O35" i="40"/>
  <c r="O36" i="40"/>
  <c r="O37" i="40"/>
  <c r="O38" i="40"/>
  <c r="O39" i="40"/>
  <c r="O40" i="40"/>
  <c r="O41" i="40"/>
  <c r="O42" i="40"/>
  <c r="O43" i="40"/>
  <c r="O44" i="40"/>
  <c r="O45" i="40"/>
  <c r="O46" i="40"/>
  <c r="O47" i="40"/>
  <c r="O48" i="40"/>
  <c r="O49" i="40"/>
  <c r="O50" i="40"/>
  <c r="O51" i="40"/>
  <c r="O52" i="40"/>
  <c r="O53" i="40"/>
  <c r="O54" i="40"/>
  <c r="O55" i="40"/>
  <c r="O56" i="40"/>
  <c r="O57" i="40"/>
  <c r="O58" i="40"/>
  <c r="O59" i="40"/>
  <c r="O60" i="40"/>
  <c r="O61" i="40"/>
  <c r="O62" i="40"/>
  <c r="O63" i="40"/>
  <c r="O64" i="40"/>
  <c r="O65" i="40"/>
  <c r="O66" i="40"/>
  <c r="O67" i="40"/>
  <c r="O68" i="40"/>
  <c r="O69" i="40"/>
  <c r="O70" i="40"/>
  <c r="O71" i="40"/>
  <c r="O72" i="40"/>
  <c r="O73" i="40"/>
  <c r="O74" i="40"/>
  <c r="O75" i="40"/>
  <c r="O76" i="40"/>
  <c r="O77" i="40"/>
  <c r="O78" i="40"/>
  <c r="O79" i="40"/>
  <c r="O80" i="40"/>
  <c r="O81" i="40"/>
  <c r="O82" i="40"/>
  <c r="O83" i="40"/>
  <c r="O84" i="40"/>
  <c r="O85" i="40"/>
  <c r="O86" i="40"/>
  <c r="O87" i="40"/>
  <c r="O88" i="40"/>
  <c r="O89" i="40"/>
  <c r="O90" i="40"/>
  <c r="O91" i="40"/>
  <c r="O92" i="40"/>
  <c r="O93" i="40"/>
  <c r="O94" i="40"/>
  <c r="O95" i="40"/>
  <c r="O96" i="40"/>
  <c r="O97" i="40"/>
  <c r="O98" i="40"/>
  <c r="O99" i="40"/>
  <c r="O100" i="40"/>
  <c r="O101" i="40"/>
  <c r="O102" i="40"/>
  <c r="O103" i="40"/>
  <c r="O104" i="40"/>
  <c r="O105" i="40"/>
  <c r="O106" i="40"/>
  <c r="O107" i="40"/>
  <c r="O108" i="40"/>
  <c r="O109" i="40"/>
  <c r="O110" i="40"/>
  <c r="O111" i="40"/>
  <c r="O112" i="40"/>
  <c r="O113" i="40"/>
  <c r="O114" i="40"/>
  <c r="O115" i="40"/>
  <c r="O116" i="40"/>
  <c r="O117" i="40"/>
  <c r="O118" i="40"/>
  <c r="O119" i="40"/>
  <c r="O120" i="40"/>
  <c r="O121" i="40"/>
  <c r="O122" i="40"/>
  <c r="O123" i="40"/>
  <c r="O124" i="40"/>
  <c r="O125" i="40"/>
  <c r="O126" i="40"/>
  <c r="O127" i="40"/>
  <c r="O128" i="40"/>
  <c r="O129" i="40"/>
  <c r="O130" i="40"/>
  <c r="O131" i="40"/>
  <c r="O132" i="40"/>
  <c r="O133" i="40"/>
  <c r="O134" i="40"/>
  <c r="O135" i="40"/>
  <c r="O136" i="40"/>
  <c r="O137" i="40"/>
  <c r="O138" i="40"/>
  <c r="O139" i="40"/>
  <c r="O140" i="40"/>
  <c r="O141" i="40"/>
  <c r="O142" i="40"/>
  <c r="O143" i="40"/>
  <c r="O144" i="40"/>
  <c r="O145" i="40"/>
  <c r="O146" i="40"/>
  <c r="O147" i="40"/>
  <c r="O148" i="40"/>
  <c r="O149" i="40"/>
  <c r="O150" i="40"/>
  <c r="O151" i="40"/>
  <c r="O152" i="40"/>
  <c r="O153" i="40"/>
  <c r="O154" i="40"/>
  <c r="O155" i="40"/>
  <c r="O156" i="40"/>
  <c r="O157" i="40"/>
  <c r="O158" i="40"/>
  <c r="O159" i="40"/>
  <c r="O160" i="40"/>
  <c r="O161" i="40"/>
  <c r="O162" i="40"/>
  <c r="O163" i="40"/>
  <c r="O164" i="40"/>
  <c r="O165" i="40"/>
  <c r="O166" i="40"/>
  <c r="O167" i="40"/>
  <c r="O168" i="40"/>
  <c r="O169" i="40"/>
  <c r="O170" i="40"/>
  <c r="O171" i="40"/>
  <c r="O172" i="40"/>
  <c r="O173" i="40"/>
  <c r="O174" i="40"/>
  <c r="O175" i="40"/>
  <c r="O176" i="40"/>
  <c r="O177" i="40"/>
  <c r="O178" i="40"/>
  <c r="O179" i="40"/>
  <c r="O180" i="40"/>
  <c r="O181" i="40"/>
  <c r="O182" i="40"/>
  <c r="O183" i="40"/>
  <c r="O184" i="40"/>
  <c r="O185" i="40"/>
  <c r="O186" i="40"/>
  <c r="O187" i="40"/>
  <c r="O188" i="40"/>
  <c r="O189" i="40"/>
  <c r="O190" i="40"/>
  <c r="O191" i="40"/>
  <c r="O192" i="40"/>
  <c r="O193" i="40"/>
  <c r="O194" i="40"/>
  <c r="O195" i="40"/>
  <c r="O196" i="40"/>
  <c r="O197" i="40"/>
  <c r="O198" i="40"/>
  <c r="O199" i="40"/>
  <c r="O200" i="40"/>
  <c r="O201" i="40"/>
  <c r="O202" i="40"/>
  <c r="O203" i="40"/>
  <c r="O204" i="40"/>
  <c r="O205" i="40"/>
  <c r="O206" i="40"/>
  <c r="O207" i="40"/>
  <c r="O208" i="40"/>
  <c r="O209" i="40"/>
  <c r="O210" i="40"/>
  <c r="O211" i="40"/>
  <c r="O212" i="40"/>
  <c r="O213" i="40"/>
  <c r="O214" i="40"/>
  <c r="O215" i="40"/>
  <c r="O216" i="40"/>
  <c r="O217" i="40"/>
  <c r="O218" i="40"/>
  <c r="O219" i="40"/>
  <c r="O220" i="40"/>
  <c r="O221" i="40"/>
  <c r="O222" i="40"/>
  <c r="O223" i="40"/>
  <c r="O224" i="40"/>
  <c r="O225" i="40"/>
  <c r="O226" i="40"/>
  <c r="O227" i="40"/>
  <c r="O228" i="40"/>
  <c r="O229" i="40"/>
  <c r="O230" i="40"/>
  <c r="O231" i="40"/>
  <c r="O232" i="40"/>
  <c r="O233" i="40"/>
  <c r="O234" i="40"/>
  <c r="O235" i="40"/>
  <c r="O236" i="40"/>
  <c r="O237" i="40"/>
  <c r="O238" i="40"/>
  <c r="O239" i="40"/>
  <c r="O240" i="40"/>
  <c r="O241" i="40"/>
  <c r="O242" i="40"/>
  <c r="O243" i="40"/>
  <c r="O244" i="40"/>
  <c r="O245" i="40"/>
  <c r="O246" i="40"/>
  <c r="O247" i="40"/>
  <c r="O248" i="40"/>
  <c r="O249" i="40"/>
  <c r="O250" i="40"/>
  <c r="O251" i="40"/>
  <c r="O252" i="40"/>
  <c r="O253" i="40"/>
  <c r="O254" i="40"/>
  <c r="O255" i="40"/>
  <c r="O256" i="40"/>
  <c r="O257" i="40"/>
  <c r="O258" i="40"/>
  <c r="O259" i="40"/>
  <c r="O260" i="40"/>
  <c r="O261" i="40"/>
  <c r="O262" i="40"/>
  <c r="O263" i="40"/>
  <c r="O264" i="40"/>
  <c r="O265" i="40"/>
  <c r="O266" i="40"/>
  <c r="O267" i="40"/>
  <c r="O268" i="40"/>
  <c r="O269" i="40"/>
  <c r="O270" i="40"/>
  <c r="O271" i="40"/>
  <c r="O272" i="40"/>
  <c r="O273" i="40"/>
  <c r="O274" i="40"/>
  <c r="O275" i="40"/>
  <c r="O276" i="40"/>
  <c r="O277" i="40"/>
  <c r="O278" i="40"/>
  <c r="O279" i="40"/>
  <c r="O280" i="40"/>
  <c r="O281" i="40"/>
  <c r="O282" i="40"/>
  <c r="O283" i="40"/>
  <c r="O284" i="40"/>
  <c r="O285" i="40"/>
  <c r="O286" i="40"/>
  <c r="O287" i="40"/>
  <c r="O288" i="40"/>
  <c r="O289" i="40"/>
  <c r="O290" i="40"/>
  <c r="O291" i="40"/>
  <c r="O292" i="40"/>
  <c r="O293" i="40"/>
  <c r="O294" i="40"/>
  <c r="O295" i="40"/>
  <c r="O296" i="40"/>
  <c r="O297" i="40"/>
  <c r="O298" i="40"/>
  <c r="O299" i="40"/>
  <c r="O300" i="40"/>
  <c r="O301" i="40"/>
  <c r="O302" i="40"/>
  <c r="O303" i="40"/>
  <c r="O304" i="40"/>
  <c r="O305" i="40"/>
  <c r="O306" i="40"/>
  <c r="O307" i="40"/>
  <c r="O308" i="40"/>
  <c r="O309" i="40"/>
  <c r="O310" i="40"/>
  <c r="O311" i="40"/>
  <c r="O312" i="40"/>
  <c r="O313" i="40"/>
  <c r="O314" i="40"/>
  <c r="O315" i="40"/>
  <c r="O316" i="40"/>
  <c r="O317" i="40"/>
  <c r="O318" i="40"/>
  <c r="O319" i="40"/>
  <c r="O320" i="40"/>
  <c r="O321" i="40"/>
  <c r="O322" i="40"/>
  <c r="O323" i="40"/>
  <c r="O324" i="40"/>
  <c r="O325" i="40"/>
  <c r="O326" i="40"/>
  <c r="O327" i="40"/>
  <c r="O328" i="40"/>
  <c r="O329" i="40"/>
  <c r="O330" i="40"/>
  <c r="O331" i="40"/>
  <c r="O332" i="40"/>
  <c r="O333" i="40"/>
  <c r="O334" i="40"/>
  <c r="O335" i="40"/>
  <c r="O336" i="40"/>
  <c r="O337" i="40"/>
  <c r="O338" i="40"/>
  <c r="O339" i="40"/>
  <c r="O340" i="40"/>
  <c r="O341" i="40"/>
  <c r="O342" i="40"/>
  <c r="O343" i="40"/>
  <c r="O344" i="40"/>
  <c r="O345" i="40"/>
  <c r="O346" i="40"/>
  <c r="O347" i="40"/>
  <c r="O348" i="40"/>
  <c r="O349" i="40"/>
  <c r="O350" i="40"/>
  <c r="O351" i="40"/>
  <c r="O352" i="40"/>
  <c r="O353" i="40"/>
  <c r="O354" i="40"/>
  <c r="O355" i="40"/>
  <c r="O356" i="40"/>
  <c r="O357" i="40"/>
  <c r="O358" i="40"/>
  <c r="O359" i="40"/>
  <c r="O360" i="40"/>
  <c r="O361" i="40"/>
  <c r="O362" i="40"/>
  <c r="O363" i="40"/>
  <c r="O364" i="40"/>
  <c r="O365" i="40"/>
  <c r="O366" i="40"/>
  <c r="O367" i="40"/>
  <c r="O368" i="40"/>
  <c r="O369" i="40"/>
  <c r="O370" i="40"/>
  <c r="O371" i="40"/>
  <c r="O372" i="40"/>
  <c r="O373" i="40"/>
  <c r="O374" i="40"/>
  <c r="O375" i="40"/>
  <c r="O376" i="40"/>
  <c r="O377" i="40"/>
  <c r="O378" i="40"/>
  <c r="O379" i="40"/>
  <c r="O380" i="40"/>
  <c r="O381" i="40"/>
  <c r="O382" i="40"/>
  <c r="O383" i="40"/>
  <c r="O384" i="40"/>
  <c r="O385" i="40"/>
  <c r="O386" i="40"/>
  <c r="O387" i="40"/>
  <c r="O388" i="40"/>
  <c r="O389" i="40"/>
  <c r="O390" i="40"/>
  <c r="O391" i="40"/>
  <c r="O392" i="40"/>
  <c r="O393" i="40"/>
  <c r="O394" i="40"/>
  <c r="O395" i="40"/>
  <c r="O396" i="40"/>
  <c r="O397" i="40"/>
  <c r="O398" i="40"/>
  <c r="O399" i="40"/>
  <c r="O400" i="40"/>
  <c r="O401" i="40"/>
  <c r="O402" i="40"/>
  <c r="O403" i="40"/>
  <c r="O404" i="40"/>
  <c r="O405" i="40"/>
  <c r="O406" i="40"/>
  <c r="O407" i="40"/>
  <c r="O408" i="40"/>
  <c r="O409" i="40"/>
  <c r="O410" i="40"/>
  <c r="O411" i="40"/>
  <c r="O412" i="40"/>
  <c r="O413" i="40"/>
  <c r="O414" i="40"/>
  <c r="O415" i="40"/>
  <c r="O416" i="40"/>
  <c r="O417" i="40"/>
  <c r="O418" i="40"/>
  <c r="O419" i="40"/>
  <c r="O420" i="40"/>
  <c r="O421" i="40"/>
  <c r="O422" i="40"/>
  <c r="O423" i="40"/>
  <c r="O424" i="40"/>
  <c r="O425" i="40"/>
  <c r="O426" i="40"/>
  <c r="O427" i="40"/>
  <c r="O428" i="40"/>
  <c r="O429" i="40"/>
  <c r="O430" i="40"/>
  <c r="O431" i="40"/>
  <c r="O432" i="40"/>
  <c r="O433" i="40"/>
  <c r="O434" i="40"/>
  <c r="O435" i="40"/>
  <c r="O436" i="40"/>
  <c r="O437" i="40"/>
  <c r="O438" i="40"/>
  <c r="O439" i="40"/>
  <c r="O440" i="40"/>
  <c r="O441" i="40"/>
  <c r="O442" i="40"/>
  <c r="O443" i="40"/>
  <c r="O444" i="40"/>
  <c r="O445" i="40"/>
  <c r="O446" i="40"/>
  <c r="O447" i="40"/>
  <c r="O448" i="40"/>
  <c r="O449" i="40"/>
  <c r="O450" i="40"/>
  <c r="O451" i="40"/>
  <c r="O452" i="40"/>
  <c r="O453" i="40"/>
  <c r="O454" i="40"/>
  <c r="O455" i="40"/>
  <c r="O456" i="40"/>
  <c r="O457" i="40"/>
  <c r="O458" i="40"/>
  <c r="O459" i="40"/>
  <c r="O460" i="40"/>
  <c r="O461" i="40"/>
  <c r="O462" i="40"/>
  <c r="O463" i="40"/>
  <c r="O464" i="40"/>
  <c r="O465" i="40"/>
  <c r="O466" i="40"/>
  <c r="O467" i="40"/>
  <c r="O468" i="40"/>
  <c r="O469" i="40"/>
  <c r="O470" i="40"/>
  <c r="O471" i="40"/>
  <c r="O472" i="40"/>
  <c r="O473" i="40"/>
  <c r="O474" i="40"/>
  <c r="O475" i="40"/>
  <c r="O476" i="40"/>
  <c r="O477" i="40"/>
  <c r="O478" i="40"/>
  <c r="O479" i="40"/>
  <c r="O480" i="40"/>
  <c r="O481" i="40"/>
  <c r="O482" i="40"/>
  <c r="O483" i="40"/>
  <c r="O484" i="40"/>
  <c r="O485" i="40"/>
  <c r="O486" i="40"/>
  <c r="O487" i="40"/>
  <c r="O488" i="40"/>
  <c r="O489" i="40"/>
  <c r="O490" i="40"/>
  <c r="O491" i="40"/>
  <c r="O492" i="40"/>
  <c r="O493" i="40"/>
  <c r="O494" i="40"/>
  <c r="O495" i="40"/>
  <c r="O496" i="40"/>
  <c r="O497" i="40"/>
  <c r="O498" i="40"/>
  <c r="O499" i="40"/>
  <c r="O500" i="40"/>
  <c r="O501" i="40"/>
  <c r="O502" i="40"/>
  <c r="O503" i="40"/>
  <c r="O504" i="40"/>
  <c r="O505" i="40"/>
  <c r="O506" i="40"/>
  <c r="O507" i="40"/>
  <c r="AM9" i="40" l="1"/>
  <c r="U302" i="40"/>
  <c r="AM262" i="40"/>
  <c r="AM486" i="40"/>
  <c r="AM230" i="40"/>
  <c r="AM470" i="40"/>
  <c r="AM214" i="40"/>
  <c r="AM454" i="40"/>
  <c r="AM198" i="40"/>
  <c r="AM438" i="40"/>
  <c r="AM182" i="40"/>
  <c r="AM422" i="40"/>
  <c r="AM166" i="40"/>
  <c r="AM406" i="40"/>
  <c r="AM150" i="40"/>
  <c r="AM390" i="40"/>
  <c r="AM134" i="40"/>
  <c r="AM374" i="40"/>
  <c r="AM118" i="40"/>
  <c r="AM358" i="40"/>
  <c r="AM102" i="40"/>
  <c r="AM342" i="40"/>
  <c r="AM86" i="40"/>
  <c r="AM326" i="40"/>
  <c r="AM70" i="40"/>
  <c r="AM310" i="40"/>
  <c r="AM54" i="40"/>
  <c r="AM294" i="40"/>
  <c r="AM38" i="40"/>
  <c r="U334" i="40"/>
  <c r="AM22" i="40"/>
  <c r="AM503" i="40"/>
  <c r="AM487" i="40"/>
  <c r="AM471" i="40"/>
  <c r="AM455" i="40"/>
  <c r="AM439" i="40"/>
  <c r="AM423" i="40"/>
  <c r="AM407" i="40"/>
  <c r="AM391" i="40"/>
  <c r="AM375" i="40"/>
  <c r="AM359" i="40"/>
  <c r="AM343" i="40"/>
  <c r="AM327" i="40"/>
  <c r="AM311" i="40"/>
  <c r="AM295" i="40"/>
  <c r="AM279" i="40"/>
  <c r="AM263" i="40"/>
  <c r="AM247" i="40"/>
  <c r="AM231" i="40"/>
  <c r="AM215" i="40"/>
  <c r="AM199" i="40"/>
  <c r="AM183" i="40"/>
  <c r="AM167" i="40"/>
  <c r="AM151" i="40"/>
  <c r="AM135" i="40"/>
  <c r="AM119" i="40"/>
  <c r="AM103" i="40"/>
  <c r="AM87" i="40"/>
  <c r="AM71" i="40"/>
  <c r="AM55" i="40"/>
  <c r="AM39" i="40"/>
  <c r="AM23" i="40"/>
  <c r="AM501" i="40"/>
  <c r="AM485" i="40"/>
  <c r="AM469" i="40"/>
  <c r="AM453" i="40"/>
  <c r="AM437" i="40"/>
  <c r="AM421" i="40"/>
  <c r="AM405" i="40"/>
  <c r="AM389" i="40"/>
  <c r="AM373" i="40"/>
  <c r="AM357" i="40"/>
  <c r="AM341" i="40"/>
  <c r="AM325" i="40"/>
  <c r="AM309" i="40"/>
  <c r="AM293" i="40"/>
  <c r="AM277" i="40"/>
  <c r="AM261" i="40"/>
  <c r="AM245" i="40"/>
  <c r="AM229" i="40"/>
  <c r="AM213" i="40"/>
  <c r="AM197" i="40"/>
  <c r="AM181" i="40"/>
  <c r="AM165" i="40"/>
  <c r="AM149" i="40"/>
  <c r="AM133" i="40"/>
  <c r="AM117" i="40"/>
  <c r="AM101" i="40"/>
  <c r="AM85" i="40"/>
  <c r="AM69" i="40"/>
  <c r="AM53" i="40"/>
  <c r="AM37" i="40"/>
  <c r="AM21" i="40"/>
  <c r="AM500" i="40"/>
  <c r="AM484" i="40"/>
  <c r="AM468" i="40"/>
  <c r="AM452" i="40"/>
  <c r="AM436" i="40"/>
  <c r="AM420" i="40"/>
  <c r="AM404" i="40"/>
  <c r="AM388" i="40"/>
  <c r="AM372" i="40"/>
  <c r="AM356" i="40"/>
  <c r="AM340" i="40"/>
  <c r="AM324" i="40"/>
  <c r="AM308" i="40"/>
  <c r="AM292" i="40"/>
  <c r="AM276" i="40"/>
  <c r="AM260" i="40"/>
  <c r="AM244" i="40"/>
  <c r="AM228" i="40"/>
  <c r="AM212" i="40"/>
  <c r="AM196" i="40"/>
  <c r="AM180" i="40"/>
  <c r="AM164" i="40"/>
  <c r="AM148" i="40"/>
  <c r="AM132" i="40"/>
  <c r="AM116" i="40"/>
  <c r="AM100" i="40"/>
  <c r="AM84" i="40"/>
  <c r="AM68" i="40"/>
  <c r="AM52" i="40"/>
  <c r="AM36" i="40"/>
  <c r="AM20" i="40"/>
  <c r="U280" i="40"/>
  <c r="AM499" i="40"/>
  <c r="AM483" i="40"/>
  <c r="AM467" i="40"/>
  <c r="AM451" i="40"/>
  <c r="AM435" i="40"/>
  <c r="AM419" i="40"/>
  <c r="AM403" i="40"/>
  <c r="AM387" i="40"/>
  <c r="AM371" i="40"/>
  <c r="AM355" i="40"/>
  <c r="AM339" i="40"/>
  <c r="AM323" i="40"/>
  <c r="AM307" i="40"/>
  <c r="AM291" i="40"/>
  <c r="AM275" i="40"/>
  <c r="AM259" i="40"/>
  <c r="AM243" i="40"/>
  <c r="AM227" i="40"/>
  <c r="AM211" i="40"/>
  <c r="AM195" i="40"/>
  <c r="AM179" i="40"/>
  <c r="AM163" i="40"/>
  <c r="AM147" i="40"/>
  <c r="AM131" i="40"/>
  <c r="AM115" i="40"/>
  <c r="AM99" i="40"/>
  <c r="AM83" i="40"/>
  <c r="AM67" i="40"/>
  <c r="AM51" i="40"/>
  <c r="AM35" i="40"/>
  <c r="AM19" i="40"/>
  <c r="AM498" i="40"/>
  <c r="AM482" i="40"/>
  <c r="AM466" i="40"/>
  <c r="AM450" i="40"/>
  <c r="AM434" i="40"/>
  <c r="AM418" i="40"/>
  <c r="AM402" i="40"/>
  <c r="AM386" i="40"/>
  <c r="AM370" i="40"/>
  <c r="AM354" i="40"/>
  <c r="AM338" i="40"/>
  <c r="AM322" i="40"/>
  <c r="AM306" i="40"/>
  <c r="AM290" i="40"/>
  <c r="AM274" i="40"/>
  <c r="AM258" i="40"/>
  <c r="AM242" i="40"/>
  <c r="AM226" i="40"/>
  <c r="AM210" i="40"/>
  <c r="AM194" i="40"/>
  <c r="AM178" i="40"/>
  <c r="AM162" i="40"/>
  <c r="AM146" i="40"/>
  <c r="AM130" i="40"/>
  <c r="AM114" i="40"/>
  <c r="AM98" i="40"/>
  <c r="AM82" i="40"/>
  <c r="AM66" i="40"/>
  <c r="AM50" i="40"/>
  <c r="AM34" i="40"/>
  <c r="AM18" i="40"/>
  <c r="U264" i="40"/>
  <c r="AM497" i="40"/>
  <c r="AM481" i="40"/>
  <c r="AM465" i="40"/>
  <c r="AM449" i="40"/>
  <c r="AM433" i="40"/>
  <c r="AM417" i="40"/>
  <c r="AM401" i="40"/>
  <c r="AM385" i="40"/>
  <c r="AM369" i="40"/>
  <c r="AM353" i="40"/>
  <c r="AM337" i="40"/>
  <c r="AM321" i="40"/>
  <c r="AM305" i="40"/>
  <c r="AM289" i="40"/>
  <c r="AM273" i="40"/>
  <c r="AM257" i="40"/>
  <c r="AM241" i="40"/>
  <c r="AM225" i="40"/>
  <c r="AM209" i="40"/>
  <c r="AM193" i="40"/>
  <c r="AM177" i="40"/>
  <c r="AM161" i="40"/>
  <c r="AM145" i="40"/>
  <c r="AM129" i="40"/>
  <c r="AM113" i="40"/>
  <c r="AM97" i="40"/>
  <c r="AM81" i="40"/>
  <c r="AM65" i="40"/>
  <c r="AM49" i="40"/>
  <c r="AM33" i="40"/>
  <c r="AM17" i="40"/>
  <c r="U216" i="40"/>
  <c r="AM496" i="40"/>
  <c r="AM480" i="40"/>
  <c r="AM464" i="40"/>
  <c r="AM448" i="40"/>
  <c r="AM432" i="40"/>
  <c r="AM416" i="40"/>
  <c r="AM400" i="40"/>
  <c r="AM384" i="40"/>
  <c r="AM368" i="40"/>
  <c r="AM352" i="40"/>
  <c r="AM336" i="40"/>
  <c r="AM320" i="40"/>
  <c r="AM304" i="40"/>
  <c r="AM288" i="40"/>
  <c r="AM272" i="40"/>
  <c r="AM256" i="40"/>
  <c r="AM240" i="40"/>
  <c r="AM224" i="40"/>
  <c r="AM208" i="40"/>
  <c r="AM192" i="40"/>
  <c r="AM176" i="40"/>
  <c r="AM160" i="40"/>
  <c r="AM144" i="40"/>
  <c r="AM128" i="40"/>
  <c r="AM112" i="40"/>
  <c r="AM96" i="40"/>
  <c r="AM80" i="40"/>
  <c r="AM64" i="40"/>
  <c r="AM48" i="40"/>
  <c r="AM32" i="40"/>
  <c r="AM16" i="40"/>
  <c r="U200" i="40"/>
  <c r="AM495" i="40"/>
  <c r="AM479" i="40"/>
  <c r="AM463" i="40"/>
  <c r="AM447" i="40"/>
  <c r="AM431" i="40"/>
  <c r="AM415" i="40"/>
  <c r="AM399" i="40"/>
  <c r="AM383" i="40"/>
  <c r="AM367" i="40"/>
  <c r="AM351" i="40"/>
  <c r="AM335" i="40"/>
  <c r="AM319" i="40"/>
  <c r="AM303" i="40"/>
  <c r="AM287" i="40"/>
  <c r="AM271" i="40"/>
  <c r="AM255" i="40"/>
  <c r="AM239" i="40"/>
  <c r="AM223" i="40"/>
  <c r="AM207" i="40"/>
  <c r="AM191" i="40"/>
  <c r="AM175" i="40"/>
  <c r="AM159" i="40"/>
  <c r="AM143" i="40"/>
  <c r="AM127" i="40"/>
  <c r="AM111" i="40"/>
  <c r="AM95" i="40"/>
  <c r="AM79" i="40"/>
  <c r="AM63" i="40"/>
  <c r="AM47" i="40"/>
  <c r="AM31" i="40"/>
  <c r="AM15" i="40"/>
  <c r="U158" i="40"/>
  <c r="AM478" i="40"/>
  <c r="AM462" i="40"/>
  <c r="AM446" i="40"/>
  <c r="AM430" i="40"/>
  <c r="AM414" i="40"/>
  <c r="AM382" i="40"/>
  <c r="AM350" i="40"/>
  <c r="AM318" i="40"/>
  <c r="AM286" i="40"/>
  <c r="AM270" i="40"/>
  <c r="AM254" i="40"/>
  <c r="AM238" i="40"/>
  <c r="AM222" i="40"/>
  <c r="AM206" i="40"/>
  <c r="AM190" i="40"/>
  <c r="AM174" i="40"/>
  <c r="AM142" i="40"/>
  <c r="AM126" i="40"/>
  <c r="AM110" i="40"/>
  <c r="AM94" i="40"/>
  <c r="AM46" i="40"/>
  <c r="AM14" i="40"/>
  <c r="U120" i="40"/>
  <c r="AM493" i="40"/>
  <c r="AM477" i="40"/>
  <c r="AM461" i="40"/>
  <c r="AM445" i="40"/>
  <c r="AM429" i="40"/>
  <c r="AM413" i="40"/>
  <c r="AM397" i="40"/>
  <c r="AM381" i="40"/>
  <c r="AM365" i="40"/>
  <c r="AM349" i="40"/>
  <c r="AM333" i="40"/>
  <c r="AM317" i="40"/>
  <c r="AM301" i="40"/>
  <c r="AM285" i="40"/>
  <c r="AM269" i="40"/>
  <c r="AM253" i="40"/>
  <c r="AM237" i="40"/>
  <c r="AM221" i="40"/>
  <c r="AM205" i="40"/>
  <c r="AM189" i="40"/>
  <c r="AM173" i="40"/>
  <c r="AM157" i="40"/>
  <c r="AM141" i="40"/>
  <c r="AM125" i="40"/>
  <c r="AM109" i="40"/>
  <c r="AM93" i="40"/>
  <c r="AM77" i="40"/>
  <c r="AM61" i="40"/>
  <c r="AM45" i="40"/>
  <c r="AM29" i="40"/>
  <c r="AM13" i="40"/>
  <c r="U104" i="40"/>
  <c r="AM492" i="40"/>
  <c r="AM476" i="40"/>
  <c r="AM460" i="40"/>
  <c r="AM444" i="40"/>
  <c r="AM428" i="40"/>
  <c r="AM412" i="40"/>
  <c r="AM396" i="40"/>
  <c r="AM380" i="40"/>
  <c r="AM364" i="40"/>
  <c r="AM348" i="40"/>
  <c r="AM332" i="40"/>
  <c r="AM316" i="40"/>
  <c r="AM300" i="40"/>
  <c r="AM284" i="40"/>
  <c r="AM268" i="40"/>
  <c r="AM252" i="40"/>
  <c r="AM236" i="40"/>
  <c r="AM220" i="40"/>
  <c r="AM204" i="40"/>
  <c r="AM188" i="40"/>
  <c r="AM172" i="40"/>
  <c r="AM156" i="40"/>
  <c r="AM140" i="40"/>
  <c r="AM124" i="40"/>
  <c r="AM108" i="40"/>
  <c r="AM92" i="40"/>
  <c r="AM76" i="40"/>
  <c r="AM60" i="40"/>
  <c r="AM44" i="40"/>
  <c r="AM28" i="40"/>
  <c r="AM12" i="40"/>
  <c r="AM491" i="40"/>
  <c r="AM475" i="40"/>
  <c r="AM459" i="40"/>
  <c r="AM443" i="40"/>
  <c r="AM427" i="40"/>
  <c r="AM411" i="40"/>
  <c r="AM395" i="40"/>
  <c r="AM379" i="40"/>
  <c r="AM363" i="40"/>
  <c r="AM347" i="40"/>
  <c r="AM331" i="40"/>
  <c r="AM315" i="40"/>
  <c r="AM299" i="40"/>
  <c r="AM283" i="40"/>
  <c r="AM267" i="40"/>
  <c r="AM251" i="40"/>
  <c r="AM235" i="40"/>
  <c r="AM219" i="40"/>
  <c r="AM203" i="40"/>
  <c r="AM187" i="40"/>
  <c r="AM171" i="40"/>
  <c r="AM155" i="40"/>
  <c r="AM139" i="40"/>
  <c r="AM123" i="40"/>
  <c r="AM107" i="40"/>
  <c r="AM91" i="40"/>
  <c r="AM75" i="40"/>
  <c r="AM59" i="40"/>
  <c r="AM43" i="40"/>
  <c r="AM27" i="40"/>
  <c r="AM11" i="40"/>
  <c r="U72" i="40"/>
  <c r="AM506" i="40"/>
  <c r="AM490" i="40"/>
  <c r="AM474" i="40"/>
  <c r="AM458" i="40"/>
  <c r="AM442" i="40"/>
  <c r="AM426" i="40"/>
  <c r="AM410" i="40"/>
  <c r="AM394" i="40"/>
  <c r="AM378" i="40"/>
  <c r="AM362" i="40"/>
  <c r="AM346" i="40"/>
  <c r="AM330" i="40"/>
  <c r="AM314" i="40"/>
  <c r="AM298" i="40"/>
  <c r="AM282" i="40"/>
  <c r="AM266" i="40"/>
  <c r="AM250" i="40"/>
  <c r="AM234" i="40"/>
  <c r="AM218" i="40"/>
  <c r="AM202" i="40"/>
  <c r="AM186" i="40"/>
  <c r="AM170" i="40"/>
  <c r="AM154" i="40"/>
  <c r="AM138" i="40"/>
  <c r="AM122" i="40"/>
  <c r="AM106" i="40"/>
  <c r="AM90" i="40"/>
  <c r="AM74" i="40"/>
  <c r="AM58" i="40"/>
  <c r="AM42" i="40"/>
  <c r="AM26" i="40"/>
  <c r="AM10" i="40"/>
  <c r="U472" i="40"/>
  <c r="AM505" i="40"/>
  <c r="AM489" i="40"/>
  <c r="AM473" i="40"/>
  <c r="AM457" i="40"/>
  <c r="AM441" i="40"/>
  <c r="AM425" i="40"/>
  <c r="AM409" i="40"/>
  <c r="AM393" i="40"/>
  <c r="AM377" i="40"/>
  <c r="AM361" i="40"/>
  <c r="AM345" i="40"/>
  <c r="AM329" i="40"/>
  <c r="AM313" i="40"/>
  <c r="AM297" i="40"/>
  <c r="AM281" i="40"/>
  <c r="AM265" i="40"/>
  <c r="AM249" i="40"/>
  <c r="AM233" i="40"/>
  <c r="AM217" i="40"/>
  <c r="AM201" i="40"/>
  <c r="AM185" i="40"/>
  <c r="AM169" i="40"/>
  <c r="AM153" i="40"/>
  <c r="AM137" i="40"/>
  <c r="AM121" i="40"/>
  <c r="AM105" i="40"/>
  <c r="AM89" i="40"/>
  <c r="AM73" i="40"/>
  <c r="AM57" i="40"/>
  <c r="AM41" i="40"/>
  <c r="AM25" i="40"/>
  <c r="AM504" i="40"/>
  <c r="AM488" i="40"/>
  <c r="AM456" i="40"/>
  <c r="AM440" i="40"/>
  <c r="AM424" i="40"/>
  <c r="AM408" i="40"/>
  <c r="AM392" i="40"/>
  <c r="AM376" i="40"/>
  <c r="AM360" i="40"/>
  <c r="AM344" i="40"/>
  <c r="AM328" i="40"/>
  <c r="AM312" i="40"/>
  <c r="AM296" i="40"/>
  <c r="AM248" i="40"/>
  <c r="AM232" i="40"/>
  <c r="AM184" i="40"/>
  <c r="AM168" i="40"/>
  <c r="AM152" i="40"/>
  <c r="AM136" i="40"/>
  <c r="AM88" i="40"/>
  <c r="AM56" i="40"/>
  <c r="AM40" i="40"/>
  <c r="AM24" i="40"/>
  <c r="AB507" i="40"/>
  <c r="AM9" i="29"/>
  <c r="AM10" i="29"/>
  <c r="AM12" i="29"/>
  <c r="AM13" i="29"/>
  <c r="AM14" i="29"/>
  <c r="AM15" i="29"/>
  <c r="AM16" i="29"/>
  <c r="AM17" i="29"/>
  <c r="AM18" i="29"/>
  <c r="AM19" i="29"/>
  <c r="AM20" i="29"/>
  <c r="AM21" i="29"/>
  <c r="AM22" i="29"/>
  <c r="AM23" i="29"/>
  <c r="AM24" i="29"/>
  <c r="AM25" i="29"/>
  <c r="AM26" i="29"/>
  <c r="AM27" i="29"/>
  <c r="AM28" i="29"/>
  <c r="AM29" i="29"/>
  <c r="AM30" i="29"/>
  <c r="AM31" i="29"/>
  <c r="AM32" i="29"/>
  <c r="AM33" i="29"/>
  <c r="AM34" i="29"/>
  <c r="AM35" i="29"/>
  <c r="AM36" i="29"/>
  <c r="AM37" i="29"/>
  <c r="AM38" i="29"/>
  <c r="AM39" i="29"/>
  <c r="AM40" i="29"/>
  <c r="AM41" i="29"/>
  <c r="AM42" i="29"/>
  <c r="AM43" i="29"/>
  <c r="AM44" i="29"/>
  <c r="AM45" i="29"/>
  <c r="AM46" i="29"/>
  <c r="AM47" i="29"/>
  <c r="AM48" i="29"/>
  <c r="AM49" i="29"/>
  <c r="AM50" i="29"/>
  <c r="AM51" i="29"/>
  <c r="AM52" i="29"/>
  <c r="AM53" i="29"/>
  <c r="AM54" i="29"/>
  <c r="AM55" i="29"/>
  <c r="AM56" i="29"/>
  <c r="AM57" i="29"/>
  <c r="AM58" i="29"/>
  <c r="AM59" i="29"/>
  <c r="AM60" i="29"/>
  <c r="AM61" i="29"/>
  <c r="AM62" i="29"/>
  <c r="AM63" i="29"/>
  <c r="AM64" i="29"/>
  <c r="AM65" i="29"/>
  <c r="AM66" i="29"/>
  <c r="AM67" i="29"/>
  <c r="AM68" i="29"/>
  <c r="AM69" i="29"/>
  <c r="AM70" i="29"/>
  <c r="AM71" i="29"/>
  <c r="AM72" i="29"/>
  <c r="AM73" i="29"/>
  <c r="AM74" i="29"/>
  <c r="AM75" i="29"/>
  <c r="AM76" i="29"/>
  <c r="AM77" i="29"/>
  <c r="AM78" i="29"/>
  <c r="AM79" i="29"/>
  <c r="AM80" i="29"/>
  <c r="AM81" i="29"/>
  <c r="AM82" i="29"/>
  <c r="AM83" i="29"/>
  <c r="AM84" i="29"/>
  <c r="AM85" i="29"/>
  <c r="AM86" i="29"/>
  <c r="AM87" i="29"/>
  <c r="AM88" i="29"/>
  <c r="AM89" i="29"/>
  <c r="AM90" i="29"/>
  <c r="AM91" i="29"/>
  <c r="AM92" i="29"/>
  <c r="AM93" i="29"/>
  <c r="AM94" i="29"/>
  <c r="AM95" i="29"/>
  <c r="AM96" i="29"/>
  <c r="AM97" i="29"/>
  <c r="AM98" i="29"/>
  <c r="AM99" i="29"/>
  <c r="AM100" i="29"/>
  <c r="AM101" i="29"/>
  <c r="AM102" i="29"/>
  <c r="AM103" i="29"/>
  <c r="AM104" i="29"/>
  <c r="AM105" i="29"/>
  <c r="AM106" i="29"/>
  <c r="AM107" i="29"/>
  <c r="AM108" i="29"/>
  <c r="AM109" i="29"/>
  <c r="AM110" i="29"/>
  <c r="AM111" i="29"/>
  <c r="AM112" i="29"/>
  <c r="AM113" i="29"/>
  <c r="AM114" i="29"/>
  <c r="AM115" i="29"/>
  <c r="AM116" i="29"/>
  <c r="AM117" i="29"/>
  <c r="AM118" i="29"/>
  <c r="AM119" i="29"/>
  <c r="AM120" i="29"/>
  <c r="AM121" i="29"/>
  <c r="AM122" i="29"/>
  <c r="AM123" i="29"/>
  <c r="AM124" i="29"/>
  <c r="AM125" i="29"/>
  <c r="AM126" i="29"/>
  <c r="AM127" i="29"/>
  <c r="AM128" i="29"/>
  <c r="AM129" i="29"/>
  <c r="AM130" i="29"/>
  <c r="AM131" i="29"/>
  <c r="AM132" i="29"/>
  <c r="AM133" i="29"/>
  <c r="AM134" i="29"/>
  <c r="AM135" i="29"/>
  <c r="AM136" i="29"/>
  <c r="AM137" i="29"/>
  <c r="AM138" i="29"/>
  <c r="AM139" i="29"/>
  <c r="AM140" i="29"/>
  <c r="AM141" i="29"/>
  <c r="AM142" i="29"/>
  <c r="AM143" i="29"/>
  <c r="AM144" i="29"/>
  <c r="AM145" i="29"/>
  <c r="AM146" i="29"/>
  <c r="AM147" i="29"/>
  <c r="AM148" i="29"/>
  <c r="AM149" i="29"/>
  <c r="AM150" i="29"/>
  <c r="AM151" i="29"/>
  <c r="AM152" i="29"/>
  <c r="AM153" i="29"/>
  <c r="AM154" i="29"/>
  <c r="AM155" i="29"/>
  <c r="AM156" i="29"/>
  <c r="AM157" i="29"/>
  <c r="AM158" i="29"/>
  <c r="AM159" i="29"/>
  <c r="AM160" i="29"/>
  <c r="AM161" i="29"/>
  <c r="AM162" i="29"/>
  <c r="AM163" i="29"/>
  <c r="AM164" i="29"/>
  <c r="AM165" i="29"/>
  <c r="AM166" i="29"/>
  <c r="AM167" i="29"/>
  <c r="AM168" i="29"/>
  <c r="AM169" i="29"/>
  <c r="AM170" i="29"/>
  <c r="AM171" i="29"/>
  <c r="AM172" i="29"/>
  <c r="AM173" i="29"/>
  <c r="AM174" i="29"/>
  <c r="AM175" i="29"/>
  <c r="AM176" i="29"/>
  <c r="AM177" i="29"/>
  <c r="AM178" i="29"/>
  <c r="AM179" i="29"/>
  <c r="AM180" i="29"/>
  <c r="AM181" i="29"/>
  <c r="AM182" i="29"/>
  <c r="AM183" i="29"/>
  <c r="AM184" i="29"/>
  <c r="AM185" i="29"/>
  <c r="AM186" i="29"/>
  <c r="AM187" i="29"/>
  <c r="AM188" i="29"/>
  <c r="AM189" i="29"/>
  <c r="AM190" i="29"/>
  <c r="AM191" i="29"/>
  <c r="AM192" i="29"/>
  <c r="AM193" i="29"/>
  <c r="AM194" i="29"/>
  <c r="AM195" i="29"/>
  <c r="AM196" i="29"/>
  <c r="AM197" i="29"/>
  <c r="AM198" i="29"/>
  <c r="AM199" i="29"/>
  <c r="AM200" i="29"/>
  <c r="AM201" i="29"/>
  <c r="AM202" i="29"/>
  <c r="AM203" i="29"/>
  <c r="AM204" i="29"/>
  <c r="AM205" i="29"/>
  <c r="AM206" i="29"/>
  <c r="AM207" i="29"/>
  <c r="AM208" i="29"/>
  <c r="AM209" i="29"/>
  <c r="AM210" i="29"/>
  <c r="AM211" i="29"/>
  <c r="AM212" i="29"/>
  <c r="AM213" i="29"/>
  <c r="AM214" i="29"/>
  <c r="AM215" i="29"/>
  <c r="AM216" i="29"/>
  <c r="AM217" i="29"/>
  <c r="AM218" i="29"/>
  <c r="AM219" i="29"/>
  <c r="AM220" i="29"/>
  <c r="AM221" i="29"/>
  <c r="AM222" i="29"/>
  <c r="AM223" i="29"/>
  <c r="AM224" i="29"/>
  <c r="AM225" i="29"/>
  <c r="AM226" i="29"/>
  <c r="AM227" i="29"/>
  <c r="AM228" i="29"/>
  <c r="AM229" i="29"/>
  <c r="AM230" i="29"/>
  <c r="AM231" i="29"/>
  <c r="AM232" i="29"/>
  <c r="AM233" i="29"/>
  <c r="AM234" i="29"/>
  <c r="AM235" i="29"/>
  <c r="AM236" i="29"/>
  <c r="AM237" i="29"/>
  <c r="AM238" i="29"/>
  <c r="AM239" i="29"/>
  <c r="AM240" i="29"/>
  <c r="AM241" i="29"/>
  <c r="AM242" i="29"/>
  <c r="AM243" i="29"/>
  <c r="AM244" i="29"/>
  <c r="AM245" i="29"/>
  <c r="AM246" i="29"/>
  <c r="AM247" i="29"/>
  <c r="AM248" i="29"/>
  <c r="AM249" i="29"/>
  <c r="AM250" i="29"/>
  <c r="AM251" i="29"/>
  <c r="AM252" i="29"/>
  <c r="AM253" i="29"/>
  <c r="AM254" i="29"/>
  <c r="AM255" i="29"/>
  <c r="AM256" i="29"/>
  <c r="AM257" i="29"/>
  <c r="AM258" i="29"/>
  <c r="AM259" i="29"/>
  <c r="AM260" i="29"/>
  <c r="AM261" i="29"/>
  <c r="AM262" i="29"/>
  <c r="AM263" i="29"/>
  <c r="AM264" i="29"/>
  <c r="AM265" i="29"/>
  <c r="AM266" i="29"/>
  <c r="AM267" i="29"/>
  <c r="AM268" i="29"/>
  <c r="AM269" i="29"/>
  <c r="AM270" i="29"/>
  <c r="AM271" i="29"/>
  <c r="AM272" i="29"/>
  <c r="AM273" i="29"/>
  <c r="AM274" i="29"/>
  <c r="AM275" i="29"/>
  <c r="AM276" i="29"/>
  <c r="AM277" i="29"/>
  <c r="AM278" i="29"/>
  <c r="AM279" i="29"/>
  <c r="AM280" i="29"/>
  <c r="AM281" i="29"/>
  <c r="AM282" i="29"/>
  <c r="AM283" i="29"/>
  <c r="AM284" i="29"/>
  <c r="AM285" i="29"/>
  <c r="AM286" i="29"/>
  <c r="AM287" i="29"/>
  <c r="AM288" i="29"/>
  <c r="AM289" i="29"/>
  <c r="AM290" i="29"/>
  <c r="AM291" i="29"/>
  <c r="AM292" i="29"/>
  <c r="AM293" i="29"/>
  <c r="AM294" i="29"/>
  <c r="AM295" i="29"/>
  <c r="AM296" i="29"/>
  <c r="AM297" i="29"/>
  <c r="AM298" i="29"/>
  <c r="AM299" i="29"/>
  <c r="AM300" i="29"/>
  <c r="AM301" i="29"/>
  <c r="AM302" i="29"/>
  <c r="AM303" i="29"/>
  <c r="AM304" i="29"/>
  <c r="AM305" i="29"/>
  <c r="AM306" i="29"/>
  <c r="AM307" i="29"/>
  <c r="AM308" i="29"/>
  <c r="AM309" i="29"/>
  <c r="AM310" i="29"/>
  <c r="AM311" i="29"/>
  <c r="AM312" i="29"/>
  <c r="AM313" i="29"/>
  <c r="AM314" i="29"/>
  <c r="AM315" i="29"/>
  <c r="AM316" i="29"/>
  <c r="AM317" i="29"/>
  <c r="AM318" i="29"/>
  <c r="AM319" i="29"/>
  <c r="AM320" i="29"/>
  <c r="AM321" i="29"/>
  <c r="AM322" i="29"/>
  <c r="AM323" i="29"/>
  <c r="AM324" i="29"/>
  <c r="AM325" i="29"/>
  <c r="AM326" i="29"/>
  <c r="AM327" i="29"/>
  <c r="AM328" i="29"/>
  <c r="AM329" i="29"/>
  <c r="AM330" i="29"/>
  <c r="AM331" i="29"/>
  <c r="AM332" i="29"/>
  <c r="AM333" i="29"/>
  <c r="AM334" i="29"/>
  <c r="AM335" i="29"/>
  <c r="AM336" i="29"/>
  <c r="AM337" i="29"/>
  <c r="AM338" i="29"/>
  <c r="AM339" i="29"/>
  <c r="AM340" i="29"/>
  <c r="AM341" i="29"/>
  <c r="AM342" i="29"/>
  <c r="AM343" i="29"/>
  <c r="AM344" i="29"/>
  <c r="AM345" i="29"/>
  <c r="AM346" i="29"/>
  <c r="AM347" i="29"/>
  <c r="AM348" i="29"/>
  <c r="AM349" i="29"/>
  <c r="AM350" i="29"/>
  <c r="AM351" i="29"/>
  <c r="AM352" i="29"/>
  <c r="AM353" i="29"/>
  <c r="AM354" i="29"/>
  <c r="AM355" i="29"/>
  <c r="AM356" i="29"/>
  <c r="AM357" i="29"/>
  <c r="AM358" i="29"/>
  <c r="AM359" i="29"/>
  <c r="AM360" i="29"/>
  <c r="AM361" i="29"/>
  <c r="AM362" i="29"/>
  <c r="AM363" i="29"/>
  <c r="AM364" i="29"/>
  <c r="AM365" i="29"/>
  <c r="AM366" i="29"/>
  <c r="AM367" i="29"/>
  <c r="AM368" i="29"/>
  <c r="AM369" i="29"/>
  <c r="AM370" i="29"/>
  <c r="AM371" i="29"/>
  <c r="AM372" i="29"/>
  <c r="AM373" i="29"/>
  <c r="AM374" i="29"/>
  <c r="AM375" i="29"/>
  <c r="AM376" i="29"/>
  <c r="AM377" i="29"/>
  <c r="AM378" i="29"/>
  <c r="AM379" i="29"/>
  <c r="AM380" i="29"/>
  <c r="AM381" i="29"/>
  <c r="AM382" i="29"/>
  <c r="AM383" i="29"/>
  <c r="AM384" i="29"/>
  <c r="AM385" i="29"/>
  <c r="AM386" i="29"/>
  <c r="AM387" i="29"/>
  <c r="AM388" i="29"/>
  <c r="AM389" i="29"/>
  <c r="AM390" i="29"/>
  <c r="AM391" i="29"/>
  <c r="AM392" i="29"/>
  <c r="AM393" i="29"/>
  <c r="AM394" i="29"/>
  <c r="AM395" i="29"/>
  <c r="AM396" i="29"/>
  <c r="AM397" i="29"/>
  <c r="AM398" i="29"/>
  <c r="AM399" i="29"/>
  <c r="AM400" i="29"/>
  <c r="AM401" i="29"/>
  <c r="AM402" i="29"/>
  <c r="AM403" i="29"/>
  <c r="AM404" i="29"/>
  <c r="AM405" i="29"/>
  <c r="AM406" i="29"/>
  <c r="AM407" i="29"/>
  <c r="AM408" i="29"/>
  <c r="AM409" i="29"/>
  <c r="AM410" i="29"/>
  <c r="AM411" i="29"/>
  <c r="AM412" i="29"/>
  <c r="AM413" i="29"/>
  <c r="AM414" i="29"/>
  <c r="AM415" i="29"/>
  <c r="AM416" i="29"/>
  <c r="AM417" i="29"/>
  <c r="AM418" i="29"/>
  <c r="AM419" i="29"/>
  <c r="AM420" i="29"/>
  <c r="AM421" i="29"/>
  <c r="AM422" i="29"/>
  <c r="AM423" i="29"/>
  <c r="AM424" i="29"/>
  <c r="AM425" i="29"/>
  <c r="AM426" i="29"/>
  <c r="AM427" i="29"/>
  <c r="AM428" i="29"/>
  <c r="AM429" i="29"/>
  <c r="AM430" i="29"/>
  <c r="AM431" i="29"/>
  <c r="AM432" i="29"/>
  <c r="AM433" i="29"/>
  <c r="AM434" i="29"/>
  <c r="AM435" i="29"/>
  <c r="AM436" i="29"/>
  <c r="AM437" i="29"/>
  <c r="AM438" i="29"/>
  <c r="AM439" i="29"/>
  <c r="AM440" i="29"/>
  <c r="AM441" i="29"/>
  <c r="AM442" i="29"/>
  <c r="AM443" i="29"/>
  <c r="AM444" i="29"/>
  <c r="AM445" i="29"/>
  <c r="AM446" i="29"/>
  <c r="AM447" i="29"/>
  <c r="AM448" i="29"/>
  <c r="AM449" i="29"/>
  <c r="AM450" i="29"/>
  <c r="AM451" i="29"/>
  <c r="AM452" i="29"/>
  <c r="AM453" i="29"/>
  <c r="AM454" i="29"/>
  <c r="AM455" i="29"/>
  <c r="AM456" i="29"/>
  <c r="AM457" i="29"/>
  <c r="AM458" i="29"/>
  <c r="AM459" i="29"/>
  <c r="AM460" i="29"/>
  <c r="AM461" i="29"/>
  <c r="AM462" i="29"/>
  <c r="AM463" i="29"/>
  <c r="AM464" i="29"/>
  <c r="AM465" i="29"/>
  <c r="AM466" i="29"/>
  <c r="AM467" i="29"/>
  <c r="AM468" i="29"/>
  <c r="AM469" i="29"/>
  <c r="AM470" i="29"/>
  <c r="AM471" i="29"/>
  <c r="AM472" i="29"/>
  <c r="AM473" i="29"/>
  <c r="AM474" i="29"/>
  <c r="AM475" i="29"/>
  <c r="AM476" i="29"/>
  <c r="AM477" i="29"/>
  <c r="AM478" i="29"/>
  <c r="AM479" i="29"/>
  <c r="AM480" i="29"/>
  <c r="AM481" i="29"/>
  <c r="AM482" i="29"/>
  <c r="AM483" i="29"/>
  <c r="AM484" i="29"/>
  <c r="AM485" i="29"/>
  <c r="AM486" i="29"/>
  <c r="AM487" i="29"/>
  <c r="AM488" i="29"/>
  <c r="AM489" i="29"/>
  <c r="AM490" i="29"/>
  <c r="AM491" i="29"/>
  <c r="AM492" i="29"/>
  <c r="AM493" i="29"/>
  <c r="AM494" i="29"/>
  <c r="AM495" i="29"/>
  <c r="AM496" i="29"/>
  <c r="AM497" i="29"/>
  <c r="AM498" i="29"/>
  <c r="AM499" i="29"/>
  <c r="AM500" i="29"/>
  <c r="AM501" i="29"/>
  <c r="AM502" i="29"/>
  <c r="AM503" i="29"/>
  <c r="AM504" i="29"/>
  <c r="AM505" i="29"/>
  <c r="AM506" i="29"/>
  <c r="AL9" i="29"/>
  <c r="AL10" i="29"/>
  <c r="AL12" i="29"/>
  <c r="AL13" i="29"/>
  <c r="AL14" i="29"/>
  <c r="AL15" i="29"/>
  <c r="AL16" i="29"/>
  <c r="AL17" i="29"/>
  <c r="AL18" i="29"/>
  <c r="AL19" i="29"/>
  <c r="AL20" i="29"/>
  <c r="AL21" i="29"/>
  <c r="AL22" i="29"/>
  <c r="AL23" i="29"/>
  <c r="AL24" i="29"/>
  <c r="AL25" i="29"/>
  <c r="AL26" i="29"/>
  <c r="AL27" i="29"/>
  <c r="AL28" i="29"/>
  <c r="AL29" i="29"/>
  <c r="AL30" i="29"/>
  <c r="AL31" i="29"/>
  <c r="AL32" i="29"/>
  <c r="AL33" i="29"/>
  <c r="AL34" i="29"/>
  <c r="AL35" i="29"/>
  <c r="AL36" i="29"/>
  <c r="AL37" i="29"/>
  <c r="AL38" i="29"/>
  <c r="AL39" i="29"/>
  <c r="AL40" i="29"/>
  <c r="AL41" i="29"/>
  <c r="AL42" i="29"/>
  <c r="AL43" i="29"/>
  <c r="AL44" i="29"/>
  <c r="AL45" i="29"/>
  <c r="AL46" i="29"/>
  <c r="AL47" i="29"/>
  <c r="AL48" i="29"/>
  <c r="AL49" i="29"/>
  <c r="AL50" i="29"/>
  <c r="AL51" i="29"/>
  <c r="AL52" i="29"/>
  <c r="AL53" i="29"/>
  <c r="AL54" i="29"/>
  <c r="AL55" i="29"/>
  <c r="AL56" i="29"/>
  <c r="AL57" i="29"/>
  <c r="AL58" i="29"/>
  <c r="AL59" i="29"/>
  <c r="AL60" i="29"/>
  <c r="AL61" i="29"/>
  <c r="AL62" i="29"/>
  <c r="AL63" i="29"/>
  <c r="AL64" i="29"/>
  <c r="AL65" i="29"/>
  <c r="AL66" i="29"/>
  <c r="AL67" i="29"/>
  <c r="AL68" i="29"/>
  <c r="AL69" i="29"/>
  <c r="AL70" i="29"/>
  <c r="AL71" i="29"/>
  <c r="AL72" i="29"/>
  <c r="AL73" i="29"/>
  <c r="AL74" i="29"/>
  <c r="AL75" i="29"/>
  <c r="AL76" i="29"/>
  <c r="AL77" i="29"/>
  <c r="AL78" i="29"/>
  <c r="AL79" i="29"/>
  <c r="AL80" i="29"/>
  <c r="AL81" i="29"/>
  <c r="AL82" i="29"/>
  <c r="AL83" i="29"/>
  <c r="AL84" i="29"/>
  <c r="AL85" i="29"/>
  <c r="AL86" i="29"/>
  <c r="AL87" i="29"/>
  <c r="AL88" i="29"/>
  <c r="AL89" i="29"/>
  <c r="AL90" i="29"/>
  <c r="AL91" i="29"/>
  <c r="AL92" i="29"/>
  <c r="AL93" i="29"/>
  <c r="AL94" i="29"/>
  <c r="AL95" i="29"/>
  <c r="AL96" i="29"/>
  <c r="AL97" i="29"/>
  <c r="AL98" i="29"/>
  <c r="AL99" i="29"/>
  <c r="AL100" i="29"/>
  <c r="AL101" i="29"/>
  <c r="AL102" i="29"/>
  <c r="AL103" i="29"/>
  <c r="AL104" i="29"/>
  <c r="AL105" i="29"/>
  <c r="AL106" i="29"/>
  <c r="AL107" i="29"/>
  <c r="AL108" i="29"/>
  <c r="AL109" i="29"/>
  <c r="AL110" i="29"/>
  <c r="AL111" i="29"/>
  <c r="AL112" i="29"/>
  <c r="AL113" i="29"/>
  <c r="AL114" i="29"/>
  <c r="AL115" i="29"/>
  <c r="AL116" i="29"/>
  <c r="AL117" i="29"/>
  <c r="AL118" i="29"/>
  <c r="AL119" i="29"/>
  <c r="AL120" i="29"/>
  <c r="AL121" i="29"/>
  <c r="AL122" i="29"/>
  <c r="AL123" i="29"/>
  <c r="AL124" i="29"/>
  <c r="AL125" i="29"/>
  <c r="AL126" i="29"/>
  <c r="AL127" i="29"/>
  <c r="AL128" i="29"/>
  <c r="AL129" i="29"/>
  <c r="AL130" i="29"/>
  <c r="AL131" i="29"/>
  <c r="AL132" i="29"/>
  <c r="AL133" i="29"/>
  <c r="AL134" i="29"/>
  <c r="AL135" i="29"/>
  <c r="AL136" i="29"/>
  <c r="AL137" i="29"/>
  <c r="AL138" i="29"/>
  <c r="AL139" i="29"/>
  <c r="AL140" i="29"/>
  <c r="AL141" i="29"/>
  <c r="AL142" i="29"/>
  <c r="AL143" i="29"/>
  <c r="AL144" i="29"/>
  <c r="AL145" i="29"/>
  <c r="AL146" i="29"/>
  <c r="AL147" i="29"/>
  <c r="AL148" i="29"/>
  <c r="AL149" i="29"/>
  <c r="AL150" i="29"/>
  <c r="AL151" i="29"/>
  <c r="AL152" i="29"/>
  <c r="AL153" i="29"/>
  <c r="AL154" i="29"/>
  <c r="AL155" i="29"/>
  <c r="AL156" i="29"/>
  <c r="AL157" i="29"/>
  <c r="AL158" i="29"/>
  <c r="AL159" i="29"/>
  <c r="AL160" i="29"/>
  <c r="AL161" i="29"/>
  <c r="AL162" i="29"/>
  <c r="AL163" i="29"/>
  <c r="AL164" i="29"/>
  <c r="AL165" i="29"/>
  <c r="AL166" i="29"/>
  <c r="AL167" i="29"/>
  <c r="AL168" i="29"/>
  <c r="AL169" i="29"/>
  <c r="AL170" i="29"/>
  <c r="AL171" i="29"/>
  <c r="AL172" i="29"/>
  <c r="AL173" i="29"/>
  <c r="AL174" i="29"/>
  <c r="AL175" i="29"/>
  <c r="AL176" i="29"/>
  <c r="AL177" i="29"/>
  <c r="AL178" i="29"/>
  <c r="AL179" i="29"/>
  <c r="AL180" i="29"/>
  <c r="AL181" i="29"/>
  <c r="AL182" i="29"/>
  <c r="AL183" i="29"/>
  <c r="AL184" i="29"/>
  <c r="AL185" i="29"/>
  <c r="AL186" i="29"/>
  <c r="AL187" i="29"/>
  <c r="AL188" i="29"/>
  <c r="AL189" i="29"/>
  <c r="AL190" i="29"/>
  <c r="AL191" i="29"/>
  <c r="AL192" i="29"/>
  <c r="AL193" i="29"/>
  <c r="AL194" i="29"/>
  <c r="AL195" i="29"/>
  <c r="AL196" i="29"/>
  <c r="AL197" i="29"/>
  <c r="AL198" i="29"/>
  <c r="AL199" i="29"/>
  <c r="AL200" i="29"/>
  <c r="AL201" i="29"/>
  <c r="AL202" i="29"/>
  <c r="AL203" i="29"/>
  <c r="AL204" i="29"/>
  <c r="AL205" i="29"/>
  <c r="AL206" i="29"/>
  <c r="AL207" i="29"/>
  <c r="AL208" i="29"/>
  <c r="AL209" i="29"/>
  <c r="AL210" i="29"/>
  <c r="AL211" i="29"/>
  <c r="AL212" i="29"/>
  <c r="AL213" i="29"/>
  <c r="AL214" i="29"/>
  <c r="AL215" i="29"/>
  <c r="AL216" i="29"/>
  <c r="AL217" i="29"/>
  <c r="AL218" i="29"/>
  <c r="AL219" i="29"/>
  <c r="AL220" i="29"/>
  <c r="AL221" i="29"/>
  <c r="AL222" i="29"/>
  <c r="AL223" i="29"/>
  <c r="AL224" i="29"/>
  <c r="AL225" i="29"/>
  <c r="AL226" i="29"/>
  <c r="AL227" i="29"/>
  <c r="AL228" i="29"/>
  <c r="AL229" i="29"/>
  <c r="AL230" i="29"/>
  <c r="AL231" i="29"/>
  <c r="AL232" i="29"/>
  <c r="AL233" i="29"/>
  <c r="AL234" i="29"/>
  <c r="AL235" i="29"/>
  <c r="AL236" i="29"/>
  <c r="AL237" i="29"/>
  <c r="AL238" i="29"/>
  <c r="AL239" i="29"/>
  <c r="AL240" i="29"/>
  <c r="AL241" i="29"/>
  <c r="AL242" i="29"/>
  <c r="AL243" i="29"/>
  <c r="AL244" i="29"/>
  <c r="AL245" i="29"/>
  <c r="AL246" i="29"/>
  <c r="AL247" i="29"/>
  <c r="AL248" i="29"/>
  <c r="AL249" i="29"/>
  <c r="AL250" i="29"/>
  <c r="AL251" i="29"/>
  <c r="AL252" i="29"/>
  <c r="AL253" i="29"/>
  <c r="AL254" i="29"/>
  <c r="AL255" i="29"/>
  <c r="AL256" i="29"/>
  <c r="AL257" i="29"/>
  <c r="AL258" i="29"/>
  <c r="AL259" i="29"/>
  <c r="AL260" i="29"/>
  <c r="AL261" i="29"/>
  <c r="AL262" i="29"/>
  <c r="AL263" i="29"/>
  <c r="AL264" i="29"/>
  <c r="AL265" i="29"/>
  <c r="AL266" i="29"/>
  <c r="AL267" i="29"/>
  <c r="AL268" i="29"/>
  <c r="AL269" i="29"/>
  <c r="AL270" i="29"/>
  <c r="AL271" i="29"/>
  <c r="AL272" i="29"/>
  <c r="AL273" i="29"/>
  <c r="AL274" i="29"/>
  <c r="AL275" i="29"/>
  <c r="AL276" i="29"/>
  <c r="AL277" i="29"/>
  <c r="AL278" i="29"/>
  <c r="AL279" i="29"/>
  <c r="AL280" i="29"/>
  <c r="AL281" i="29"/>
  <c r="AL282" i="29"/>
  <c r="AL283" i="29"/>
  <c r="AL284" i="29"/>
  <c r="AL285" i="29"/>
  <c r="AL286" i="29"/>
  <c r="AL287" i="29"/>
  <c r="AL288" i="29"/>
  <c r="AL289" i="29"/>
  <c r="AL290" i="29"/>
  <c r="AL291" i="29"/>
  <c r="AL292" i="29"/>
  <c r="AL293" i="29"/>
  <c r="AL294" i="29"/>
  <c r="AL295" i="29"/>
  <c r="AL296" i="29"/>
  <c r="AL297" i="29"/>
  <c r="AL298" i="29"/>
  <c r="AL299" i="29"/>
  <c r="AL300" i="29"/>
  <c r="AL301" i="29"/>
  <c r="AL302" i="29"/>
  <c r="AL303" i="29"/>
  <c r="AL304" i="29"/>
  <c r="AL305" i="29"/>
  <c r="AL306" i="29"/>
  <c r="AL307" i="29"/>
  <c r="AL308" i="29"/>
  <c r="AL309" i="29"/>
  <c r="AL310" i="29"/>
  <c r="AL311" i="29"/>
  <c r="AL312" i="29"/>
  <c r="AL313" i="29"/>
  <c r="AL314" i="29"/>
  <c r="AL315" i="29"/>
  <c r="AL316" i="29"/>
  <c r="AL317" i="29"/>
  <c r="AL318" i="29"/>
  <c r="AL319" i="29"/>
  <c r="AL320" i="29"/>
  <c r="AL321" i="29"/>
  <c r="AL322" i="29"/>
  <c r="AL323" i="29"/>
  <c r="AL324" i="29"/>
  <c r="AL325" i="29"/>
  <c r="AL326" i="29"/>
  <c r="AL327" i="29"/>
  <c r="AL328" i="29"/>
  <c r="AL329" i="29"/>
  <c r="AL330" i="29"/>
  <c r="AL331" i="29"/>
  <c r="AL332" i="29"/>
  <c r="AL333" i="29"/>
  <c r="AL334" i="29"/>
  <c r="AL335" i="29"/>
  <c r="AL336" i="29"/>
  <c r="AL337" i="29"/>
  <c r="AL338" i="29"/>
  <c r="AL339" i="29"/>
  <c r="AL340" i="29"/>
  <c r="AL341" i="29"/>
  <c r="AL342" i="29"/>
  <c r="AL343" i="29"/>
  <c r="AL344" i="29"/>
  <c r="AL345" i="29"/>
  <c r="AL346" i="29"/>
  <c r="AL347" i="29"/>
  <c r="AL348" i="29"/>
  <c r="AL349" i="29"/>
  <c r="AL350" i="29"/>
  <c r="AL351" i="29"/>
  <c r="AL352" i="29"/>
  <c r="AL353" i="29"/>
  <c r="AL354" i="29"/>
  <c r="AL355" i="29"/>
  <c r="AL356" i="29"/>
  <c r="AL357" i="29"/>
  <c r="AL358" i="29"/>
  <c r="AL359" i="29"/>
  <c r="AL360" i="29"/>
  <c r="AL361" i="29"/>
  <c r="AL362" i="29"/>
  <c r="AL363" i="29"/>
  <c r="AL364" i="29"/>
  <c r="AL365" i="29"/>
  <c r="AL366" i="29"/>
  <c r="AL367" i="29"/>
  <c r="AL368" i="29"/>
  <c r="AL369" i="29"/>
  <c r="AL370" i="29"/>
  <c r="AL371" i="29"/>
  <c r="AL372" i="29"/>
  <c r="AL373" i="29"/>
  <c r="AL374" i="29"/>
  <c r="AL375" i="29"/>
  <c r="AL376" i="29"/>
  <c r="AL377" i="29"/>
  <c r="AL378" i="29"/>
  <c r="AL379" i="29"/>
  <c r="AL380" i="29"/>
  <c r="AL381" i="29"/>
  <c r="AL382" i="29"/>
  <c r="AL383" i="29"/>
  <c r="AL384" i="29"/>
  <c r="AL385" i="29"/>
  <c r="AL386" i="29"/>
  <c r="AL387" i="29"/>
  <c r="AL388" i="29"/>
  <c r="AL389" i="29"/>
  <c r="AL390" i="29"/>
  <c r="AL391" i="29"/>
  <c r="AL392" i="29"/>
  <c r="AL393" i="29"/>
  <c r="AL394" i="29"/>
  <c r="AL395" i="29"/>
  <c r="AL396" i="29"/>
  <c r="AL397" i="29"/>
  <c r="AL398" i="29"/>
  <c r="AL399" i="29"/>
  <c r="AL400" i="29"/>
  <c r="AL401" i="29"/>
  <c r="AL402" i="29"/>
  <c r="AL403" i="29"/>
  <c r="AL404" i="29"/>
  <c r="AL405" i="29"/>
  <c r="AL406" i="29"/>
  <c r="AL407" i="29"/>
  <c r="AL408" i="29"/>
  <c r="AL409" i="29"/>
  <c r="AL410" i="29"/>
  <c r="AL411" i="29"/>
  <c r="AL412" i="29"/>
  <c r="AL413" i="29"/>
  <c r="AL414" i="29"/>
  <c r="AL415" i="29"/>
  <c r="AL416" i="29"/>
  <c r="AL417" i="29"/>
  <c r="AL418" i="29"/>
  <c r="AL419" i="29"/>
  <c r="AL420" i="29"/>
  <c r="AL421" i="29"/>
  <c r="AL422" i="29"/>
  <c r="AL423" i="29"/>
  <c r="AL424" i="29"/>
  <c r="AL425" i="29"/>
  <c r="AL426" i="29"/>
  <c r="AL427" i="29"/>
  <c r="AL428" i="29"/>
  <c r="AL429" i="29"/>
  <c r="AL430" i="29"/>
  <c r="AL431" i="29"/>
  <c r="AL432" i="29"/>
  <c r="AL433" i="29"/>
  <c r="AL434" i="29"/>
  <c r="AL435" i="29"/>
  <c r="AL436" i="29"/>
  <c r="AL437" i="29"/>
  <c r="AL438" i="29"/>
  <c r="AL439" i="29"/>
  <c r="AL440" i="29"/>
  <c r="AL441" i="29"/>
  <c r="AL442" i="29"/>
  <c r="AL443" i="29"/>
  <c r="AL444" i="29"/>
  <c r="AL445" i="29"/>
  <c r="AL446" i="29"/>
  <c r="AL447" i="29"/>
  <c r="AL448" i="29"/>
  <c r="AL449" i="29"/>
  <c r="AL450" i="29"/>
  <c r="AL451" i="29"/>
  <c r="AL452" i="29"/>
  <c r="AL453" i="29"/>
  <c r="AL454" i="29"/>
  <c r="AL455" i="29"/>
  <c r="AL456" i="29"/>
  <c r="AL457" i="29"/>
  <c r="AL458" i="29"/>
  <c r="AL459" i="29"/>
  <c r="AL460" i="29"/>
  <c r="AL461" i="29"/>
  <c r="AL462" i="29"/>
  <c r="AL463" i="29"/>
  <c r="AL464" i="29"/>
  <c r="AL465" i="29"/>
  <c r="AL466" i="29"/>
  <c r="AL467" i="29"/>
  <c r="AL468" i="29"/>
  <c r="AL469" i="29"/>
  <c r="AL470" i="29"/>
  <c r="AL471" i="29"/>
  <c r="AL472" i="29"/>
  <c r="AL473" i="29"/>
  <c r="AL474" i="29"/>
  <c r="AL475" i="29"/>
  <c r="AL476" i="29"/>
  <c r="AL477" i="29"/>
  <c r="AL478" i="29"/>
  <c r="AL479" i="29"/>
  <c r="AL480" i="29"/>
  <c r="AL481" i="29"/>
  <c r="AL482" i="29"/>
  <c r="AL483" i="29"/>
  <c r="AL484" i="29"/>
  <c r="AL485" i="29"/>
  <c r="AL486" i="29"/>
  <c r="AL487" i="29"/>
  <c r="AL488" i="29"/>
  <c r="AL489" i="29"/>
  <c r="AL490" i="29"/>
  <c r="AL491" i="29"/>
  <c r="AL492" i="29"/>
  <c r="AL493" i="29"/>
  <c r="AL494" i="29"/>
  <c r="AL495" i="29"/>
  <c r="AL496" i="29"/>
  <c r="AL497" i="29"/>
  <c r="AL498" i="29"/>
  <c r="AL499" i="29"/>
  <c r="AL500" i="29"/>
  <c r="AL501" i="29"/>
  <c r="AL502" i="29"/>
  <c r="AL503" i="29"/>
  <c r="AL504" i="29"/>
  <c r="AL505" i="29"/>
  <c r="AL506" i="29"/>
  <c r="AK9" i="29"/>
  <c r="AK10" i="29"/>
  <c r="AK12" i="29"/>
  <c r="AK13" i="29"/>
  <c r="AK14" i="29"/>
  <c r="AK15" i="29"/>
  <c r="AK16" i="29"/>
  <c r="AK17" i="29"/>
  <c r="AK18" i="29"/>
  <c r="AK19" i="29"/>
  <c r="AK20" i="29"/>
  <c r="AK21" i="29"/>
  <c r="AK22" i="29"/>
  <c r="AK23" i="29"/>
  <c r="AK24" i="29"/>
  <c r="AK25" i="29"/>
  <c r="AK26" i="29"/>
  <c r="AK27" i="29"/>
  <c r="AK28" i="29"/>
  <c r="AK29" i="29"/>
  <c r="AK30" i="29"/>
  <c r="AK31" i="29"/>
  <c r="AK32" i="29"/>
  <c r="AK33" i="29"/>
  <c r="AK34" i="29"/>
  <c r="AK35" i="29"/>
  <c r="AK36" i="29"/>
  <c r="AK37" i="29"/>
  <c r="AK38" i="29"/>
  <c r="AK39" i="29"/>
  <c r="AK40" i="29"/>
  <c r="AK41" i="29"/>
  <c r="AK42" i="29"/>
  <c r="AK43" i="29"/>
  <c r="AK44" i="29"/>
  <c r="AK45" i="29"/>
  <c r="AK46" i="29"/>
  <c r="AK47" i="29"/>
  <c r="AK48" i="29"/>
  <c r="AK49" i="29"/>
  <c r="AK50" i="29"/>
  <c r="AK51" i="29"/>
  <c r="AK52" i="29"/>
  <c r="AK53" i="29"/>
  <c r="AK54" i="29"/>
  <c r="AK55" i="29"/>
  <c r="AK56" i="29"/>
  <c r="AK57" i="29"/>
  <c r="AK58" i="29"/>
  <c r="AK59" i="29"/>
  <c r="AK60" i="29"/>
  <c r="AK61" i="29"/>
  <c r="AK62" i="29"/>
  <c r="AK63" i="29"/>
  <c r="AK64" i="29"/>
  <c r="AK65" i="29"/>
  <c r="AK66" i="29"/>
  <c r="AK67" i="29"/>
  <c r="AK68" i="29"/>
  <c r="AK69" i="29"/>
  <c r="AK70" i="29"/>
  <c r="AK71" i="29"/>
  <c r="AK72" i="29"/>
  <c r="AK73" i="29"/>
  <c r="AK74" i="29"/>
  <c r="AK75" i="29"/>
  <c r="AK76" i="29"/>
  <c r="AK77" i="29"/>
  <c r="AK78" i="29"/>
  <c r="AK79" i="29"/>
  <c r="AK80" i="29"/>
  <c r="AK81" i="29"/>
  <c r="AK82" i="29"/>
  <c r="AK83" i="29"/>
  <c r="AK84" i="29"/>
  <c r="AK85" i="29"/>
  <c r="AK86" i="29"/>
  <c r="AK87" i="29"/>
  <c r="AK88" i="29"/>
  <c r="AK89" i="29"/>
  <c r="AK90" i="29"/>
  <c r="AK91" i="29"/>
  <c r="AK92" i="29"/>
  <c r="AK93" i="29"/>
  <c r="AK94" i="29"/>
  <c r="AK95" i="29"/>
  <c r="AK96" i="29"/>
  <c r="AK97" i="29"/>
  <c r="AK98" i="29"/>
  <c r="AK99" i="29"/>
  <c r="AK100" i="29"/>
  <c r="AK101" i="29"/>
  <c r="AK102" i="29"/>
  <c r="AK103" i="29"/>
  <c r="AK104" i="29"/>
  <c r="AK105" i="29"/>
  <c r="AK106" i="29"/>
  <c r="AK107" i="29"/>
  <c r="AK108" i="29"/>
  <c r="AK109" i="29"/>
  <c r="AK110" i="29"/>
  <c r="AK111" i="29"/>
  <c r="AK112" i="29"/>
  <c r="AK113" i="29"/>
  <c r="AK114" i="29"/>
  <c r="AK115" i="29"/>
  <c r="AK116" i="29"/>
  <c r="AK117" i="29"/>
  <c r="AK118" i="29"/>
  <c r="AK119" i="29"/>
  <c r="AK120" i="29"/>
  <c r="AK121" i="29"/>
  <c r="AK122" i="29"/>
  <c r="AK123" i="29"/>
  <c r="AK124" i="29"/>
  <c r="AK125" i="29"/>
  <c r="AK126" i="29"/>
  <c r="AK127" i="29"/>
  <c r="AK128" i="29"/>
  <c r="AK129" i="29"/>
  <c r="AK130" i="29"/>
  <c r="AK131" i="29"/>
  <c r="AK132" i="29"/>
  <c r="AK133" i="29"/>
  <c r="AK134" i="29"/>
  <c r="AK135" i="29"/>
  <c r="AK136" i="29"/>
  <c r="AK137" i="29"/>
  <c r="AK138" i="29"/>
  <c r="AK139" i="29"/>
  <c r="AK140" i="29"/>
  <c r="AK141" i="29"/>
  <c r="AK142" i="29"/>
  <c r="AK143" i="29"/>
  <c r="AK144" i="29"/>
  <c r="AK145" i="29"/>
  <c r="AK146" i="29"/>
  <c r="AK147" i="29"/>
  <c r="AK148" i="29"/>
  <c r="AK149" i="29"/>
  <c r="AK150" i="29"/>
  <c r="AK151" i="29"/>
  <c r="AK152" i="29"/>
  <c r="AK153" i="29"/>
  <c r="AK154" i="29"/>
  <c r="AK155" i="29"/>
  <c r="AK156" i="29"/>
  <c r="AK157" i="29"/>
  <c r="AK158" i="29"/>
  <c r="AK159" i="29"/>
  <c r="AK160" i="29"/>
  <c r="AK161" i="29"/>
  <c r="AK162" i="29"/>
  <c r="AK163" i="29"/>
  <c r="AK164" i="29"/>
  <c r="AK165" i="29"/>
  <c r="AK166" i="29"/>
  <c r="AK167" i="29"/>
  <c r="AK168" i="29"/>
  <c r="AK169" i="29"/>
  <c r="AK170" i="29"/>
  <c r="AK171" i="29"/>
  <c r="AK172" i="29"/>
  <c r="AK173" i="29"/>
  <c r="AK174" i="29"/>
  <c r="AK175" i="29"/>
  <c r="AK176" i="29"/>
  <c r="AK177" i="29"/>
  <c r="AK178" i="29"/>
  <c r="AK179" i="29"/>
  <c r="AK180" i="29"/>
  <c r="AK181" i="29"/>
  <c r="AK182" i="29"/>
  <c r="AK183" i="29"/>
  <c r="AK184" i="29"/>
  <c r="AK185" i="29"/>
  <c r="AK186" i="29"/>
  <c r="AK187" i="29"/>
  <c r="AK188" i="29"/>
  <c r="AK189" i="29"/>
  <c r="AK190" i="29"/>
  <c r="AK191" i="29"/>
  <c r="AK192" i="29"/>
  <c r="AK193" i="29"/>
  <c r="AK194" i="29"/>
  <c r="AK195" i="29"/>
  <c r="AK196" i="29"/>
  <c r="AK197" i="29"/>
  <c r="AK198" i="29"/>
  <c r="AK199" i="29"/>
  <c r="AK200" i="29"/>
  <c r="AK201" i="29"/>
  <c r="AK202" i="29"/>
  <c r="AK203" i="29"/>
  <c r="AK204" i="29"/>
  <c r="AK205" i="29"/>
  <c r="AK206" i="29"/>
  <c r="AK207" i="29"/>
  <c r="AK208" i="29"/>
  <c r="AK209" i="29"/>
  <c r="AK210" i="29"/>
  <c r="AK211" i="29"/>
  <c r="AK212" i="29"/>
  <c r="AK213" i="29"/>
  <c r="AK214" i="29"/>
  <c r="AK215" i="29"/>
  <c r="AK216" i="29"/>
  <c r="AK217" i="29"/>
  <c r="AK218" i="29"/>
  <c r="AK219" i="29"/>
  <c r="AK220" i="29"/>
  <c r="AK221" i="29"/>
  <c r="AK222" i="29"/>
  <c r="AK223" i="29"/>
  <c r="AK224" i="29"/>
  <c r="AK225" i="29"/>
  <c r="AK226" i="29"/>
  <c r="AK227" i="29"/>
  <c r="AK228" i="29"/>
  <c r="AK229" i="29"/>
  <c r="AK230" i="29"/>
  <c r="AK231" i="29"/>
  <c r="AK232" i="29"/>
  <c r="AK233" i="29"/>
  <c r="AK234" i="29"/>
  <c r="AK235" i="29"/>
  <c r="AK236" i="29"/>
  <c r="AK237" i="29"/>
  <c r="AK238" i="29"/>
  <c r="AK239" i="29"/>
  <c r="AK240" i="29"/>
  <c r="AK241" i="29"/>
  <c r="AK242" i="29"/>
  <c r="AK243" i="29"/>
  <c r="AK244" i="29"/>
  <c r="AK245" i="29"/>
  <c r="AK246" i="29"/>
  <c r="AK247" i="29"/>
  <c r="AK248" i="29"/>
  <c r="AK249" i="29"/>
  <c r="AK250" i="29"/>
  <c r="AK251" i="29"/>
  <c r="AK252" i="29"/>
  <c r="AK253" i="29"/>
  <c r="AK254" i="29"/>
  <c r="AK255" i="29"/>
  <c r="AK256" i="29"/>
  <c r="AK257" i="29"/>
  <c r="AK258" i="29"/>
  <c r="AK259" i="29"/>
  <c r="AK260" i="29"/>
  <c r="AK261" i="29"/>
  <c r="AK262" i="29"/>
  <c r="AK263" i="29"/>
  <c r="AK264" i="29"/>
  <c r="AK265" i="29"/>
  <c r="AK266" i="29"/>
  <c r="AK267" i="29"/>
  <c r="AK268" i="29"/>
  <c r="AK269" i="29"/>
  <c r="AK270" i="29"/>
  <c r="AK271" i="29"/>
  <c r="AK272" i="29"/>
  <c r="AK273" i="29"/>
  <c r="AK274" i="29"/>
  <c r="AK275" i="29"/>
  <c r="AK276" i="29"/>
  <c r="AK277" i="29"/>
  <c r="AK278" i="29"/>
  <c r="AK279" i="29"/>
  <c r="AK280" i="29"/>
  <c r="AK281" i="29"/>
  <c r="AK282" i="29"/>
  <c r="AK283" i="29"/>
  <c r="AK284" i="29"/>
  <c r="AK285" i="29"/>
  <c r="AK286" i="29"/>
  <c r="AK287" i="29"/>
  <c r="AK288" i="29"/>
  <c r="AK289" i="29"/>
  <c r="AK290" i="29"/>
  <c r="AK291" i="29"/>
  <c r="AK292" i="29"/>
  <c r="AK293" i="29"/>
  <c r="AK294" i="29"/>
  <c r="AK295" i="29"/>
  <c r="AK296" i="29"/>
  <c r="AK297" i="29"/>
  <c r="AK298" i="29"/>
  <c r="AK299" i="29"/>
  <c r="AK300" i="29"/>
  <c r="AK301" i="29"/>
  <c r="AK302" i="29"/>
  <c r="AK303" i="29"/>
  <c r="AK304" i="29"/>
  <c r="AK305" i="29"/>
  <c r="AK306" i="29"/>
  <c r="AK307" i="29"/>
  <c r="AK308" i="29"/>
  <c r="AK309" i="29"/>
  <c r="AK310" i="29"/>
  <c r="AK311" i="29"/>
  <c r="AK312" i="29"/>
  <c r="AK313" i="29"/>
  <c r="AK314" i="29"/>
  <c r="AK315" i="29"/>
  <c r="AK316" i="29"/>
  <c r="AK317" i="29"/>
  <c r="AK318" i="29"/>
  <c r="AK319" i="29"/>
  <c r="AK320" i="29"/>
  <c r="AK321" i="29"/>
  <c r="AK322" i="29"/>
  <c r="AK323" i="29"/>
  <c r="AK324" i="29"/>
  <c r="AK325" i="29"/>
  <c r="AK326" i="29"/>
  <c r="AK327" i="29"/>
  <c r="AK328" i="29"/>
  <c r="AK329" i="29"/>
  <c r="AK330" i="29"/>
  <c r="AK331" i="29"/>
  <c r="AK332" i="29"/>
  <c r="AK333" i="29"/>
  <c r="AK334" i="29"/>
  <c r="AK335" i="29"/>
  <c r="AK336" i="29"/>
  <c r="AK337" i="29"/>
  <c r="AK338" i="29"/>
  <c r="AK339" i="29"/>
  <c r="AK340" i="29"/>
  <c r="AK341" i="29"/>
  <c r="AK342" i="29"/>
  <c r="AK343" i="29"/>
  <c r="AK344" i="29"/>
  <c r="AK345" i="29"/>
  <c r="AK346" i="29"/>
  <c r="AK347" i="29"/>
  <c r="AK348" i="29"/>
  <c r="AK349" i="29"/>
  <c r="AK350" i="29"/>
  <c r="AK351" i="29"/>
  <c r="AK352" i="29"/>
  <c r="AK353" i="29"/>
  <c r="AK354" i="29"/>
  <c r="AK355" i="29"/>
  <c r="AK356" i="29"/>
  <c r="AK357" i="29"/>
  <c r="AK358" i="29"/>
  <c r="AK359" i="29"/>
  <c r="AK360" i="29"/>
  <c r="AK361" i="29"/>
  <c r="AK362" i="29"/>
  <c r="AK363" i="29"/>
  <c r="AK364" i="29"/>
  <c r="AK365" i="29"/>
  <c r="AK366" i="29"/>
  <c r="AK367" i="29"/>
  <c r="AK368" i="29"/>
  <c r="AK369" i="29"/>
  <c r="AK370" i="29"/>
  <c r="AK371" i="29"/>
  <c r="AK372" i="29"/>
  <c r="AK373" i="29"/>
  <c r="AK374" i="29"/>
  <c r="AK375" i="29"/>
  <c r="AK376" i="29"/>
  <c r="AK377" i="29"/>
  <c r="AK378" i="29"/>
  <c r="AK379" i="29"/>
  <c r="AK380" i="29"/>
  <c r="AK381" i="29"/>
  <c r="AK382" i="29"/>
  <c r="AK383" i="29"/>
  <c r="AK384" i="29"/>
  <c r="AK385" i="29"/>
  <c r="AK386" i="29"/>
  <c r="AK387" i="29"/>
  <c r="AK388" i="29"/>
  <c r="AK389" i="29"/>
  <c r="AK390" i="29"/>
  <c r="AK391" i="29"/>
  <c r="AK392" i="29"/>
  <c r="AK393" i="29"/>
  <c r="AK394" i="29"/>
  <c r="AK395" i="29"/>
  <c r="AK396" i="29"/>
  <c r="AK397" i="29"/>
  <c r="AK398" i="29"/>
  <c r="AK399" i="29"/>
  <c r="AK400" i="29"/>
  <c r="AK401" i="29"/>
  <c r="AK402" i="29"/>
  <c r="AK403" i="29"/>
  <c r="AK404" i="29"/>
  <c r="AK405" i="29"/>
  <c r="AK406" i="29"/>
  <c r="AK407" i="29"/>
  <c r="AK408" i="29"/>
  <c r="AK409" i="29"/>
  <c r="AK410" i="29"/>
  <c r="AK411" i="29"/>
  <c r="AK412" i="29"/>
  <c r="AK413" i="29"/>
  <c r="AK414" i="29"/>
  <c r="AK415" i="29"/>
  <c r="AK416" i="29"/>
  <c r="AK417" i="29"/>
  <c r="AK418" i="29"/>
  <c r="AK419" i="29"/>
  <c r="AK420" i="29"/>
  <c r="AK421" i="29"/>
  <c r="AK422" i="29"/>
  <c r="AK423" i="29"/>
  <c r="AK424" i="29"/>
  <c r="AK425" i="29"/>
  <c r="AK426" i="29"/>
  <c r="AK427" i="29"/>
  <c r="AK428" i="29"/>
  <c r="AK429" i="29"/>
  <c r="AK430" i="29"/>
  <c r="AK431" i="29"/>
  <c r="AK432" i="29"/>
  <c r="AK433" i="29"/>
  <c r="AK434" i="29"/>
  <c r="AK435" i="29"/>
  <c r="AK436" i="29"/>
  <c r="AK437" i="29"/>
  <c r="AK438" i="29"/>
  <c r="AK439" i="29"/>
  <c r="AK440" i="29"/>
  <c r="AK441" i="29"/>
  <c r="AK442" i="29"/>
  <c r="AK443" i="29"/>
  <c r="AK444" i="29"/>
  <c r="AK445" i="29"/>
  <c r="AK446" i="29"/>
  <c r="AK447" i="29"/>
  <c r="AK448" i="29"/>
  <c r="AK449" i="29"/>
  <c r="AK450" i="29"/>
  <c r="AK451" i="29"/>
  <c r="AK452" i="29"/>
  <c r="AK453" i="29"/>
  <c r="AK454" i="29"/>
  <c r="AK455" i="29"/>
  <c r="AK456" i="29"/>
  <c r="AK457" i="29"/>
  <c r="AK458" i="29"/>
  <c r="AK459" i="29"/>
  <c r="AK460" i="29"/>
  <c r="AK461" i="29"/>
  <c r="AK462" i="29"/>
  <c r="AK463" i="29"/>
  <c r="AK464" i="29"/>
  <c r="AK465" i="29"/>
  <c r="AK466" i="29"/>
  <c r="AK467" i="29"/>
  <c r="AK468" i="29"/>
  <c r="AK469" i="29"/>
  <c r="AK470" i="29"/>
  <c r="AK471" i="29"/>
  <c r="AK472" i="29"/>
  <c r="AK473" i="29"/>
  <c r="AK474" i="29"/>
  <c r="AK475" i="29"/>
  <c r="AK476" i="29"/>
  <c r="AK477" i="29"/>
  <c r="AK478" i="29"/>
  <c r="AK479" i="29"/>
  <c r="AK480" i="29"/>
  <c r="AK481" i="29"/>
  <c r="AK482" i="29"/>
  <c r="AK483" i="29"/>
  <c r="AK484" i="29"/>
  <c r="AK485" i="29"/>
  <c r="AK486" i="29"/>
  <c r="AK487" i="29"/>
  <c r="AK488" i="29"/>
  <c r="AK489" i="29"/>
  <c r="AK490" i="29"/>
  <c r="AK491" i="29"/>
  <c r="AK492" i="29"/>
  <c r="AK493" i="29"/>
  <c r="AK494" i="29"/>
  <c r="AK495" i="29"/>
  <c r="AK496" i="29"/>
  <c r="AK497" i="29"/>
  <c r="AK498" i="29"/>
  <c r="AK499" i="29"/>
  <c r="AK500" i="29"/>
  <c r="AK501" i="29"/>
  <c r="AK502" i="29"/>
  <c r="AK503" i="29"/>
  <c r="AK504" i="29"/>
  <c r="AK505" i="29"/>
  <c r="AK506" i="29"/>
  <c r="AJ9" i="29"/>
  <c r="AJ10" i="29"/>
  <c r="AJ12" i="29"/>
  <c r="AJ13" i="29"/>
  <c r="AJ14" i="29"/>
  <c r="AJ15" i="29"/>
  <c r="AJ16" i="29"/>
  <c r="AJ17" i="29"/>
  <c r="AJ18" i="29"/>
  <c r="AJ19" i="29"/>
  <c r="AJ20" i="29"/>
  <c r="AJ21" i="29"/>
  <c r="AJ22" i="29"/>
  <c r="AJ23" i="29"/>
  <c r="AJ24" i="29"/>
  <c r="AJ25" i="29"/>
  <c r="AJ26" i="29"/>
  <c r="AJ27" i="29"/>
  <c r="AJ28" i="29"/>
  <c r="AJ29" i="29"/>
  <c r="AJ30" i="29"/>
  <c r="AJ31" i="29"/>
  <c r="AJ32" i="29"/>
  <c r="AJ33" i="29"/>
  <c r="AJ34" i="29"/>
  <c r="AJ35" i="29"/>
  <c r="AJ36" i="29"/>
  <c r="AJ37" i="29"/>
  <c r="AJ38" i="29"/>
  <c r="AJ39" i="29"/>
  <c r="AJ40" i="29"/>
  <c r="AJ41" i="29"/>
  <c r="AJ42" i="29"/>
  <c r="AJ43" i="29"/>
  <c r="AJ44" i="29"/>
  <c r="AJ45" i="29"/>
  <c r="AJ46" i="29"/>
  <c r="AJ47" i="29"/>
  <c r="AJ48" i="29"/>
  <c r="AJ49" i="29"/>
  <c r="AJ50" i="29"/>
  <c r="AJ51" i="29"/>
  <c r="AJ52" i="29"/>
  <c r="AJ53" i="29"/>
  <c r="AJ54" i="29"/>
  <c r="AJ55" i="29"/>
  <c r="AJ56" i="29"/>
  <c r="AJ57" i="29"/>
  <c r="AJ58" i="29"/>
  <c r="AJ59" i="29"/>
  <c r="AJ60" i="29"/>
  <c r="AJ61" i="29"/>
  <c r="AJ62" i="29"/>
  <c r="AJ63" i="29"/>
  <c r="AJ64" i="29"/>
  <c r="AJ65" i="29"/>
  <c r="AJ66" i="29"/>
  <c r="AJ67" i="29"/>
  <c r="AJ68" i="29"/>
  <c r="AJ69" i="29"/>
  <c r="AJ70" i="29"/>
  <c r="AJ71" i="29"/>
  <c r="AJ72" i="29"/>
  <c r="AJ73" i="29"/>
  <c r="AJ74" i="29"/>
  <c r="AJ75" i="29"/>
  <c r="AJ76" i="29"/>
  <c r="AJ77" i="29"/>
  <c r="AJ78" i="29"/>
  <c r="AJ79" i="29"/>
  <c r="AJ80" i="29"/>
  <c r="AJ81" i="29"/>
  <c r="AJ82" i="29"/>
  <c r="AJ83" i="29"/>
  <c r="AJ84" i="29"/>
  <c r="AJ85" i="29"/>
  <c r="AJ86" i="29"/>
  <c r="AJ87" i="29"/>
  <c r="AJ88" i="29"/>
  <c r="AJ89" i="29"/>
  <c r="AJ90" i="29"/>
  <c r="AJ91" i="29"/>
  <c r="AJ92" i="29"/>
  <c r="AJ93" i="29"/>
  <c r="AJ94" i="29"/>
  <c r="AJ95" i="29"/>
  <c r="AJ96" i="29"/>
  <c r="AJ97" i="29"/>
  <c r="AJ98" i="29"/>
  <c r="AJ99" i="29"/>
  <c r="AJ100" i="29"/>
  <c r="AJ101" i="29"/>
  <c r="AJ102" i="29"/>
  <c r="AJ103" i="29"/>
  <c r="AJ104" i="29"/>
  <c r="AJ105" i="29"/>
  <c r="AJ106" i="29"/>
  <c r="AJ107" i="29"/>
  <c r="AJ108" i="29"/>
  <c r="AJ109" i="29"/>
  <c r="AJ110" i="29"/>
  <c r="AJ111" i="29"/>
  <c r="AJ112" i="29"/>
  <c r="AJ113" i="29"/>
  <c r="AJ114" i="29"/>
  <c r="AJ115" i="29"/>
  <c r="AJ116" i="29"/>
  <c r="AJ117" i="29"/>
  <c r="AJ118" i="29"/>
  <c r="AJ119" i="29"/>
  <c r="AJ120" i="29"/>
  <c r="AJ121" i="29"/>
  <c r="AJ122" i="29"/>
  <c r="AJ123" i="29"/>
  <c r="AJ124" i="29"/>
  <c r="AJ125" i="29"/>
  <c r="AJ126" i="29"/>
  <c r="AJ127" i="29"/>
  <c r="AJ128" i="29"/>
  <c r="AJ129" i="29"/>
  <c r="AJ130" i="29"/>
  <c r="AJ131" i="29"/>
  <c r="AJ132" i="29"/>
  <c r="AJ133" i="29"/>
  <c r="AJ134" i="29"/>
  <c r="AJ135" i="29"/>
  <c r="AJ136" i="29"/>
  <c r="AJ137" i="29"/>
  <c r="AJ138" i="29"/>
  <c r="AJ139" i="29"/>
  <c r="AJ140" i="29"/>
  <c r="AJ141" i="29"/>
  <c r="AJ142" i="29"/>
  <c r="AJ143" i="29"/>
  <c r="AJ144" i="29"/>
  <c r="AJ145" i="29"/>
  <c r="AJ146" i="29"/>
  <c r="AJ147" i="29"/>
  <c r="AJ148" i="29"/>
  <c r="AJ149" i="29"/>
  <c r="AJ150" i="29"/>
  <c r="AJ151" i="29"/>
  <c r="AJ152" i="29"/>
  <c r="AJ153" i="29"/>
  <c r="AJ154" i="29"/>
  <c r="AJ155" i="29"/>
  <c r="AJ156" i="29"/>
  <c r="AJ157" i="29"/>
  <c r="AJ158" i="29"/>
  <c r="AJ159" i="29"/>
  <c r="AJ160" i="29"/>
  <c r="AJ161" i="29"/>
  <c r="AJ162" i="29"/>
  <c r="AJ163" i="29"/>
  <c r="AJ164" i="29"/>
  <c r="AJ165" i="29"/>
  <c r="AJ166" i="29"/>
  <c r="AJ167" i="29"/>
  <c r="AJ168" i="29"/>
  <c r="AJ169" i="29"/>
  <c r="AJ170" i="29"/>
  <c r="AJ171" i="29"/>
  <c r="AJ172" i="29"/>
  <c r="AJ173" i="29"/>
  <c r="AJ174" i="29"/>
  <c r="AJ175" i="29"/>
  <c r="AJ176" i="29"/>
  <c r="AJ177" i="29"/>
  <c r="AJ178" i="29"/>
  <c r="AJ179" i="29"/>
  <c r="AJ180" i="29"/>
  <c r="AJ181" i="29"/>
  <c r="AJ182" i="29"/>
  <c r="AJ183" i="29"/>
  <c r="AJ184" i="29"/>
  <c r="AJ185" i="29"/>
  <c r="AJ186" i="29"/>
  <c r="AJ187" i="29"/>
  <c r="AJ188" i="29"/>
  <c r="AJ189" i="29"/>
  <c r="AJ190" i="29"/>
  <c r="AJ191" i="29"/>
  <c r="AJ192" i="29"/>
  <c r="AJ193" i="29"/>
  <c r="AJ194" i="29"/>
  <c r="AJ195" i="29"/>
  <c r="AJ196" i="29"/>
  <c r="AJ197" i="29"/>
  <c r="AJ198" i="29"/>
  <c r="AJ199" i="29"/>
  <c r="AJ200" i="29"/>
  <c r="AJ201" i="29"/>
  <c r="AJ202" i="29"/>
  <c r="AJ203" i="29"/>
  <c r="AJ204" i="29"/>
  <c r="AJ205" i="29"/>
  <c r="AJ206" i="29"/>
  <c r="AJ207" i="29"/>
  <c r="AJ208" i="29"/>
  <c r="AJ209" i="29"/>
  <c r="AJ210" i="29"/>
  <c r="AJ211" i="29"/>
  <c r="AJ212" i="29"/>
  <c r="AJ213" i="29"/>
  <c r="AJ214" i="29"/>
  <c r="AJ215" i="29"/>
  <c r="AJ216" i="29"/>
  <c r="AJ217" i="29"/>
  <c r="AJ218" i="29"/>
  <c r="AJ219" i="29"/>
  <c r="AJ220" i="29"/>
  <c r="AJ221" i="29"/>
  <c r="AJ222" i="29"/>
  <c r="AJ223" i="29"/>
  <c r="AJ224" i="29"/>
  <c r="AJ225" i="29"/>
  <c r="AJ226" i="29"/>
  <c r="AJ227" i="29"/>
  <c r="AJ228" i="29"/>
  <c r="AJ229" i="29"/>
  <c r="AJ230" i="29"/>
  <c r="AJ231" i="29"/>
  <c r="AJ232" i="29"/>
  <c r="AJ233" i="29"/>
  <c r="AJ234" i="29"/>
  <c r="AJ235" i="29"/>
  <c r="AJ236" i="29"/>
  <c r="AJ237" i="29"/>
  <c r="AJ238" i="29"/>
  <c r="AJ239" i="29"/>
  <c r="AJ240" i="29"/>
  <c r="AJ241" i="29"/>
  <c r="AJ242" i="29"/>
  <c r="AJ243" i="29"/>
  <c r="AJ244" i="29"/>
  <c r="AJ245" i="29"/>
  <c r="AJ246" i="29"/>
  <c r="AJ247" i="29"/>
  <c r="AJ248" i="29"/>
  <c r="AJ249" i="29"/>
  <c r="AJ250" i="29"/>
  <c r="AJ251" i="29"/>
  <c r="AJ252" i="29"/>
  <c r="AJ253" i="29"/>
  <c r="AJ254" i="29"/>
  <c r="AJ255" i="29"/>
  <c r="AJ256" i="29"/>
  <c r="AJ257" i="29"/>
  <c r="AJ258" i="29"/>
  <c r="AJ259" i="29"/>
  <c r="AJ260" i="29"/>
  <c r="AJ261" i="29"/>
  <c r="AJ262" i="29"/>
  <c r="AJ263" i="29"/>
  <c r="AJ264" i="29"/>
  <c r="AJ265" i="29"/>
  <c r="AJ266" i="29"/>
  <c r="AJ267" i="29"/>
  <c r="AJ268" i="29"/>
  <c r="AJ269" i="29"/>
  <c r="AJ270" i="29"/>
  <c r="AJ271" i="29"/>
  <c r="AJ272" i="29"/>
  <c r="AJ273" i="29"/>
  <c r="AJ274" i="29"/>
  <c r="AJ275" i="29"/>
  <c r="AJ276" i="29"/>
  <c r="AJ277" i="29"/>
  <c r="AJ278" i="29"/>
  <c r="AJ279" i="29"/>
  <c r="AJ280" i="29"/>
  <c r="AJ281" i="29"/>
  <c r="AJ282" i="29"/>
  <c r="AJ283" i="29"/>
  <c r="AJ284" i="29"/>
  <c r="AJ285" i="29"/>
  <c r="AJ286" i="29"/>
  <c r="AJ287" i="29"/>
  <c r="AJ288" i="29"/>
  <c r="AJ289" i="29"/>
  <c r="AJ290" i="29"/>
  <c r="AJ291" i="29"/>
  <c r="AJ292" i="29"/>
  <c r="AJ293" i="29"/>
  <c r="AJ294" i="29"/>
  <c r="AJ295" i="29"/>
  <c r="AJ296" i="29"/>
  <c r="AJ297" i="29"/>
  <c r="AJ298" i="29"/>
  <c r="AJ299" i="29"/>
  <c r="AJ300" i="29"/>
  <c r="AJ301" i="29"/>
  <c r="AJ302" i="29"/>
  <c r="AJ303" i="29"/>
  <c r="AJ304" i="29"/>
  <c r="AJ305" i="29"/>
  <c r="AJ306" i="29"/>
  <c r="AJ307" i="29"/>
  <c r="AJ308" i="29"/>
  <c r="AJ309" i="29"/>
  <c r="AJ310" i="29"/>
  <c r="AJ311" i="29"/>
  <c r="AJ312" i="29"/>
  <c r="AJ313" i="29"/>
  <c r="AJ314" i="29"/>
  <c r="AJ315" i="29"/>
  <c r="AJ316" i="29"/>
  <c r="AJ317" i="29"/>
  <c r="AJ318" i="29"/>
  <c r="AJ319" i="29"/>
  <c r="AJ320" i="29"/>
  <c r="AJ321" i="29"/>
  <c r="AJ322" i="29"/>
  <c r="AJ323" i="29"/>
  <c r="AJ324" i="29"/>
  <c r="AJ325" i="29"/>
  <c r="AJ326" i="29"/>
  <c r="AJ327" i="29"/>
  <c r="AJ328" i="29"/>
  <c r="AJ329" i="29"/>
  <c r="AJ330" i="29"/>
  <c r="AJ331" i="29"/>
  <c r="AJ332" i="29"/>
  <c r="AJ333" i="29"/>
  <c r="AJ334" i="29"/>
  <c r="AJ335" i="29"/>
  <c r="AJ336" i="29"/>
  <c r="AJ337" i="29"/>
  <c r="AJ338" i="29"/>
  <c r="AJ339" i="29"/>
  <c r="AJ340" i="29"/>
  <c r="AJ341" i="29"/>
  <c r="AJ342" i="29"/>
  <c r="AJ343" i="29"/>
  <c r="AJ344" i="29"/>
  <c r="AJ345" i="29"/>
  <c r="AJ346" i="29"/>
  <c r="AJ347" i="29"/>
  <c r="AJ348" i="29"/>
  <c r="AJ349" i="29"/>
  <c r="AJ350" i="29"/>
  <c r="AJ351" i="29"/>
  <c r="AJ352" i="29"/>
  <c r="AJ353" i="29"/>
  <c r="AJ354" i="29"/>
  <c r="AJ355" i="29"/>
  <c r="AJ356" i="29"/>
  <c r="AJ357" i="29"/>
  <c r="AJ358" i="29"/>
  <c r="AJ359" i="29"/>
  <c r="AJ360" i="29"/>
  <c r="AJ361" i="29"/>
  <c r="AJ362" i="29"/>
  <c r="AJ363" i="29"/>
  <c r="AJ364" i="29"/>
  <c r="AJ365" i="29"/>
  <c r="AJ366" i="29"/>
  <c r="AJ367" i="29"/>
  <c r="AJ368" i="29"/>
  <c r="AJ369" i="29"/>
  <c r="AJ370" i="29"/>
  <c r="AJ371" i="29"/>
  <c r="AJ372" i="29"/>
  <c r="AJ373" i="29"/>
  <c r="AJ374" i="29"/>
  <c r="AJ375" i="29"/>
  <c r="AJ376" i="29"/>
  <c r="AJ377" i="29"/>
  <c r="AJ378" i="29"/>
  <c r="AJ379" i="29"/>
  <c r="AJ380" i="29"/>
  <c r="AJ381" i="29"/>
  <c r="AJ382" i="29"/>
  <c r="AJ383" i="29"/>
  <c r="AJ384" i="29"/>
  <c r="AJ385" i="29"/>
  <c r="AJ386" i="29"/>
  <c r="AJ387" i="29"/>
  <c r="AJ388" i="29"/>
  <c r="AJ389" i="29"/>
  <c r="AJ390" i="29"/>
  <c r="AJ391" i="29"/>
  <c r="AJ392" i="29"/>
  <c r="AJ393" i="29"/>
  <c r="AJ394" i="29"/>
  <c r="AJ395" i="29"/>
  <c r="AJ396" i="29"/>
  <c r="AJ397" i="29"/>
  <c r="AJ398" i="29"/>
  <c r="AJ399" i="29"/>
  <c r="AJ400" i="29"/>
  <c r="AJ401" i="29"/>
  <c r="AJ402" i="29"/>
  <c r="AJ403" i="29"/>
  <c r="AJ404" i="29"/>
  <c r="AJ405" i="29"/>
  <c r="AJ406" i="29"/>
  <c r="AJ407" i="29"/>
  <c r="AJ408" i="29"/>
  <c r="AJ409" i="29"/>
  <c r="AJ410" i="29"/>
  <c r="AJ411" i="29"/>
  <c r="AJ412" i="29"/>
  <c r="AJ413" i="29"/>
  <c r="AJ414" i="29"/>
  <c r="AJ415" i="29"/>
  <c r="AJ416" i="29"/>
  <c r="AJ417" i="29"/>
  <c r="AJ418" i="29"/>
  <c r="AJ419" i="29"/>
  <c r="AJ420" i="29"/>
  <c r="AJ421" i="29"/>
  <c r="AJ422" i="29"/>
  <c r="AJ423" i="29"/>
  <c r="AJ424" i="29"/>
  <c r="AJ425" i="29"/>
  <c r="AJ426" i="29"/>
  <c r="AJ427" i="29"/>
  <c r="AJ428" i="29"/>
  <c r="AJ429" i="29"/>
  <c r="AJ430" i="29"/>
  <c r="AJ431" i="29"/>
  <c r="AJ432" i="29"/>
  <c r="AJ433" i="29"/>
  <c r="AJ434" i="29"/>
  <c r="AJ435" i="29"/>
  <c r="AJ436" i="29"/>
  <c r="AJ437" i="29"/>
  <c r="AJ438" i="29"/>
  <c r="AJ439" i="29"/>
  <c r="AJ440" i="29"/>
  <c r="AJ441" i="29"/>
  <c r="AJ442" i="29"/>
  <c r="AJ443" i="29"/>
  <c r="AJ444" i="29"/>
  <c r="AJ445" i="29"/>
  <c r="AJ446" i="29"/>
  <c r="AJ447" i="29"/>
  <c r="AJ448" i="29"/>
  <c r="AJ449" i="29"/>
  <c r="AJ450" i="29"/>
  <c r="AJ451" i="29"/>
  <c r="AJ452" i="29"/>
  <c r="AJ453" i="29"/>
  <c r="AJ454" i="29"/>
  <c r="AJ455" i="29"/>
  <c r="AJ456" i="29"/>
  <c r="AJ457" i="29"/>
  <c r="AJ458" i="29"/>
  <c r="AJ459" i="29"/>
  <c r="AJ460" i="29"/>
  <c r="AJ461" i="29"/>
  <c r="AJ462" i="29"/>
  <c r="AJ463" i="29"/>
  <c r="AJ464" i="29"/>
  <c r="AJ465" i="29"/>
  <c r="AJ466" i="29"/>
  <c r="AJ467" i="29"/>
  <c r="AJ468" i="29"/>
  <c r="AJ469" i="29"/>
  <c r="AJ470" i="29"/>
  <c r="AJ471" i="29"/>
  <c r="AJ472" i="29"/>
  <c r="AJ473" i="29"/>
  <c r="AJ474" i="29"/>
  <c r="AJ475" i="29"/>
  <c r="AJ476" i="29"/>
  <c r="AJ477" i="29"/>
  <c r="AJ478" i="29"/>
  <c r="AJ479" i="29"/>
  <c r="AJ480" i="29"/>
  <c r="AJ481" i="29"/>
  <c r="AJ482" i="29"/>
  <c r="AJ483" i="29"/>
  <c r="AJ484" i="29"/>
  <c r="AJ485" i="29"/>
  <c r="AJ486" i="29"/>
  <c r="AJ487" i="29"/>
  <c r="AJ488" i="29"/>
  <c r="AJ489" i="29"/>
  <c r="AJ490" i="29"/>
  <c r="AJ491" i="29"/>
  <c r="AJ492" i="29"/>
  <c r="AJ493" i="29"/>
  <c r="AJ494" i="29"/>
  <c r="AJ495" i="29"/>
  <c r="AJ496" i="29"/>
  <c r="AJ497" i="29"/>
  <c r="AJ498" i="29"/>
  <c r="AJ499" i="29"/>
  <c r="AJ500" i="29"/>
  <c r="AJ501" i="29"/>
  <c r="AJ502" i="29"/>
  <c r="AJ503" i="29"/>
  <c r="AJ504" i="29"/>
  <c r="AJ505" i="29"/>
  <c r="AJ506" i="29"/>
  <c r="O7" i="40"/>
  <c r="P7" i="40" s="1"/>
  <c r="Q7" i="40" s="1"/>
  <c r="B507" i="40"/>
  <c r="I507" i="40"/>
  <c r="AC507" i="40"/>
  <c r="O9" i="29"/>
  <c r="O10" i="29"/>
  <c r="O12" i="29"/>
  <c r="O13" i="29"/>
  <c r="O14" i="29"/>
  <c r="O15" i="29"/>
  <c r="O16" i="29"/>
  <c r="O17" i="29"/>
  <c r="O18" i="29"/>
  <c r="O19" i="29"/>
  <c r="O20" i="29"/>
  <c r="O21" i="29"/>
  <c r="O22" i="29"/>
  <c r="O23" i="29"/>
  <c r="O24" i="29"/>
  <c r="O25" i="29"/>
  <c r="O26" i="29"/>
  <c r="O27" i="29"/>
  <c r="O28" i="29"/>
  <c r="O29" i="29"/>
  <c r="O30" i="29"/>
  <c r="O31" i="29"/>
  <c r="O32" i="29"/>
  <c r="O33" i="29"/>
  <c r="O34" i="29"/>
  <c r="O35" i="29"/>
  <c r="O36" i="29"/>
  <c r="O37" i="29"/>
  <c r="O38" i="29"/>
  <c r="O39" i="29"/>
  <c r="O40" i="29"/>
  <c r="O41" i="29"/>
  <c r="O42" i="29"/>
  <c r="O43" i="29"/>
  <c r="O44" i="29"/>
  <c r="O45" i="29"/>
  <c r="O46" i="29"/>
  <c r="O47" i="29"/>
  <c r="O48" i="29"/>
  <c r="O49" i="29"/>
  <c r="O50" i="29"/>
  <c r="O51" i="29"/>
  <c r="O52" i="29"/>
  <c r="O53" i="29"/>
  <c r="O54" i="29"/>
  <c r="O55" i="29"/>
  <c r="O56" i="29"/>
  <c r="O57" i="29"/>
  <c r="O58" i="29"/>
  <c r="O59" i="29"/>
  <c r="O60" i="29"/>
  <c r="O61" i="29"/>
  <c r="O62" i="29"/>
  <c r="O63" i="29"/>
  <c r="O64" i="29"/>
  <c r="O65" i="29"/>
  <c r="O66" i="29"/>
  <c r="O67" i="29"/>
  <c r="O68" i="29"/>
  <c r="O69" i="29"/>
  <c r="O70" i="29"/>
  <c r="O71" i="29"/>
  <c r="O72" i="29"/>
  <c r="O73" i="29"/>
  <c r="O74" i="29"/>
  <c r="O75" i="29"/>
  <c r="O76" i="29"/>
  <c r="O77" i="29"/>
  <c r="O78" i="29"/>
  <c r="O79" i="29"/>
  <c r="O80" i="29"/>
  <c r="O81" i="29"/>
  <c r="O82" i="29"/>
  <c r="O83" i="29"/>
  <c r="O84" i="29"/>
  <c r="O85" i="29"/>
  <c r="O86" i="29"/>
  <c r="O87" i="29"/>
  <c r="O88" i="29"/>
  <c r="O89" i="29"/>
  <c r="O90" i="29"/>
  <c r="O91" i="29"/>
  <c r="O92" i="29"/>
  <c r="O93" i="29"/>
  <c r="O94" i="29"/>
  <c r="O95" i="29"/>
  <c r="O96" i="29"/>
  <c r="O97" i="29"/>
  <c r="O98" i="29"/>
  <c r="O99" i="29"/>
  <c r="O100" i="29"/>
  <c r="O101" i="29"/>
  <c r="O102" i="29"/>
  <c r="O103" i="29"/>
  <c r="O104" i="29"/>
  <c r="O105" i="29"/>
  <c r="O106" i="29"/>
  <c r="O107" i="29"/>
  <c r="O108" i="29"/>
  <c r="O109" i="29"/>
  <c r="O110" i="29"/>
  <c r="O111" i="29"/>
  <c r="O112" i="29"/>
  <c r="O113" i="29"/>
  <c r="O114" i="29"/>
  <c r="O115" i="29"/>
  <c r="O116" i="29"/>
  <c r="O117" i="29"/>
  <c r="O118" i="29"/>
  <c r="O119" i="29"/>
  <c r="O120" i="29"/>
  <c r="O121" i="29"/>
  <c r="O122" i="29"/>
  <c r="O123" i="29"/>
  <c r="O124" i="29"/>
  <c r="O125" i="29"/>
  <c r="O126" i="29"/>
  <c r="O127" i="29"/>
  <c r="O128" i="29"/>
  <c r="O129" i="29"/>
  <c r="O130" i="29"/>
  <c r="O131" i="29"/>
  <c r="O132" i="29"/>
  <c r="O133" i="29"/>
  <c r="O134" i="29"/>
  <c r="O135" i="29"/>
  <c r="O136" i="29"/>
  <c r="O137" i="29"/>
  <c r="O138" i="29"/>
  <c r="O139" i="29"/>
  <c r="O140" i="29"/>
  <c r="O141" i="29"/>
  <c r="O142" i="29"/>
  <c r="O143" i="29"/>
  <c r="O144" i="29"/>
  <c r="O145" i="29"/>
  <c r="O146" i="29"/>
  <c r="O147" i="29"/>
  <c r="O148" i="29"/>
  <c r="O149" i="29"/>
  <c r="O150" i="29"/>
  <c r="O151" i="29"/>
  <c r="O152" i="29"/>
  <c r="O153" i="29"/>
  <c r="O154" i="29"/>
  <c r="O155" i="29"/>
  <c r="O156" i="29"/>
  <c r="O157" i="29"/>
  <c r="O158" i="29"/>
  <c r="O159" i="29"/>
  <c r="O160" i="29"/>
  <c r="O161" i="29"/>
  <c r="O162" i="29"/>
  <c r="O163" i="29"/>
  <c r="O164" i="29"/>
  <c r="O165" i="29"/>
  <c r="O166" i="29"/>
  <c r="O167" i="29"/>
  <c r="O168" i="29"/>
  <c r="O169" i="29"/>
  <c r="O170" i="29"/>
  <c r="O171" i="29"/>
  <c r="O172" i="29"/>
  <c r="O173" i="29"/>
  <c r="O174" i="29"/>
  <c r="O175" i="29"/>
  <c r="O176" i="29"/>
  <c r="O177" i="29"/>
  <c r="O178" i="29"/>
  <c r="O179" i="29"/>
  <c r="O180" i="29"/>
  <c r="O181" i="29"/>
  <c r="O182" i="29"/>
  <c r="O183" i="29"/>
  <c r="O184" i="29"/>
  <c r="O185" i="29"/>
  <c r="O186" i="29"/>
  <c r="O187" i="29"/>
  <c r="O188" i="29"/>
  <c r="O189" i="29"/>
  <c r="O190" i="29"/>
  <c r="O191" i="29"/>
  <c r="O192" i="29"/>
  <c r="O193" i="29"/>
  <c r="O194" i="29"/>
  <c r="O195" i="29"/>
  <c r="O196" i="29"/>
  <c r="O197" i="29"/>
  <c r="O198" i="29"/>
  <c r="O199" i="29"/>
  <c r="O200" i="29"/>
  <c r="O201" i="29"/>
  <c r="O202" i="29"/>
  <c r="O203" i="29"/>
  <c r="O204" i="29"/>
  <c r="O205" i="29"/>
  <c r="O206" i="29"/>
  <c r="O207" i="29"/>
  <c r="O208" i="29"/>
  <c r="O209" i="29"/>
  <c r="O210" i="29"/>
  <c r="O211" i="29"/>
  <c r="O212" i="29"/>
  <c r="O213" i="29"/>
  <c r="O214" i="29"/>
  <c r="O215" i="29"/>
  <c r="O216" i="29"/>
  <c r="O217" i="29"/>
  <c r="O218" i="29"/>
  <c r="O219" i="29"/>
  <c r="O220" i="29"/>
  <c r="O221" i="29"/>
  <c r="O222" i="29"/>
  <c r="O223" i="29"/>
  <c r="O224" i="29"/>
  <c r="O225" i="29"/>
  <c r="O226" i="29"/>
  <c r="O227" i="29"/>
  <c r="O228" i="29"/>
  <c r="O229" i="29"/>
  <c r="O230" i="29"/>
  <c r="O231" i="29"/>
  <c r="O232" i="29"/>
  <c r="O233" i="29"/>
  <c r="O234" i="29"/>
  <c r="O235" i="29"/>
  <c r="O236" i="29"/>
  <c r="O237" i="29"/>
  <c r="O238" i="29"/>
  <c r="O239" i="29"/>
  <c r="O240" i="29"/>
  <c r="O241" i="29"/>
  <c r="O242" i="29"/>
  <c r="O243" i="29"/>
  <c r="O244" i="29"/>
  <c r="O245" i="29"/>
  <c r="O246" i="29"/>
  <c r="O247" i="29"/>
  <c r="O248" i="29"/>
  <c r="O249" i="29"/>
  <c r="O250" i="29"/>
  <c r="O251" i="29"/>
  <c r="O252" i="29"/>
  <c r="O253" i="29"/>
  <c r="O254" i="29"/>
  <c r="O255" i="29"/>
  <c r="O256" i="29"/>
  <c r="O257" i="29"/>
  <c r="O258" i="29"/>
  <c r="O259" i="29"/>
  <c r="O260" i="29"/>
  <c r="O261" i="29"/>
  <c r="O262" i="29"/>
  <c r="O263" i="29"/>
  <c r="O264" i="29"/>
  <c r="O265" i="29"/>
  <c r="O266" i="29"/>
  <c r="O267" i="29"/>
  <c r="O268" i="29"/>
  <c r="O269" i="29"/>
  <c r="O270" i="29"/>
  <c r="O271" i="29"/>
  <c r="O272" i="29"/>
  <c r="O273" i="29"/>
  <c r="O274" i="29"/>
  <c r="O275" i="29"/>
  <c r="O276" i="29"/>
  <c r="O277" i="29"/>
  <c r="O278" i="29"/>
  <c r="O279" i="29"/>
  <c r="O280" i="29"/>
  <c r="O281" i="29"/>
  <c r="O282" i="29"/>
  <c r="O283" i="29"/>
  <c r="O284" i="29"/>
  <c r="O285" i="29"/>
  <c r="O286" i="29"/>
  <c r="O287" i="29"/>
  <c r="O288" i="29"/>
  <c r="O289" i="29"/>
  <c r="O290" i="29"/>
  <c r="O291" i="29"/>
  <c r="O292" i="29"/>
  <c r="O293" i="29"/>
  <c r="O294" i="29"/>
  <c r="O295" i="29"/>
  <c r="O296" i="29"/>
  <c r="O297" i="29"/>
  <c r="O298" i="29"/>
  <c r="O299" i="29"/>
  <c r="O300" i="29"/>
  <c r="O301" i="29"/>
  <c r="O302" i="29"/>
  <c r="O303" i="29"/>
  <c r="O304" i="29"/>
  <c r="O305" i="29"/>
  <c r="O306" i="29"/>
  <c r="O307" i="29"/>
  <c r="O308" i="29"/>
  <c r="O309" i="29"/>
  <c r="O310" i="29"/>
  <c r="O311" i="29"/>
  <c r="O312" i="29"/>
  <c r="O313" i="29"/>
  <c r="O314" i="29"/>
  <c r="O315" i="29"/>
  <c r="O316" i="29"/>
  <c r="O317" i="29"/>
  <c r="O318" i="29"/>
  <c r="O319" i="29"/>
  <c r="O320" i="29"/>
  <c r="O321" i="29"/>
  <c r="O322" i="29"/>
  <c r="O323" i="29"/>
  <c r="O324" i="29"/>
  <c r="O325" i="29"/>
  <c r="O326" i="29"/>
  <c r="O327" i="29"/>
  <c r="O328" i="29"/>
  <c r="O329" i="29"/>
  <c r="O330" i="29"/>
  <c r="O331" i="29"/>
  <c r="O332" i="29"/>
  <c r="O333" i="29"/>
  <c r="O334" i="29"/>
  <c r="O335" i="29"/>
  <c r="O336" i="29"/>
  <c r="O337" i="29"/>
  <c r="O338" i="29"/>
  <c r="O339" i="29"/>
  <c r="O340" i="29"/>
  <c r="O341" i="29"/>
  <c r="O342" i="29"/>
  <c r="O343" i="29"/>
  <c r="O344" i="29"/>
  <c r="O345" i="29"/>
  <c r="O346" i="29"/>
  <c r="O347" i="29"/>
  <c r="O348" i="29"/>
  <c r="O349" i="29"/>
  <c r="O350" i="29"/>
  <c r="O351" i="29"/>
  <c r="O352" i="29"/>
  <c r="O353" i="29"/>
  <c r="O354" i="29"/>
  <c r="O355" i="29"/>
  <c r="O356" i="29"/>
  <c r="O357" i="29"/>
  <c r="O358" i="29"/>
  <c r="O359" i="29"/>
  <c r="O360" i="29"/>
  <c r="O361" i="29"/>
  <c r="O362" i="29"/>
  <c r="O363" i="29"/>
  <c r="O364" i="29"/>
  <c r="O365" i="29"/>
  <c r="O366" i="29"/>
  <c r="O367" i="29"/>
  <c r="O368" i="29"/>
  <c r="O369" i="29"/>
  <c r="O370" i="29"/>
  <c r="O371" i="29"/>
  <c r="O372" i="29"/>
  <c r="O373" i="29"/>
  <c r="O374" i="29"/>
  <c r="O375" i="29"/>
  <c r="O376" i="29"/>
  <c r="O377" i="29"/>
  <c r="O378" i="29"/>
  <c r="O379" i="29"/>
  <c r="O380" i="29"/>
  <c r="O381" i="29"/>
  <c r="O382" i="29"/>
  <c r="O383" i="29"/>
  <c r="O384" i="29"/>
  <c r="O385" i="29"/>
  <c r="O386" i="29"/>
  <c r="O387" i="29"/>
  <c r="O388" i="29"/>
  <c r="O389" i="29"/>
  <c r="O390" i="29"/>
  <c r="O391" i="29"/>
  <c r="O392" i="29"/>
  <c r="O393" i="29"/>
  <c r="O394" i="29"/>
  <c r="O395" i="29"/>
  <c r="O396" i="29"/>
  <c r="O397" i="29"/>
  <c r="O398" i="29"/>
  <c r="O399" i="29"/>
  <c r="O400" i="29"/>
  <c r="O401" i="29"/>
  <c r="O402" i="29"/>
  <c r="O403" i="29"/>
  <c r="O404" i="29"/>
  <c r="O405" i="29"/>
  <c r="O406" i="29"/>
  <c r="O407" i="29"/>
  <c r="O408" i="29"/>
  <c r="O409" i="29"/>
  <c r="O410" i="29"/>
  <c r="O411" i="29"/>
  <c r="O412" i="29"/>
  <c r="O413" i="29"/>
  <c r="O414" i="29"/>
  <c r="O415" i="29"/>
  <c r="O416" i="29"/>
  <c r="O417" i="29"/>
  <c r="O418" i="29"/>
  <c r="O419" i="29"/>
  <c r="O420" i="29"/>
  <c r="O421" i="29"/>
  <c r="O422" i="29"/>
  <c r="O423" i="29"/>
  <c r="O424" i="29"/>
  <c r="O425" i="29"/>
  <c r="O426" i="29"/>
  <c r="O427" i="29"/>
  <c r="O428" i="29"/>
  <c r="O429" i="29"/>
  <c r="O430" i="29"/>
  <c r="O431" i="29"/>
  <c r="O432" i="29"/>
  <c r="O433" i="29"/>
  <c r="O434" i="29"/>
  <c r="O435" i="29"/>
  <c r="O436" i="29"/>
  <c r="O437" i="29"/>
  <c r="O438" i="29"/>
  <c r="O439" i="29"/>
  <c r="O440" i="29"/>
  <c r="O441" i="29"/>
  <c r="O442" i="29"/>
  <c r="O443" i="29"/>
  <c r="O444" i="29"/>
  <c r="O445" i="29"/>
  <c r="O446" i="29"/>
  <c r="O447" i="29"/>
  <c r="O448" i="29"/>
  <c r="O449" i="29"/>
  <c r="O450" i="29"/>
  <c r="O451" i="29"/>
  <c r="O452" i="29"/>
  <c r="O453" i="29"/>
  <c r="O454" i="29"/>
  <c r="O455" i="29"/>
  <c r="O456" i="29"/>
  <c r="O457" i="29"/>
  <c r="O458" i="29"/>
  <c r="O459" i="29"/>
  <c r="O460" i="29"/>
  <c r="O461" i="29"/>
  <c r="O462" i="29"/>
  <c r="O463" i="29"/>
  <c r="O464" i="29"/>
  <c r="O465" i="29"/>
  <c r="O466" i="29"/>
  <c r="O467" i="29"/>
  <c r="O468" i="29"/>
  <c r="O469" i="29"/>
  <c r="O470" i="29"/>
  <c r="O471" i="29"/>
  <c r="O472" i="29"/>
  <c r="O473" i="29"/>
  <c r="O474" i="29"/>
  <c r="O475" i="29"/>
  <c r="O476" i="29"/>
  <c r="O477" i="29"/>
  <c r="O478" i="29"/>
  <c r="O479" i="29"/>
  <c r="O480" i="29"/>
  <c r="O481" i="29"/>
  <c r="O482" i="29"/>
  <c r="O483" i="29"/>
  <c r="O484" i="29"/>
  <c r="O485" i="29"/>
  <c r="O486" i="29"/>
  <c r="O487" i="29"/>
  <c r="O488" i="29"/>
  <c r="O489" i="29"/>
  <c r="O490" i="29"/>
  <c r="O491" i="29"/>
  <c r="O492" i="29"/>
  <c r="O493" i="29"/>
  <c r="O494" i="29"/>
  <c r="O495" i="29"/>
  <c r="O496" i="29"/>
  <c r="O497" i="29"/>
  <c r="O498" i="29"/>
  <c r="O499" i="29"/>
  <c r="O500" i="29"/>
  <c r="O501" i="29"/>
  <c r="O502" i="29"/>
  <c r="O503" i="29"/>
  <c r="O504" i="29"/>
  <c r="O505" i="29"/>
  <c r="O506" i="29"/>
  <c r="N7" i="29"/>
  <c r="O7" i="29" s="1"/>
  <c r="N8" i="29"/>
  <c r="O8" i="29" s="1"/>
  <c r="AJ8" i="29" s="1"/>
  <c r="N9" i="29"/>
  <c r="N10" i="29"/>
  <c r="N11" i="29"/>
  <c r="O11" i="29" s="1"/>
  <c r="AK11" i="29" s="1"/>
  <c r="N12" i="29"/>
  <c r="N13" i="29"/>
  <c r="N14" i="29"/>
  <c r="N15" i="29"/>
  <c r="N16" i="29"/>
  <c r="N17" i="29"/>
  <c r="N18" i="29"/>
  <c r="N19" i="29"/>
  <c r="N20" i="29"/>
  <c r="N21" i="29"/>
  <c r="N22" i="29"/>
  <c r="N23" i="29"/>
  <c r="N24" i="29"/>
  <c r="N25" i="29"/>
  <c r="N26" i="29"/>
  <c r="N27" i="29"/>
  <c r="N28" i="29"/>
  <c r="N29" i="29"/>
  <c r="N30" i="29"/>
  <c r="N31" i="29"/>
  <c r="N32" i="29"/>
  <c r="N33" i="29"/>
  <c r="N34" i="29"/>
  <c r="N35" i="29"/>
  <c r="N36" i="29"/>
  <c r="N37" i="29"/>
  <c r="N38" i="29"/>
  <c r="N39" i="29"/>
  <c r="N40" i="29"/>
  <c r="N41" i="29"/>
  <c r="N42" i="29"/>
  <c r="N43" i="29"/>
  <c r="N44" i="29"/>
  <c r="N45" i="29"/>
  <c r="N46" i="29"/>
  <c r="N47" i="29"/>
  <c r="N48" i="29"/>
  <c r="N49" i="29"/>
  <c r="N50" i="29"/>
  <c r="N51" i="29"/>
  <c r="N52" i="29"/>
  <c r="N53" i="29"/>
  <c r="N54" i="29"/>
  <c r="N55" i="29"/>
  <c r="N56" i="29"/>
  <c r="N57" i="29"/>
  <c r="N58" i="29"/>
  <c r="N59" i="29"/>
  <c r="N60" i="29"/>
  <c r="N61" i="29"/>
  <c r="N62" i="29"/>
  <c r="N63" i="29"/>
  <c r="N64" i="29"/>
  <c r="N65" i="29"/>
  <c r="N66" i="29"/>
  <c r="N67" i="29"/>
  <c r="N68" i="29"/>
  <c r="N69" i="29"/>
  <c r="N70" i="29"/>
  <c r="N71" i="29"/>
  <c r="N72" i="29"/>
  <c r="N73" i="29"/>
  <c r="N74" i="29"/>
  <c r="N75" i="29"/>
  <c r="N76" i="29"/>
  <c r="N77" i="29"/>
  <c r="N78" i="29"/>
  <c r="N79" i="29"/>
  <c r="N80" i="29"/>
  <c r="N81" i="29"/>
  <c r="N82" i="29"/>
  <c r="N83" i="29"/>
  <c r="N84" i="29"/>
  <c r="N85" i="29"/>
  <c r="N86" i="29"/>
  <c r="N87" i="29"/>
  <c r="N88" i="29"/>
  <c r="N89" i="29"/>
  <c r="N90" i="29"/>
  <c r="N91" i="29"/>
  <c r="N92" i="29"/>
  <c r="N93" i="29"/>
  <c r="N94" i="29"/>
  <c r="N95" i="29"/>
  <c r="N96" i="29"/>
  <c r="N97" i="29"/>
  <c r="N98" i="29"/>
  <c r="N99" i="29"/>
  <c r="N100" i="29"/>
  <c r="N101" i="29"/>
  <c r="N102" i="29"/>
  <c r="N103" i="29"/>
  <c r="N104" i="29"/>
  <c r="N105" i="29"/>
  <c r="N106" i="29"/>
  <c r="N107" i="29"/>
  <c r="N108" i="29"/>
  <c r="N109" i="29"/>
  <c r="N110" i="29"/>
  <c r="N111" i="29"/>
  <c r="N112" i="29"/>
  <c r="N113" i="29"/>
  <c r="N114" i="29"/>
  <c r="N115" i="29"/>
  <c r="N116" i="29"/>
  <c r="N117" i="29"/>
  <c r="N118" i="29"/>
  <c r="N119" i="29"/>
  <c r="N120" i="29"/>
  <c r="N121" i="29"/>
  <c r="N122" i="29"/>
  <c r="N123" i="29"/>
  <c r="N124" i="29"/>
  <c r="N125" i="29"/>
  <c r="N126" i="29"/>
  <c r="N127" i="29"/>
  <c r="N128" i="29"/>
  <c r="N129" i="29"/>
  <c r="N130" i="29"/>
  <c r="N131" i="29"/>
  <c r="N132" i="29"/>
  <c r="N133" i="29"/>
  <c r="N134" i="29"/>
  <c r="N135" i="29"/>
  <c r="N136" i="29"/>
  <c r="N137" i="29"/>
  <c r="N138" i="29"/>
  <c r="N139" i="29"/>
  <c r="N140" i="29"/>
  <c r="N141" i="29"/>
  <c r="N142" i="29"/>
  <c r="N143" i="29"/>
  <c r="N144" i="29"/>
  <c r="N145" i="29"/>
  <c r="N146" i="29"/>
  <c r="N147" i="29"/>
  <c r="N148" i="29"/>
  <c r="N149" i="29"/>
  <c r="N150" i="29"/>
  <c r="N151" i="29"/>
  <c r="N152" i="29"/>
  <c r="N153" i="29"/>
  <c r="N154" i="29"/>
  <c r="N155" i="29"/>
  <c r="N156" i="29"/>
  <c r="N157" i="29"/>
  <c r="N158" i="29"/>
  <c r="N159" i="29"/>
  <c r="N160" i="29"/>
  <c r="N161" i="29"/>
  <c r="N162" i="29"/>
  <c r="N163" i="29"/>
  <c r="N164" i="29"/>
  <c r="N165" i="29"/>
  <c r="N166" i="29"/>
  <c r="N167" i="29"/>
  <c r="N168" i="29"/>
  <c r="N169" i="29"/>
  <c r="N170" i="29"/>
  <c r="N171" i="29"/>
  <c r="N172" i="29"/>
  <c r="N173" i="29"/>
  <c r="N174" i="29"/>
  <c r="N175" i="29"/>
  <c r="N176" i="29"/>
  <c r="N177" i="29"/>
  <c r="N178" i="29"/>
  <c r="N179" i="29"/>
  <c r="N180" i="29"/>
  <c r="N181" i="29"/>
  <c r="N182" i="29"/>
  <c r="N183" i="29"/>
  <c r="N184" i="29"/>
  <c r="N185" i="29"/>
  <c r="N186" i="29"/>
  <c r="N187" i="29"/>
  <c r="N188" i="29"/>
  <c r="N189" i="29"/>
  <c r="N190" i="29"/>
  <c r="N191" i="29"/>
  <c r="N192" i="29"/>
  <c r="N193" i="29"/>
  <c r="N194" i="29"/>
  <c r="N195" i="29"/>
  <c r="N196" i="29"/>
  <c r="N197" i="29"/>
  <c r="N198" i="29"/>
  <c r="N199" i="29"/>
  <c r="N200" i="29"/>
  <c r="N201" i="29"/>
  <c r="N202" i="29"/>
  <c r="N203" i="29"/>
  <c r="N204" i="29"/>
  <c r="N205" i="29"/>
  <c r="N206" i="29"/>
  <c r="N207" i="29"/>
  <c r="N208" i="29"/>
  <c r="N209" i="29"/>
  <c r="N210" i="29"/>
  <c r="N211" i="29"/>
  <c r="N212" i="29"/>
  <c r="N213" i="29"/>
  <c r="N214" i="29"/>
  <c r="N215" i="29"/>
  <c r="N216" i="29"/>
  <c r="N217" i="29"/>
  <c r="N218" i="29"/>
  <c r="N219" i="29"/>
  <c r="N220" i="29"/>
  <c r="N221" i="29"/>
  <c r="N222" i="29"/>
  <c r="N223" i="29"/>
  <c r="N224" i="29"/>
  <c r="N225" i="29"/>
  <c r="N226" i="29"/>
  <c r="N227" i="29"/>
  <c r="N228" i="29"/>
  <c r="N229" i="29"/>
  <c r="N230" i="29"/>
  <c r="N231" i="29"/>
  <c r="N232" i="29"/>
  <c r="N233" i="29"/>
  <c r="N234" i="29"/>
  <c r="N235" i="29"/>
  <c r="N236" i="29"/>
  <c r="N237" i="29"/>
  <c r="N238" i="29"/>
  <c r="N239" i="29"/>
  <c r="N240" i="29"/>
  <c r="N241" i="29"/>
  <c r="N242" i="29"/>
  <c r="N243" i="29"/>
  <c r="N244" i="29"/>
  <c r="N245" i="29"/>
  <c r="N246" i="29"/>
  <c r="N247" i="29"/>
  <c r="N248" i="29"/>
  <c r="N249" i="29"/>
  <c r="N250" i="29"/>
  <c r="N251" i="29"/>
  <c r="N252" i="29"/>
  <c r="N253" i="29"/>
  <c r="N254" i="29"/>
  <c r="N255" i="29"/>
  <c r="N256" i="29"/>
  <c r="N257" i="29"/>
  <c r="N258" i="29"/>
  <c r="N259" i="29"/>
  <c r="N260" i="29"/>
  <c r="N261" i="29"/>
  <c r="N262" i="29"/>
  <c r="N263" i="29"/>
  <c r="N264" i="29"/>
  <c r="N265" i="29"/>
  <c r="N266" i="29"/>
  <c r="N267" i="29"/>
  <c r="N268" i="29"/>
  <c r="N269" i="29"/>
  <c r="N270" i="29"/>
  <c r="N271" i="29"/>
  <c r="N272" i="29"/>
  <c r="N273" i="29"/>
  <c r="N274" i="29"/>
  <c r="N275" i="29"/>
  <c r="N276" i="29"/>
  <c r="N277" i="29"/>
  <c r="N278" i="29"/>
  <c r="N279" i="29"/>
  <c r="N280" i="29"/>
  <c r="N281" i="29"/>
  <c r="N282" i="29"/>
  <c r="N283" i="29"/>
  <c r="N284" i="29"/>
  <c r="N285" i="29"/>
  <c r="N286" i="29"/>
  <c r="N287" i="29"/>
  <c r="N288" i="29"/>
  <c r="N289" i="29"/>
  <c r="N290" i="29"/>
  <c r="N291" i="29"/>
  <c r="N292" i="29"/>
  <c r="N293" i="29"/>
  <c r="N294" i="29"/>
  <c r="N295" i="29"/>
  <c r="N296" i="29"/>
  <c r="N297" i="29"/>
  <c r="N298" i="29"/>
  <c r="N299" i="29"/>
  <c r="N300" i="29"/>
  <c r="N301" i="29"/>
  <c r="N302" i="29"/>
  <c r="N303" i="29"/>
  <c r="N304" i="29"/>
  <c r="N305" i="29"/>
  <c r="N306" i="29"/>
  <c r="N307" i="29"/>
  <c r="N308" i="29"/>
  <c r="N309" i="29"/>
  <c r="N310" i="29"/>
  <c r="N311" i="29"/>
  <c r="N312" i="29"/>
  <c r="N313" i="29"/>
  <c r="N314" i="29"/>
  <c r="N315" i="29"/>
  <c r="N316" i="29"/>
  <c r="N317" i="29"/>
  <c r="N318" i="29"/>
  <c r="N319" i="29"/>
  <c r="N320" i="29"/>
  <c r="N321" i="29"/>
  <c r="N322" i="29"/>
  <c r="N323" i="29"/>
  <c r="N324" i="29"/>
  <c r="N325" i="29"/>
  <c r="N326" i="29"/>
  <c r="N327" i="29"/>
  <c r="N328" i="29"/>
  <c r="N329" i="29"/>
  <c r="N330" i="29"/>
  <c r="N331" i="29"/>
  <c r="N332" i="29"/>
  <c r="N333" i="29"/>
  <c r="N334" i="29"/>
  <c r="N335" i="29"/>
  <c r="N336" i="29"/>
  <c r="N337" i="29"/>
  <c r="N338" i="29"/>
  <c r="N339" i="29"/>
  <c r="N340" i="29"/>
  <c r="N341" i="29"/>
  <c r="N342" i="29"/>
  <c r="N343" i="29"/>
  <c r="N344" i="29"/>
  <c r="N345" i="29"/>
  <c r="N346" i="29"/>
  <c r="N347" i="29"/>
  <c r="N348" i="29"/>
  <c r="N349" i="29"/>
  <c r="N350" i="29"/>
  <c r="N351" i="29"/>
  <c r="N352" i="29"/>
  <c r="N353" i="29"/>
  <c r="N354" i="29"/>
  <c r="N355" i="29"/>
  <c r="N356" i="29"/>
  <c r="N357" i="29"/>
  <c r="N358" i="29"/>
  <c r="N359" i="29"/>
  <c r="N360" i="29"/>
  <c r="N361" i="29"/>
  <c r="N362" i="29"/>
  <c r="N363" i="29"/>
  <c r="N364" i="29"/>
  <c r="N365" i="29"/>
  <c r="N366" i="29"/>
  <c r="N367" i="29"/>
  <c r="N368" i="29"/>
  <c r="N369" i="29"/>
  <c r="N370" i="29"/>
  <c r="N371" i="29"/>
  <c r="N372" i="29"/>
  <c r="N373" i="29"/>
  <c r="N374" i="29"/>
  <c r="N375" i="29"/>
  <c r="N376" i="29"/>
  <c r="N377" i="29"/>
  <c r="N378" i="29"/>
  <c r="N379" i="29"/>
  <c r="N380" i="29"/>
  <c r="N381" i="29"/>
  <c r="N382" i="29"/>
  <c r="N383" i="29"/>
  <c r="N384" i="29"/>
  <c r="N385" i="29"/>
  <c r="N386" i="29"/>
  <c r="N387" i="29"/>
  <c r="N388" i="29"/>
  <c r="N389" i="29"/>
  <c r="N390" i="29"/>
  <c r="N391" i="29"/>
  <c r="N392" i="29"/>
  <c r="N393" i="29"/>
  <c r="N394" i="29"/>
  <c r="N395" i="29"/>
  <c r="N396" i="29"/>
  <c r="N397" i="29"/>
  <c r="N398" i="29"/>
  <c r="N399" i="29"/>
  <c r="N400" i="29"/>
  <c r="N401" i="29"/>
  <c r="N402" i="29"/>
  <c r="N403" i="29"/>
  <c r="N404" i="29"/>
  <c r="N405" i="29"/>
  <c r="N406" i="29"/>
  <c r="N407" i="29"/>
  <c r="N408" i="29"/>
  <c r="N409" i="29"/>
  <c r="N410" i="29"/>
  <c r="N411" i="29"/>
  <c r="N412" i="29"/>
  <c r="N413" i="29"/>
  <c r="N414" i="29"/>
  <c r="N415" i="29"/>
  <c r="N416" i="29"/>
  <c r="N417" i="29"/>
  <c r="N418" i="29"/>
  <c r="N419" i="29"/>
  <c r="N420" i="29"/>
  <c r="N421" i="29"/>
  <c r="N422" i="29"/>
  <c r="N423" i="29"/>
  <c r="N424" i="29"/>
  <c r="N425" i="29"/>
  <c r="N426" i="29"/>
  <c r="N427" i="29"/>
  <c r="N428" i="29"/>
  <c r="N429" i="29"/>
  <c r="N430" i="29"/>
  <c r="N431" i="29"/>
  <c r="N432" i="29"/>
  <c r="N433" i="29"/>
  <c r="N434" i="29"/>
  <c r="N435" i="29"/>
  <c r="N436" i="29"/>
  <c r="N437" i="29"/>
  <c r="N438" i="29"/>
  <c r="N439" i="29"/>
  <c r="N440" i="29"/>
  <c r="N441" i="29"/>
  <c r="N442" i="29"/>
  <c r="N443" i="29"/>
  <c r="N444" i="29"/>
  <c r="N445" i="29"/>
  <c r="N446" i="29"/>
  <c r="N447" i="29"/>
  <c r="N448" i="29"/>
  <c r="N449" i="29"/>
  <c r="N450" i="29"/>
  <c r="N451" i="29"/>
  <c r="N452" i="29"/>
  <c r="N453" i="29"/>
  <c r="N454" i="29"/>
  <c r="N455" i="29"/>
  <c r="N456" i="29"/>
  <c r="N457" i="29"/>
  <c r="N458" i="29"/>
  <c r="N459" i="29"/>
  <c r="N460" i="29"/>
  <c r="N461" i="29"/>
  <c r="N462" i="29"/>
  <c r="N463" i="29"/>
  <c r="N464" i="29"/>
  <c r="N465" i="29"/>
  <c r="N466" i="29"/>
  <c r="N467" i="29"/>
  <c r="N468" i="29"/>
  <c r="N469" i="29"/>
  <c r="N470" i="29"/>
  <c r="N471" i="29"/>
  <c r="N472" i="29"/>
  <c r="N473" i="29"/>
  <c r="N474" i="29"/>
  <c r="N475" i="29"/>
  <c r="N476" i="29"/>
  <c r="N477" i="29"/>
  <c r="N478" i="29"/>
  <c r="N479" i="29"/>
  <c r="N480" i="29"/>
  <c r="N481" i="29"/>
  <c r="N482" i="29"/>
  <c r="N483" i="29"/>
  <c r="N484" i="29"/>
  <c r="N485" i="29"/>
  <c r="N486" i="29"/>
  <c r="N487" i="29"/>
  <c r="N488" i="29"/>
  <c r="N489" i="29"/>
  <c r="N490" i="29"/>
  <c r="N491" i="29"/>
  <c r="N492" i="29"/>
  <c r="N493" i="29"/>
  <c r="N494" i="29"/>
  <c r="N495" i="29"/>
  <c r="N496" i="29"/>
  <c r="N497" i="29"/>
  <c r="N498" i="29"/>
  <c r="N499" i="29"/>
  <c r="N500" i="29"/>
  <c r="N501" i="29"/>
  <c r="N502" i="29"/>
  <c r="N503" i="29"/>
  <c r="N504" i="29"/>
  <c r="N505" i="29"/>
  <c r="N506" i="29"/>
  <c r="AG7" i="40" l="1"/>
  <c r="AH7" i="40"/>
  <c r="AK8" i="29"/>
  <c r="AL11" i="29"/>
  <c r="AL8" i="29"/>
  <c r="AM11" i="29"/>
  <c r="AM8" i="29"/>
  <c r="AJ11" i="29"/>
  <c r="AM7" i="29"/>
  <c r="AJ7" i="29"/>
  <c r="AK7" i="29"/>
  <c r="AL7" i="29"/>
  <c r="J532" i="40" l="1"/>
  <c r="Q508" i="40"/>
  <c r="I4" i="41"/>
  <c r="K4" i="41"/>
  <c r="I5" i="41"/>
  <c r="K5" i="41"/>
  <c r="B15" i="41"/>
  <c r="B16" i="41"/>
  <c r="B17" i="41"/>
  <c r="B18" i="41"/>
  <c r="B19" i="41"/>
  <c r="B24" i="41" s="1"/>
  <c r="B20" i="41"/>
  <c r="B21" i="41"/>
  <c r="B22" i="41"/>
  <c r="B23" i="41"/>
  <c r="B25" i="41"/>
  <c r="B26" i="41"/>
  <c r="B27" i="41"/>
  <c r="B28" i="41"/>
  <c r="B29" i="41"/>
  <c r="B30" i="41"/>
  <c r="B31" i="41"/>
  <c r="B32" i="41"/>
  <c r="B33" i="41"/>
  <c r="B34" i="41"/>
  <c r="B35" i="41"/>
  <c r="B36" i="41"/>
  <c r="B37" i="41"/>
  <c r="B38" i="41"/>
  <c r="B39" i="41"/>
  <c r="B40" i="41"/>
  <c r="B41" i="41"/>
  <c r="B42" i="41"/>
  <c r="B43" i="41"/>
  <c r="B44" i="41"/>
  <c r="B45" i="41"/>
  <c r="B46" i="41"/>
  <c r="B47" i="41"/>
  <c r="B48" i="41"/>
  <c r="B49" i="41"/>
  <c r="B50" i="41"/>
  <c r="B51" i="41"/>
  <c r="B52" i="41"/>
  <c r="B53" i="41"/>
  <c r="B54" i="41"/>
  <c r="B55" i="41"/>
  <c r="B56" i="41"/>
  <c r="B57" i="41"/>
  <c r="B58" i="41"/>
  <c r="B59" i="41"/>
  <c r="B60" i="41"/>
  <c r="B61" i="41"/>
  <c r="B62" i="41"/>
  <c r="B63" i="41"/>
  <c r="B64" i="41"/>
  <c r="B65" i="41"/>
  <c r="B66" i="41"/>
  <c r="B67" i="41"/>
  <c r="B68" i="41"/>
  <c r="B69" i="41"/>
  <c r="B70" i="41"/>
  <c r="B71" i="41"/>
  <c r="B72" i="41"/>
  <c r="B73" i="41"/>
  <c r="B74" i="41"/>
  <c r="B75" i="41"/>
  <c r="B76" i="41"/>
  <c r="B77" i="41"/>
  <c r="B78" i="41"/>
  <c r="B79" i="41"/>
  <c r="B80" i="41"/>
  <c r="B81" i="41"/>
  <c r="B82" i="41"/>
  <c r="B83" i="41"/>
  <c r="B84" i="41"/>
  <c r="B85" i="41"/>
  <c r="B86" i="41"/>
  <c r="B87" i="41"/>
  <c r="B88" i="41"/>
  <c r="B89" i="41"/>
  <c r="I6" i="41" l="1"/>
  <c r="K6" i="41"/>
  <c r="L6" i="41" s="1"/>
  <c r="D527" i="29" l="1"/>
  <c r="B9" i="29"/>
  <c r="B10" i="29"/>
  <c r="B12" i="29"/>
  <c r="B13" i="29"/>
  <c r="B14" i="29"/>
  <c r="B15" i="29"/>
  <c r="B16" i="29"/>
  <c r="B17" i="29"/>
  <c r="B18" i="29"/>
  <c r="B19" i="29"/>
  <c r="B20" i="29"/>
  <c r="B21" i="29"/>
  <c r="B22" i="29"/>
  <c r="B23" i="29"/>
  <c r="B24" i="29"/>
  <c r="B25" i="29"/>
  <c r="B26" i="29"/>
  <c r="B27" i="29"/>
  <c r="B28" i="29"/>
  <c r="B29" i="29"/>
  <c r="B30" i="29"/>
  <c r="B31" i="29"/>
  <c r="B32" i="29"/>
  <c r="B33" i="29"/>
  <c r="B34" i="29"/>
  <c r="B35" i="29"/>
  <c r="B36" i="29"/>
  <c r="B37" i="29"/>
  <c r="B38" i="29"/>
  <c r="B39" i="29"/>
  <c r="B40" i="29"/>
  <c r="B41" i="29"/>
  <c r="B42" i="29"/>
  <c r="B43" i="29"/>
  <c r="B44" i="29"/>
  <c r="B45" i="29"/>
  <c r="B46" i="29"/>
  <c r="B47" i="29"/>
  <c r="B48" i="29"/>
  <c r="B49" i="29"/>
  <c r="B50" i="29"/>
  <c r="B51" i="29"/>
  <c r="B52" i="29"/>
  <c r="B53" i="29"/>
  <c r="B54" i="29"/>
  <c r="B55" i="29"/>
  <c r="B56" i="29"/>
  <c r="B57" i="29"/>
  <c r="B58" i="29"/>
  <c r="B59" i="29"/>
  <c r="B60" i="29"/>
  <c r="B61" i="29"/>
  <c r="B62" i="29"/>
  <c r="B63" i="29"/>
  <c r="B64" i="29"/>
  <c r="B65" i="29"/>
  <c r="B66" i="29"/>
  <c r="B67" i="29"/>
  <c r="B68" i="29"/>
  <c r="B69" i="29"/>
  <c r="B70" i="29"/>
  <c r="B71" i="29"/>
  <c r="B72" i="29"/>
  <c r="B73" i="29"/>
  <c r="B74" i="29"/>
  <c r="B75" i="29"/>
  <c r="B76" i="29"/>
  <c r="B77" i="29"/>
  <c r="B78" i="29"/>
  <c r="B79" i="29"/>
  <c r="B80" i="29"/>
  <c r="B81" i="29"/>
  <c r="B82" i="29"/>
  <c r="B83" i="29"/>
  <c r="B84" i="29"/>
  <c r="B85" i="29"/>
  <c r="B86" i="29"/>
  <c r="B87" i="29"/>
  <c r="B88" i="29"/>
  <c r="B89" i="29"/>
  <c r="B90" i="29"/>
  <c r="B91" i="29"/>
  <c r="B92" i="29"/>
  <c r="B93" i="29"/>
  <c r="B94" i="29"/>
  <c r="B95" i="29"/>
  <c r="B96" i="29"/>
  <c r="B97" i="29"/>
  <c r="B98" i="29"/>
  <c r="B99" i="29"/>
  <c r="B100" i="29"/>
  <c r="B101" i="29"/>
  <c r="B102" i="29"/>
  <c r="B103" i="29"/>
  <c r="B104" i="29"/>
  <c r="B105" i="29"/>
  <c r="B106" i="29"/>
  <c r="B107" i="29"/>
  <c r="B108" i="29"/>
  <c r="B109" i="29"/>
  <c r="B110" i="29"/>
  <c r="B111" i="29"/>
  <c r="B112" i="29"/>
  <c r="B113" i="29"/>
  <c r="B114" i="29"/>
  <c r="B115" i="29"/>
  <c r="B116" i="29"/>
  <c r="B117" i="29"/>
  <c r="B118" i="29"/>
  <c r="B119" i="29"/>
  <c r="B120" i="29"/>
  <c r="B121" i="29"/>
  <c r="B122" i="29"/>
  <c r="B123" i="29"/>
  <c r="B124" i="29"/>
  <c r="B125" i="29"/>
  <c r="B126" i="29"/>
  <c r="B127" i="29"/>
  <c r="B128" i="29"/>
  <c r="B129" i="29"/>
  <c r="B130" i="29"/>
  <c r="B131" i="29"/>
  <c r="B132" i="29"/>
  <c r="B133" i="29"/>
  <c r="B134" i="29"/>
  <c r="B135" i="29"/>
  <c r="B136" i="29"/>
  <c r="B137" i="29"/>
  <c r="B138" i="29"/>
  <c r="B139" i="29"/>
  <c r="B140" i="29"/>
  <c r="B141" i="29"/>
  <c r="B142" i="29"/>
  <c r="B143" i="29"/>
  <c r="B144" i="29"/>
  <c r="B145" i="29"/>
  <c r="B146" i="29"/>
  <c r="B147" i="29"/>
  <c r="B148" i="29"/>
  <c r="B149" i="29"/>
  <c r="B150" i="29"/>
  <c r="B151" i="29"/>
  <c r="B152" i="29"/>
  <c r="B153" i="29"/>
  <c r="B154" i="29"/>
  <c r="B155" i="29"/>
  <c r="B156" i="29"/>
  <c r="B157" i="29"/>
  <c r="B158" i="29"/>
  <c r="B159" i="29"/>
  <c r="B160" i="29"/>
  <c r="B161" i="29"/>
  <c r="B162" i="29"/>
  <c r="B163" i="29"/>
  <c r="B164" i="29"/>
  <c r="B165" i="29"/>
  <c r="B166" i="29"/>
  <c r="B167" i="29"/>
  <c r="B168" i="29"/>
  <c r="B169" i="29"/>
  <c r="B170" i="29"/>
  <c r="B171" i="29"/>
  <c r="B172" i="29"/>
  <c r="B173" i="29"/>
  <c r="B174" i="29"/>
  <c r="B175" i="29"/>
  <c r="B176" i="29"/>
  <c r="B177" i="29"/>
  <c r="B178" i="29"/>
  <c r="B179" i="29"/>
  <c r="B180" i="29"/>
  <c r="B181" i="29"/>
  <c r="B182" i="29"/>
  <c r="B183" i="29"/>
  <c r="B184" i="29"/>
  <c r="B185" i="29"/>
  <c r="B186" i="29"/>
  <c r="B187" i="29"/>
  <c r="B188" i="29"/>
  <c r="B189" i="29"/>
  <c r="B190" i="29"/>
  <c r="B191" i="29"/>
  <c r="B192" i="29"/>
  <c r="B193" i="29"/>
  <c r="B194" i="29"/>
  <c r="B195" i="29"/>
  <c r="B196" i="29"/>
  <c r="B197" i="29"/>
  <c r="B198" i="29"/>
  <c r="B199" i="29"/>
  <c r="B200" i="29"/>
  <c r="B201" i="29"/>
  <c r="B202" i="29"/>
  <c r="B203" i="29"/>
  <c r="B204" i="29"/>
  <c r="B205" i="29"/>
  <c r="B206" i="29"/>
  <c r="B207" i="29"/>
  <c r="B208" i="29"/>
  <c r="B209" i="29"/>
  <c r="B210" i="29"/>
  <c r="B211" i="29"/>
  <c r="B212" i="29"/>
  <c r="B213" i="29"/>
  <c r="B214" i="29"/>
  <c r="B215" i="29"/>
  <c r="B216" i="29"/>
  <c r="B217" i="29"/>
  <c r="B218" i="29"/>
  <c r="B219" i="29"/>
  <c r="B220" i="29"/>
  <c r="B221" i="29"/>
  <c r="B222" i="29"/>
  <c r="B223" i="29"/>
  <c r="B224" i="29"/>
  <c r="B225" i="29"/>
  <c r="B226" i="29"/>
  <c r="B227" i="29"/>
  <c r="B228" i="29"/>
  <c r="B229" i="29"/>
  <c r="B230" i="29"/>
  <c r="B231" i="29"/>
  <c r="B232" i="29"/>
  <c r="B233" i="29"/>
  <c r="B234" i="29"/>
  <c r="B235" i="29"/>
  <c r="B236" i="29"/>
  <c r="B237" i="29"/>
  <c r="B238" i="29"/>
  <c r="B239" i="29"/>
  <c r="B240" i="29"/>
  <c r="B241" i="29"/>
  <c r="B242" i="29"/>
  <c r="B243" i="29"/>
  <c r="B244" i="29"/>
  <c r="B245" i="29"/>
  <c r="B246" i="29"/>
  <c r="B247" i="29"/>
  <c r="B248" i="29"/>
  <c r="B249" i="29"/>
  <c r="B250" i="29"/>
  <c r="B251" i="29"/>
  <c r="B252" i="29"/>
  <c r="B253" i="29"/>
  <c r="B254" i="29"/>
  <c r="B255" i="29"/>
  <c r="B256" i="29"/>
  <c r="B257" i="29"/>
  <c r="B258" i="29"/>
  <c r="B259" i="29"/>
  <c r="B260" i="29"/>
  <c r="B261" i="29"/>
  <c r="B262" i="29"/>
  <c r="B263" i="29"/>
  <c r="B264" i="29"/>
  <c r="B265" i="29"/>
  <c r="B266" i="29"/>
  <c r="B267" i="29"/>
  <c r="B268" i="29"/>
  <c r="B269" i="29"/>
  <c r="B270" i="29"/>
  <c r="B271" i="29"/>
  <c r="B272" i="29"/>
  <c r="B273" i="29"/>
  <c r="B274" i="29"/>
  <c r="B275" i="29"/>
  <c r="B276" i="29"/>
  <c r="B277" i="29"/>
  <c r="B278" i="29"/>
  <c r="B279" i="29"/>
  <c r="B280" i="29"/>
  <c r="B281" i="29"/>
  <c r="B282" i="29"/>
  <c r="B283" i="29"/>
  <c r="B284" i="29"/>
  <c r="B285" i="29"/>
  <c r="B286" i="29"/>
  <c r="B287" i="29"/>
  <c r="B288" i="29"/>
  <c r="B289" i="29"/>
  <c r="B290" i="29"/>
  <c r="B291" i="29"/>
  <c r="B292" i="29"/>
  <c r="B293" i="29"/>
  <c r="B294" i="29"/>
  <c r="B295" i="29"/>
  <c r="B296" i="29"/>
  <c r="B297" i="29"/>
  <c r="B298" i="29"/>
  <c r="B299" i="29"/>
  <c r="B300" i="29"/>
  <c r="B301" i="29"/>
  <c r="B302" i="29"/>
  <c r="B303" i="29"/>
  <c r="B304" i="29"/>
  <c r="B305" i="29"/>
  <c r="B306" i="29"/>
  <c r="B307" i="29"/>
  <c r="B308" i="29"/>
  <c r="B309" i="29"/>
  <c r="B310" i="29"/>
  <c r="B311" i="29"/>
  <c r="B312" i="29"/>
  <c r="B313" i="29"/>
  <c r="B314" i="29"/>
  <c r="B315" i="29"/>
  <c r="B316" i="29"/>
  <c r="B317" i="29"/>
  <c r="B318" i="29"/>
  <c r="B319" i="29"/>
  <c r="B320" i="29"/>
  <c r="B321" i="29"/>
  <c r="B322" i="29"/>
  <c r="B323" i="29"/>
  <c r="B324" i="29"/>
  <c r="B325" i="29"/>
  <c r="B326" i="29"/>
  <c r="B327" i="29"/>
  <c r="B328" i="29"/>
  <c r="B329" i="29"/>
  <c r="B330" i="29"/>
  <c r="B331" i="29"/>
  <c r="B332" i="29"/>
  <c r="B333" i="29"/>
  <c r="B334" i="29"/>
  <c r="B335" i="29"/>
  <c r="B336" i="29"/>
  <c r="B337" i="29"/>
  <c r="B338" i="29"/>
  <c r="B339" i="29"/>
  <c r="B340" i="29"/>
  <c r="B341" i="29"/>
  <c r="B342" i="29"/>
  <c r="B343" i="29"/>
  <c r="B344" i="29"/>
  <c r="B345" i="29"/>
  <c r="B346" i="29"/>
  <c r="B347" i="29"/>
  <c r="B348" i="29"/>
  <c r="B349" i="29"/>
  <c r="B350" i="29"/>
  <c r="B351" i="29"/>
  <c r="B352" i="29"/>
  <c r="B353" i="29"/>
  <c r="B354" i="29"/>
  <c r="B355" i="29"/>
  <c r="B356" i="29"/>
  <c r="B357" i="29"/>
  <c r="B358" i="29"/>
  <c r="B359" i="29"/>
  <c r="B360" i="29"/>
  <c r="B361" i="29"/>
  <c r="B362" i="29"/>
  <c r="B363" i="29"/>
  <c r="B364" i="29"/>
  <c r="B365" i="29"/>
  <c r="B366" i="29"/>
  <c r="B367" i="29"/>
  <c r="B368" i="29"/>
  <c r="B369" i="29"/>
  <c r="B370" i="29"/>
  <c r="B371" i="29"/>
  <c r="B372" i="29"/>
  <c r="B373" i="29"/>
  <c r="B374" i="29"/>
  <c r="B375" i="29"/>
  <c r="B376" i="29"/>
  <c r="B377" i="29"/>
  <c r="B378" i="29"/>
  <c r="B379" i="29"/>
  <c r="B380" i="29"/>
  <c r="B381" i="29"/>
  <c r="B382" i="29"/>
  <c r="B383" i="29"/>
  <c r="B384" i="29"/>
  <c r="B385" i="29"/>
  <c r="B386" i="29"/>
  <c r="B387" i="29"/>
  <c r="B388" i="29"/>
  <c r="B389" i="29"/>
  <c r="B390" i="29"/>
  <c r="B391" i="29"/>
  <c r="B392" i="29"/>
  <c r="B393" i="29"/>
  <c r="B394" i="29"/>
  <c r="B395" i="29"/>
  <c r="B396" i="29"/>
  <c r="B397" i="29"/>
  <c r="B398" i="29"/>
  <c r="B399" i="29"/>
  <c r="B400" i="29"/>
  <c r="B401" i="29"/>
  <c r="B402" i="29"/>
  <c r="B403" i="29"/>
  <c r="B404" i="29"/>
  <c r="B405" i="29"/>
  <c r="B406" i="29"/>
  <c r="B407" i="29"/>
  <c r="B408" i="29"/>
  <c r="B409" i="29"/>
  <c r="B410" i="29"/>
  <c r="B411" i="29"/>
  <c r="B412" i="29"/>
  <c r="B413" i="29"/>
  <c r="B414" i="29"/>
  <c r="B415" i="29"/>
  <c r="B416" i="29"/>
  <c r="B417" i="29"/>
  <c r="B418" i="29"/>
  <c r="B419" i="29"/>
  <c r="B420" i="29"/>
  <c r="B421" i="29"/>
  <c r="B422" i="29"/>
  <c r="B423" i="29"/>
  <c r="B424" i="29"/>
  <c r="B425" i="29"/>
  <c r="B426" i="29"/>
  <c r="B427" i="29"/>
  <c r="B428" i="29"/>
  <c r="B429" i="29"/>
  <c r="B430" i="29"/>
  <c r="B431" i="29"/>
  <c r="B432" i="29"/>
  <c r="B433" i="29"/>
  <c r="B434" i="29"/>
  <c r="B435" i="29"/>
  <c r="B436" i="29"/>
  <c r="B437" i="29"/>
  <c r="B438" i="29"/>
  <c r="B439" i="29"/>
  <c r="B440" i="29"/>
  <c r="B441" i="29"/>
  <c r="B442" i="29"/>
  <c r="B443" i="29"/>
  <c r="B444" i="29"/>
  <c r="B445" i="29"/>
  <c r="B446" i="29"/>
  <c r="B447" i="29"/>
  <c r="B448" i="29"/>
  <c r="B449" i="29"/>
  <c r="B450" i="29"/>
  <c r="B451" i="29"/>
  <c r="B452" i="29"/>
  <c r="B453" i="29"/>
  <c r="B454" i="29"/>
  <c r="B455" i="29"/>
  <c r="B456" i="29"/>
  <c r="B457" i="29"/>
  <c r="B458" i="29"/>
  <c r="B459" i="29"/>
  <c r="B460" i="29"/>
  <c r="B461" i="29"/>
  <c r="B462" i="29"/>
  <c r="B463" i="29"/>
  <c r="B464" i="29"/>
  <c r="B465" i="29"/>
  <c r="B466" i="29"/>
  <c r="B467" i="29"/>
  <c r="B468" i="29"/>
  <c r="B469" i="29"/>
  <c r="B470" i="29"/>
  <c r="B471" i="29"/>
  <c r="B472" i="29"/>
  <c r="B473" i="29"/>
  <c r="B474" i="29"/>
  <c r="B475" i="29"/>
  <c r="B476" i="29"/>
  <c r="B477" i="29"/>
  <c r="B478" i="29"/>
  <c r="B479" i="29"/>
  <c r="B480" i="29"/>
  <c r="B481" i="29"/>
  <c r="B482" i="29"/>
  <c r="B483" i="29"/>
  <c r="B484" i="29"/>
  <c r="B485" i="29"/>
  <c r="B486" i="29"/>
  <c r="B487" i="29"/>
  <c r="B488" i="29"/>
  <c r="B489" i="29"/>
  <c r="B490" i="29"/>
  <c r="B491" i="29"/>
  <c r="B492" i="29"/>
  <c r="B493" i="29"/>
  <c r="B494" i="29"/>
  <c r="B495" i="29"/>
  <c r="B496" i="29"/>
  <c r="B497" i="29"/>
  <c r="B498" i="29"/>
  <c r="B499" i="29"/>
  <c r="B500" i="29"/>
  <c r="B501" i="29"/>
  <c r="B502" i="29"/>
  <c r="B503" i="29"/>
  <c r="B504" i="29"/>
  <c r="B505" i="29"/>
  <c r="B506" i="29"/>
  <c r="C4" i="40" l="1"/>
  <c r="L4" i="40"/>
  <c r="B7" i="40"/>
  <c r="AR7" i="40" s="1"/>
  <c r="T7" i="40"/>
  <c r="AV7" i="40"/>
  <c r="AW7" i="40"/>
  <c r="AX7" i="40"/>
  <c r="AZ7" i="40"/>
  <c r="BA7" i="40"/>
  <c r="B8" i="40"/>
  <c r="AR8" i="40" s="1"/>
  <c r="T8" i="40"/>
  <c r="AM8" i="40" s="1"/>
  <c r="AV8" i="40"/>
  <c r="AW8" i="40"/>
  <c r="AX8" i="40"/>
  <c r="AZ8" i="40"/>
  <c r="BA8" i="40"/>
  <c r="B9" i="40"/>
  <c r="AV9" i="40"/>
  <c r="AW9" i="40"/>
  <c r="AX9" i="40"/>
  <c r="AZ9" i="40"/>
  <c r="BA9" i="40"/>
  <c r="B10" i="40"/>
  <c r="AR10" i="40" s="1"/>
  <c r="AV10" i="40"/>
  <c r="AW10" i="40"/>
  <c r="AX10" i="40"/>
  <c r="AZ10" i="40"/>
  <c r="BA10" i="40"/>
  <c r="B11" i="40"/>
  <c r="AV11" i="40"/>
  <c r="AW11" i="40"/>
  <c r="AX11" i="40"/>
  <c r="AZ11" i="40"/>
  <c r="BA11" i="40"/>
  <c r="B12" i="40"/>
  <c r="AR12" i="40" s="1"/>
  <c r="AV12" i="40"/>
  <c r="AW12" i="40"/>
  <c r="AX12" i="40"/>
  <c r="AZ12" i="40"/>
  <c r="BA12" i="40"/>
  <c r="B13" i="40"/>
  <c r="AV13" i="40"/>
  <c r="AW13" i="40"/>
  <c r="AX13" i="40"/>
  <c r="AZ13" i="40"/>
  <c r="BA13" i="40"/>
  <c r="B14" i="40"/>
  <c r="AR14" i="40" s="1"/>
  <c r="I14" i="40"/>
  <c r="AV14" i="40"/>
  <c r="AW14" i="40"/>
  <c r="AX14" i="40"/>
  <c r="AZ14" i="40"/>
  <c r="BA14" i="40"/>
  <c r="B15" i="40"/>
  <c r="AT15" i="40" s="1"/>
  <c r="I15" i="40"/>
  <c r="AV15" i="40"/>
  <c r="AW15" i="40"/>
  <c r="AX15" i="40"/>
  <c r="AZ15" i="40"/>
  <c r="BA15" i="40"/>
  <c r="B16" i="40"/>
  <c r="I16" i="40"/>
  <c r="AV16" i="40"/>
  <c r="AW16" i="40"/>
  <c r="AX16" i="40"/>
  <c r="AZ16" i="40"/>
  <c r="BA16" i="40"/>
  <c r="B17" i="40"/>
  <c r="AR17" i="40" s="1"/>
  <c r="I17" i="40"/>
  <c r="AV17" i="40"/>
  <c r="AW17" i="40"/>
  <c r="AX17" i="40"/>
  <c r="AZ17" i="40"/>
  <c r="BA17" i="40"/>
  <c r="B18" i="40"/>
  <c r="AR18" i="40" s="1"/>
  <c r="I18" i="40"/>
  <c r="AV18" i="40"/>
  <c r="AW18" i="40"/>
  <c r="AX18" i="40"/>
  <c r="AZ18" i="40"/>
  <c r="BA18" i="40"/>
  <c r="B19" i="40"/>
  <c r="AT19" i="40" s="1"/>
  <c r="I19" i="40"/>
  <c r="AV19" i="40"/>
  <c r="AW19" i="40"/>
  <c r="AX19" i="40"/>
  <c r="AZ19" i="40"/>
  <c r="BA19" i="40"/>
  <c r="B20" i="40"/>
  <c r="I20" i="40"/>
  <c r="AV20" i="40"/>
  <c r="AW20" i="40"/>
  <c r="AX20" i="40"/>
  <c r="AZ20" i="40"/>
  <c r="BA20" i="40"/>
  <c r="B21" i="40"/>
  <c r="AT21" i="40" s="1"/>
  <c r="I21" i="40"/>
  <c r="AV21" i="40"/>
  <c r="AW21" i="40"/>
  <c r="AX21" i="40"/>
  <c r="AZ21" i="40"/>
  <c r="BA21" i="40"/>
  <c r="B22" i="40"/>
  <c r="AR22" i="40" s="1"/>
  <c r="I22" i="40"/>
  <c r="AV22" i="40"/>
  <c r="AW22" i="40"/>
  <c r="AX22" i="40"/>
  <c r="AZ22" i="40"/>
  <c r="BA22" i="40"/>
  <c r="B23" i="40"/>
  <c r="AR23" i="40" s="1"/>
  <c r="I23" i="40"/>
  <c r="AV23" i="40"/>
  <c r="AW23" i="40"/>
  <c r="AX23" i="40"/>
  <c r="AZ23" i="40"/>
  <c r="BA23" i="40"/>
  <c r="B24" i="40"/>
  <c r="I24" i="40"/>
  <c r="AV24" i="40"/>
  <c r="AW24" i="40"/>
  <c r="AX24" i="40"/>
  <c r="AZ24" i="40"/>
  <c r="BA24" i="40"/>
  <c r="B25" i="40"/>
  <c r="AR25" i="40" s="1"/>
  <c r="I25" i="40"/>
  <c r="AV25" i="40"/>
  <c r="AW25" i="40"/>
  <c r="AX25" i="40"/>
  <c r="AZ25" i="40"/>
  <c r="BA25" i="40"/>
  <c r="B26" i="40"/>
  <c r="I26" i="40"/>
  <c r="AV26" i="40"/>
  <c r="AW26" i="40"/>
  <c r="AX26" i="40"/>
  <c r="AZ26" i="40"/>
  <c r="BA26" i="40"/>
  <c r="B27" i="40"/>
  <c r="AR27" i="40" s="1"/>
  <c r="I27" i="40"/>
  <c r="AT27" i="40"/>
  <c r="AV27" i="40"/>
  <c r="AW27" i="40"/>
  <c r="AX27" i="40"/>
  <c r="AZ27" i="40"/>
  <c r="BA27" i="40"/>
  <c r="B28" i="40"/>
  <c r="I28" i="40"/>
  <c r="AV28" i="40"/>
  <c r="AW28" i="40"/>
  <c r="AX28" i="40"/>
  <c r="AZ28" i="40"/>
  <c r="BA28" i="40"/>
  <c r="B29" i="40"/>
  <c r="AR29" i="40" s="1"/>
  <c r="I29" i="40"/>
  <c r="AT29" i="40"/>
  <c r="AV29" i="40"/>
  <c r="AW29" i="40"/>
  <c r="AX29" i="40"/>
  <c r="AZ29" i="40"/>
  <c r="BA29" i="40"/>
  <c r="B30" i="40"/>
  <c r="AR30" i="40" s="1"/>
  <c r="I30" i="40"/>
  <c r="AV30" i="40"/>
  <c r="AW30" i="40"/>
  <c r="AX30" i="40"/>
  <c r="AZ30" i="40"/>
  <c r="BA30" i="40"/>
  <c r="B31" i="40"/>
  <c r="AR31" i="40" s="1"/>
  <c r="I31" i="40"/>
  <c r="AV31" i="40"/>
  <c r="AW31" i="40"/>
  <c r="AX31" i="40"/>
  <c r="AZ31" i="40"/>
  <c r="BA31" i="40"/>
  <c r="B32" i="40"/>
  <c r="I32" i="40"/>
  <c r="AV32" i="40"/>
  <c r="AW32" i="40"/>
  <c r="AX32" i="40"/>
  <c r="AZ32" i="40"/>
  <c r="BA32" i="40"/>
  <c r="B33" i="40"/>
  <c r="AR33" i="40" s="1"/>
  <c r="I33" i="40"/>
  <c r="AV33" i="40"/>
  <c r="AW33" i="40"/>
  <c r="AX33" i="40"/>
  <c r="AZ33" i="40"/>
  <c r="BA33" i="40"/>
  <c r="B34" i="40"/>
  <c r="AT34" i="40" s="1"/>
  <c r="I34" i="40"/>
  <c r="AV34" i="40"/>
  <c r="AW34" i="40"/>
  <c r="AX34" i="40"/>
  <c r="AZ34" i="40"/>
  <c r="BA34" i="40"/>
  <c r="B35" i="40"/>
  <c r="I35" i="40"/>
  <c r="AV35" i="40"/>
  <c r="AW35" i="40"/>
  <c r="AX35" i="40"/>
  <c r="AZ35" i="40"/>
  <c r="BA35" i="40"/>
  <c r="B36" i="40"/>
  <c r="AR36" i="40" s="1"/>
  <c r="I36" i="40"/>
  <c r="AV36" i="40"/>
  <c r="AW36" i="40"/>
  <c r="AX36" i="40"/>
  <c r="AZ36" i="40"/>
  <c r="BA36" i="40"/>
  <c r="B37" i="40"/>
  <c r="I37" i="40"/>
  <c r="AV37" i="40"/>
  <c r="AW37" i="40"/>
  <c r="AX37" i="40"/>
  <c r="AZ37" i="40"/>
  <c r="BA37" i="40"/>
  <c r="B38" i="40"/>
  <c r="AR38" i="40" s="1"/>
  <c r="I38" i="40"/>
  <c r="AV38" i="40"/>
  <c r="AW38" i="40"/>
  <c r="AX38" i="40"/>
  <c r="AZ38" i="40"/>
  <c r="BA38" i="40"/>
  <c r="B39" i="40"/>
  <c r="AR39" i="40" s="1"/>
  <c r="I39" i="40"/>
  <c r="AV39" i="40"/>
  <c r="AW39" i="40"/>
  <c r="AX39" i="40"/>
  <c r="AZ39" i="40"/>
  <c r="BA39" i="40"/>
  <c r="B40" i="40"/>
  <c r="I40" i="40"/>
  <c r="AV40" i="40"/>
  <c r="AW40" i="40"/>
  <c r="AX40" i="40"/>
  <c r="AZ40" i="40"/>
  <c r="BA40" i="40"/>
  <c r="B41" i="40"/>
  <c r="AR41" i="40" s="1"/>
  <c r="I41" i="40"/>
  <c r="AV41" i="40"/>
  <c r="AW41" i="40"/>
  <c r="AX41" i="40"/>
  <c r="AZ41" i="40"/>
  <c r="BA41" i="40"/>
  <c r="B42" i="40"/>
  <c r="I42" i="40"/>
  <c r="AV42" i="40"/>
  <c r="AW42" i="40"/>
  <c r="AX42" i="40"/>
  <c r="AZ42" i="40"/>
  <c r="BA42" i="40"/>
  <c r="B43" i="40"/>
  <c r="AR43" i="40" s="1"/>
  <c r="I43" i="40"/>
  <c r="AV43" i="40"/>
  <c r="AW43" i="40"/>
  <c r="AX43" i="40"/>
  <c r="AZ43" i="40"/>
  <c r="BA43" i="40"/>
  <c r="B44" i="40"/>
  <c r="AR44" i="40" s="1"/>
  <c r="I44" i="40"/>
  <c r="AV44" i="40"/>
  <c r="AW44" i="40"/>
  <c r="AX44" i="40"/>
  <c r="AZ44" i="40"/>
  <c r="BA44" i="40"/>
  <c r="B45" i="40"/>
  <c r="AT45" i="40" s="1"/>
  <c r="I45" i="40"/>
  <c r="AV45" i="40"/>
  <c r="AW45" i="40"/>
  <c r="AX45" i="40"/>
  <c r="AZ45" i="40"/>
  <c r="BA45" i="40"/>
  <c r="B46" i="40"/>
  <c r="AR46" i="40" s="1"/>
  <c r="I46" i="40"/>
  <c r="AV46" i="40"/>
  <c r="AW46" i="40"/>
  <c r="AX46" i="40"/>
  <c r="AZ46" i="40"/>
  <c r="BA46" i="40"/>
  <c r="B47" i="40"/>
  <c r="AT47" i="40" s="1"/>
  <c r="I47" i="40"/>
  <c r="AV47" i="40"/>
  <c r="AW47" i="40"/>
  <c r="AX47" i="40"/>
  <c r="AZ47" i="40"/>
  <c r="BA47" i="40"/>
  <c r="B48" i="40"/>
  <c r="I48" i="40"/>
  <c r="AV48" i="40"/>
  <c r="AW48" i="40"/>
  <c r="AX48" i="40"/>
  <c r="AZ48" i="40"/>
  <c r="BA48" i="40"/>
  <c r="B49" i="40"/>
  <c r="I49" i="40"/>
  <c r="AV49" i="40"/>
  <c r="AW49" i="40"/>
  <c r="AX49" i="40"/>
  <c r="AZ49" i="40"/>
  <c r="BA49" i="40"/>
  <c r="B50" i="40"/>
  <c r="AR50" i="40" s="1"/>
  <c r="I50" i="40"/>
  <c r="AV50" i="40"/>
  <c r="AW50" i="40"/>
  <c r="AX50" i="40"/>
  <c r="AZ50" i="40"/>
  <c r="BA50" i="40"/>
  <c r="B51" i="40"/>
  <c r="AR51" i="40" s="1"/>
  <c r="I51" i="40"/>
  <c r="AV51" i="40"/>
  <c r="AW51" i="40"/>
  <c r="AX51" i="40"/>
  <c r="AZ51" i="40"/>
  <c r="BA51" i="40"/>
  <c r="B52" i="40"/>
  <c r="AR52" i="40" s="1"/>
  <c r="I52" i="40"/>
  <c r="AV52" i="40"/>
  <c r="AW52" i="40"/>
  <c r="AX52" i="40"/>
  <c r="AZ52" i="40"/>
  <c r="BA52" i="40"/>
  <c r="B53" i="40"/>
  <c r="AR53" i="40" s="1"/>
  <c r="I53" i="40"/>
  <c r="AV53" i="40"/>
  <c r="AW53" i="40"/>
  <c r="AX53" i="40"/>
  <c r="AZ53" i="40"/>
  <c r="BA53" i="40"/>
  <c r="B54" i="40"/>
  <c r="I54" i="40"/>
  <c r="AV54" i="40"/>
  <c r="AW54" i="40"/>
  <c r="AX54" i="40"/>
  <c r="AZ54" i="40"/>
  <c r="BA54" i="40"/>
  <c r="B55" i="40"/>
  <c r="AT55" i="40" s="1"/>
  <c r="I55" i="40"/>
  <c r="AV55" i="40"/>
  <c r="AW55" i="40"/>
  <c r="AX55" i="40"/>
  <c r="AZ55" i="40"/>
  <c r="BA55" i="40"/>
  <c r="B56" i="40"/>
  <c r="I56" i="40"/>
  <c r="AV56" i="40"/>
  <c r="AW56" i="40"/>
  <c r="AX56" i="40"/>
  <c r="AZ56" i="40"/>
  <c r="BA56" i="40"/>
  <c r="B57" i="40"/>
  <c r="AR57" i="40" s="1"/>
  <c r="I57" i="40"/>
  <c r="AV57" i="40"/>
  <c r="AW57" i="40"/>
  <c r="AX57" i="40"/>
  <c r="AZ57" i="40"/>
  <c r="BA57" i="40"/>
  <c r="B58" i="40"/>
  <c r="AR58" i="40" s="1"/>
  <c r="I58" i="40"/>
  <c r="AV58" i="40"/>
  <c r="AW58" i="40"/>
  <c r="AX58" i="40"/>
  <c r="AZ58" i="40"/>
  <c r="BA58" i="40"/>
  <c r="B59" i="40"/>
  <c r="AR59" i="40" s="1"/>
  <c r="I59" i="40"/>
  <c r="AV59" i="40"/>
  <c r="AW59" i="40"/>
  <c r="AX59" i="40"/>
  <c r="AZ59" i="40"/>
  <c r="BA59" i="40"/>
  <c r="B60" i="40"/>
  <c r="I60" i="40"/>
  <c r="AV60" i="40"/>
  <c r="AW60" i="40"/>
  <c r="AX60" i="40"/>
  <c r="AZ60" i="40"/>
  <c r="BA60" i="40"/>
  <c r="B61" i="40"/>
  <c r="AR61" i="40" s="1"/>
  <c r="I61" i="40"/>
  <c r="AV61" i="40"/>
  <c r="AW61" i="40"/>
  <c r="AX61" i="40"/>
  <c r="AZ61" i="40"/>
  <c r="BA61" i="40"/>
  <c r="B62" i="40"/>
  <c r="I62" i="40"/>
  <c r="AV62" i="40"/>
  <c r="AW62" i="40"/>
  <c r="AX62" i="40"/>
  <c r="AZ62" i="40"/>
  <c r="BA62" i="40"/>
  <c r="B63" i="40"/>
  <c r="AT63" i="40" s="1"/>
  <c r="I63" i="40"/>
  <c r="AV63" i="40"/>
  <c r="AW63" i="40"/>
  <c r="AX63" i="40"/>
  <c r="AZ63" i="40"/>
  <c r="BA63" i="40"/>
  <c r="B64" i="40"/>
  <c r="I64" i="40"/>
  <c r="AV64" i="40"/>
  <c r="AW64" i="40"/>
  <c r="AX64" i="40"/>
  <c r="AZ64" i="40"/>
  <c r="BA64" i="40"/>
  <c r="B65" i="40"/>
  <c r="AR65" i="40" s="1"/>
  <c r="I65" i="40"/>
  <c r="AV65" i="40"/>
  <c r="AW65" i="40"/>
  <c r="AX65" i="40"/>
  <c r="AZ65" i="40"/>
  <c r="BA65" i="40"/>
  <c r="B66" i="40"/>
  <c r="AR66" i="40" s="1"/>
  <c r="I66" i="40"/>
  <c r="AV66" i="40"/>
  <c r="AW66" i="40"/>
  <c r="AX66" i="40"/>
  <c r="AZ66" i="40"/>
  <c r="BA66" i="40"/>
  <c r="B67" i="40"/>
  <c r="I67" i="40"/>
  <c r="AV67" i="40"/>
  <c r="AW67" i="40"/>
  <c r="AX67" i="40"/>
  <c r="AZ67" i="40"/>
  <c r="BA67" i="40"/>
  <c r="B68" i="40"/>
  <c r="AR68" i="40" s="1"/>
  <c r="I68" i="40"/>
  <c r="AV68" i="40"/>
  <c r="AW68" i="40"/>
  <c r="AX68" i="40"/>
  <c r="AZ68" i="40"/>
  <c r="BA68" i="40"/>
  <c r="B69" i="40"/>
  <c r="AR69" i="40" s="1"/>
  <c r="I69" i="40"/>
  <c r="AV69" i="40"/>
  <c r="AW69" i="40"/>
  <c r="AX69" i="40"/>
  <c r="AZ69" i="40"/>
  <c r="BA69" i="40"/>
  <c r="B70" i="40"/>
  <c r="AT70" i="40" s="1"/>
  <c r="I70" i="40"/>
  <c r="AV70" i="40"/>
  <c r="AW70" i="40"/>
  <c r="AX70" i="40"/>
  <c r="AZ70" i="40"/>
  <c r="BA70" i="40"/>
  <c r="B71" i="40"/>
  <c r="AT71" i="40" s="1"/>
  <c r="I71" i="40"/>
  <c r="AV71" i="40"/>
  <c r="AW71" i="40"/>
  <c r="AX71" i="40"/>
  <c r="AZ71" i="40"/>
  <c r="BA71" i="40"/>
  <c r="B72" i="40"/>
  <c r="AR72" i="40" s="1"/>
  <c r="I72" i="40"/>
  <c r="AV72" i="40"/>
  <c r="AW72" i="40"/>
  <c r="AX72" i="40"/>
  <c r="AZ72" i="40"/>
  <c r="BA72" i="40"/>
  <c r="B73" i="40"/>
  <c r="AR73" i="40" s="1"/>
  <c r="I73" i="40"/>
  <c r="AV73" i="40"/>
  <c r="AW73" i="40"/>
  <c r="AX73" i="40"/>
  <c r="AZ73" i="40"/>
  <c r="BA73" i="40"/>
  <c r="B74" i="40"/>
  <c r="I74" i="40"/>
  <c r="AV74" i="40"/>
  <c r="AW74" i="40"/>
  <c r="AX74" i="40"/>
  <c r="AZ74" i="40"/>
  <c r="BA74" i="40"/>
  <c r="B75" i="40"/>
  <c r="AR75" i="40" s="1"/>
  <c r="I75" i="40"/>
  <c r="AV75" i="40"/>
  <c r="AW75" i="40"/>
  <c r="AX75" i="40"/>
  <c r="AZ75" i="40"/>
  <c r="BA75" i="40"/>
  <c r="B76" i="40"/>
  <c r="AR76" i="40" s="1"/>
  <c r="I76" i="40"/>
  <c r="AV76" i="40"/>
  <c r="AW76" i="40"/>
  <c r="AX76" i="40"/>
  <c r="AZ76" i="40"/>
  <c r="BA76" i="40"/>
  <c r="B77" i="40"/>
  <c r="AR77" i="40" s="1"/>
  <c r="I77" i="40"/>
  <c r="AV77" i="40"/>
  <c r="AW77" i="40"/>
  <c r="AX77" i="40"/>
  <c r="AZ77" i="40"/>
  <c r="BA77" i="40"/>
  <c r="B78" i="40"/>
  <c r="AT78" i="40" s="1"/>
  <c r="I78" i="40"/>
  <c r="AV78" i="40"/>
  <c r="AW78" i="40"/>
  <c r="AX78" i="40"/>
  <c r="AZ78" i="40"/>
  <c r="BA78" i="40"/>
  <c r="B79" i="40"/>
  <c r="AT79" i="40" s="1"/>
  <c r="I79" i="40"/>
  <c r="AV79" i="40"/>
  <c r="AW79" i="40"/>
  <c r="AX79" i="40"/>
  <c r="AZ79" i="40"/>
  <c r="BA79" i="40"/>
  <c r="B80" i="40"/>
  <c r="I80" i="40"/>
  <c r="AV80" i="40"/>
  <c r="AW80" i="40"/>
  <c r="AX80" i="40"/>
  <c r="AZ80" i="40"/>
  <c r="BA80" i="40"/>
  <c r="B81" i="40"/>
  <c r="AR81" i="40" s="1"/>
  <c r="I81" i="40"/>
  <c r="AV81" i="40"/>
  <c r="AW81" i="40"/>
  <c r="AX81" i="40"/>
  <c r="AZ81" i="40"/>
  <c r="BA81" i="40"/>
  <c r="B82" i="40"/>
  <c r="AR82" i="40" s="1"/>
  <c r="I82" i="40"/>
  <c r="AV82" i="40"/>
  <c r="AW82" i="40"/>
  <c r="AX82" i="40"/>
  <c r="AZ82" i="40"/>
  <c r="BA82" i="40"/>
  <c r="B83" i="40"/>
  <c r="AR83" i="40" s="1"/>
  <c r="I83" i="40"/>
  <c r="AV83" i="40"/>
  <c r="AW83" i="40"/>
  <c r="AX83" i="40"/>
  <c r="AZ83" i="40"/>
  <c r="BA83" i="40"/>
  <c r="B84" i="40"/>
  <c r="AR84" i="40" s="1"/>
  <c r="I84" i="40"/>
  <c r="AV84" i="40"/>
  <c r="AW84" i="40"/>
  <c r="AX84" i="40"/>
  <c r="AZ84" i="40"/>
  <c r="BA84" i="40"/>
  <c r="B85" i="40"/>
  <c r="AT85" i="40" s="1"/>
  <c r="I85" i="40"/>
  <c r="AV85" i="40"/>
  <c r="AW85" i="40"/>
  <c r="AX85" i="40"/>
  <c r="AZ85" i="40"/>
  <c r="BA85" i="40"/>
  <c r="B86" i="40"/>
  <c r="AT86" i="40" s="1"/>
  <c r="I86" i="40"/>
  <c r="AV86" i="40"/>
  <c r="AW86" i="40"/>
  <c r="AX86" i="40"/>
  <c r="AZ86" i="40"/>
  <c r="BA86" i="40"/>
  <c r="B87" i="40"/>
  <c r="AT87" i="40" s="1"/>
  <c r="I87" i="40"/>
  <c r="AV87" i="40"/>
  <c r="AW87" i="40"/>
  <c r="AX87" i="40"/>
  <c r="AZ87" i="40"/>
  <c r="BA87" i="40"/>
  <c r="B88" i="40"/>
  <c r="I88" i="40"/>
  <c r="AV88" i="40"/>
  <c r="AW88" i="40"/>
  <c r="AX88" i="40"/>
  <c r="AZ88" i="40"/>
  <c r="BA88" i="40"/>
  <c r="B89" i="40"/>
  <c r="AR89" i="40" s="1"/>
  <c r="I89" i="40"/>
  <c r="AV89" i="40"/>
  <c r="AW89" i="40"/>
  <c r="AX89" i="40"/>
  <c r="AZ89" i="40"/>
  <c r="BA89" i="40"/>
  <c r="B90" i="40"/>
  <c r="AR90" i="40" s="1"/>
  <c r="I90" i="40"/>
  <c r="AV90" i="40"/>
  <c r="AW90" i="40"/>
  <c r="AX90" i="40"/>
  <c r="AZ90" i="40"/>
  <c r="BA90" i="40"/>
  <c r="B91" i="40"/>
  <c r="I91" i="40"/>
  <c r="AV91" i="40"/>
  <c r="AW91" i="40"/>
  <c r="AX91" i="40"/>
  <c r="AZ91" i="40"/>
  <c r="BA91" i="40"/>
  <c r="B92" i="40"/>
  <c r="I92" i="40"/>
  <c r="AR92" i="40"/>
  <c r="AT92" i="40"/>
  <c r="AV92" i="40"/>
  <c r="AW92" i="40"/>
  <c r="AX92" i="40"/>
  <c r="AZ92" i="40"/>
  <c r="BA92" i="40"/>
  <c r="B93" i="40"/>
  <c r="AR93" i="40" s="1"/>
  <c r="I93" i="40"/>
  <c r="AV93" i="40"/>
  <c r="AW93" i="40"/>
  <c r="AX93" i="40"/>
  <c r="AZ93" i="40"/>
  <c r="BA93" i="40"/>
  <c r="B94" i="40"/>
  <c r="AT94" i="40" s="1"/>
  <c r="I94" i="40"/>
  <c r="AV94" i="40"/>
  <c r="AW94" i="40"/>
  <c r="AX94" i="40"/>
  <c r="AZ94" i="40"/>
  <c r="BA94" i="40"/>
  <c r="B95" i="40"/>
  <c r="AT95" i="40" s="1"/>
  <c r="I95" i="40"/>
  <c r="AV95" i="40"/>
  <c r="AW95" i="40"/>
  <c r="AX95" i="40"/>
  <c r="AZ95" i="40"/>
  <c r="BA95" i="40"/>
  <c r="B96" i="40"/>
  <c r="I96" i="40"/>
  <c r="AV96" i="40"/>
  <c r="AW96" i="40"/>
  <c r="AX96" i="40"/>
  <c r="AZ96" i="40"/>
  <c r="BA96" i="40"/>
  <c r="B97" i="40"/>
  <c r="AR97" i="40" s="1"/>
  <c r="I97" i="40"/>
  <c r="AV97" i="40"/>
  <c r="AW97" i="40"/>
  <c r="AX97" i="40"/>
  <c r="AZ97" i="40"/>
  <c r="BA97" i="40"/>
  <c r="B98" i="40"/>
  <c r="AR98" i="40" s="1"/>
  <c r="I98" i="40"/>
  <c r="AV98" i="40"/>
  <c r="AW98" i="40"/>
  <c r="AX98" i="40"/>
  <c r="AZ98" i="40"/>
  <c r="BA98" i="40"/>
  <c r="B99" i="40"/>
  <c r="AR99" i="40" s="1"/>
  <c r="I99" i="40"/>
  <c r="AV99" i="40"/>
  <c r="AW99" i="40"/>
  <c r="AX99" i="40"/>
  <c r="AZ99" i="40"/>
  <c r="BA99" i="40"/>
  <c r="B100" i="40"/>
  <c r="AR100" i="40" s="1"/>
  <c r="I100" i="40"/>
  <c r="AV100" i="40"/>
  <c r="AW100" i="40"/>
  <c r="AX100" i="40"/>
  <c r="AZ100" i="40"/>
  <c r="BA100" i="40"/>
  <c r="B101" i="40"/>
  <c r="AR101" i="40" s="1"/>
  <c r="I101" i="40"/>
  <c r="AV101" i="40"/>
  <c r="AW101" i="40"/>
  <c r="AX101" i="40"/>
  <c r="AZ101" i="40"/>
  <c r="BA101" i="40"/>
  <c r="B102" i="40"/>
  <c r="AT102" i="40" s="1"/>
  <c r="I102" i="40"/>
  <c r="AV102" i="40"/>
  <c r="AW102" i="40"/>
  <c r="AX102" i="40"/>
  <c r="AZ102" i="40"/>
  <c r="BA102" i="40"/>
  <c r="B103" i="40"/>
  <c r="AT103" i="40" s="1"/>
  <c r="I103" i="40"/>
  <c r="AV103" i="40"/>
  <c r="AW103" i="40"/>
  <c r="AX103" i="40"/>
  <c r="AZ103" i="40"/>
  <c r="BA103" i="40"/>
  <c r="B104" i="40"/>
  <c r="I104" i="40"/>
  <c r="AV104" i="40"/>
  <c r="AW104" i="40"/>
  <c r="AX104" i="40"/>
  <c r="AZ104" i="40"/>
  <c r="BA104" i="40"/>
  <c r="B105" i="40"/>
  <c r="I105" i="40"/>
  <c r="AV105" i="40"/>
  <c r="AW105" i="40"/>
  <c r="AX105" i="40"/>
  <c r="AZ105" i="40"/>
  <c r="BA105" i="40"/>
  <c r="B106" i="40"/>
  <c r="AR106" i="40" s="1"/>
  <c r="I106" i="40"/>
  <c r="AV106" i="40"/>
  <c r="AW106" i="40"/>
  <c r="AX106" i="40"/>
  <c r="AZ106" i="40"/>
  <c r="BA106" i="40"/>
  <c r="B107" i="40"/>
  <c r="AR107" i="40" s="1"/>
  <c r="I107" i="40"/>
  <c r="AV107" i="40"/>
  <c r="AW107" i="40"/>
  <c r="AX107" i="40"/>
  <c r="AZ107" i="40"/>
  <c r="BA107" i="40"/>
  <c r="B108" i="40"/>
  <c r="AR108" i="40" s="1"/>
  <c r="I108" i="40"/>
  <c r="AV108" i="40"/>
  <c r="AW108" i="40"/>
  <c r="AX108" i="40"/>
  <c r="AZ108" i="40"/>
  <c r="BA108" i="40"/>
  <c r="B109" i="40"/>
  <c r="AT109" i="40" s="1"/>
  <c r="I109" i="40"/>
  <c r="AV109" i="40"/>
  <c r="AW109" i="40"/>
  <c r="AX109" i="40"/>
  <c r="AZ109" i="40"/>
  <c r="BA109" i="40"/>
  <c r="B110" i="40"/>
  <c r="AT110" i="40" s="1"/>
  <c r="I110" i="40"/>
  <c r="AV110" i="40"/>
  <c r="AW110" i="40"/>
  <c r="AX110" i="40"/>
  <c r="AZ110" i="40"/>
  <c r="BA110" i="40"/>
  <c r="B111" i="40"/>
  <c r="AT111" i="40" s="1"/>
  <c r="I111" i="40"/>
  <c r="AV111" i="40"/>
  <c r="AW111" i="40"/>
  <c r="AX111" i="40"/>
  <c r="AZ111" i="40"/>
  <c r="BA111" i="40"/>
  <c r="B112" i="40"/>
  <c r="I112" i="40"/>
  <c r="AV112" i="40"/>
  <c r="AW112" i="40"/>
  <c r="AX112" i="40"/>
  <c r="AZ112" i="40"/>
  <c r="BA112" i="40"/>
  <c r="B113" i="40"/>
  <c r="AR113" i="40" s="1"/>
  <c r="I113" i="40"/>
  <c r="AV113" i="40"/>
  <c r="AW113" i="40"/>
  <c r="AX113" i="40"/>
  <c r="AZ113" i="40"/>
  <c r="BA113" i="40"/>
  <c r="B114" i="40"/>
  <c r="AR114" i="40" s="1"/>
  <c r="I114" i="40"/>
  <c r="AV114" i="40"/>
  <c r="AW114" i="40"/>
  <c r="AX114" i="40"/>
  <c r="AZ114" i="40"/>
  <c r="BA114" i="40"/>
  <c r="B115" i="40"/>
  <c r="AR115" i="40" s="1"/>
  <c r="I115" i="40"/>
  <c r="AT115" i="40"/>
  <c r="AV115" i="40"/>
  <c r="AW115" i="40"/>
  <c r="AX115" i="40"/>
  <c r="AZ115" i="40"/>
  <c r="BA115" i="40"/>
  <c r="B116" i="40"/>
  <c r="AR116" i="40" s="1"/>
  <c r="I116" i="40"/>
  <c r="AV116" i="40"/>
  <c r="AW116" i="40"/>
  <c r="AX116" i="40"/>
  <c r="AZ116" i="40"/>
  <c r="BA116" i="40"/>
  <c r="B117" i="40"/>
  <c r="AR117" i="40" s="1"/>
  <c r="I117" i="40"/>
  <c r="AV117" i="40"/>
  <c r="AW117" i="40"/>
  <c r="AX117" i="40"/>
  <c r="AZ117" i="40"/>
  <c r="BA117" i="40"/>
  <c r="B118" i="40"/>
  <c r="AT118" i="40" s="1"/>
  <c r="I118" i="40"/>
  <c r="AV118" i="40"/>
  <c r="AW118" i="40"/>
  <c r="AX118" i="40"/>
  <c r="AZ118" i="40"/>
  <c r="BA118" i="40"/>
  <c r="B119" i="40"/>
  <c r="AT119" i="40" s="1"/>
  <c r="I119" i="40"/>
  <c r="AR119" i="40"/>
  <c r="AV119" i="40"/>
  <c r="AW119" i="40"/>
  <c r="AX119" i="40"/>
  <c r="AZ119" i="40"/>
  <c r="BA119" i="40"/>
  <c r="B120" i="40"/>
  <c r="I120" i="40"/>
  <c r="AV120" i="40"/>
  <c r="AW120" i="40"/>
  <c r="AX120" i="40"/>
  <c r="AZ120" i="40"/>
  <c r="BA120" i="40"/>
  <c r="B121" i="40"/>
  <c r="AR121" i="40" s="1"/>
  <c r="I121" i="40"/>
  <c r="AV121" i="40"/>
  <c r="AW121" i="40"/>
  <c r="AX121" i="40"/>
  <c r="AZ121" i="40"/>
  <c r="BA121" i="40"/>
  <c r="B122" i="40"/>
  <c r="AR122" i="40" s="1"/>
  <c r="I122" i="40"/>
  <c r="AV122" i="40"/>
  <c r="AW122" i="40"/>
  <c r="AX122" i="40"/>
  <c r="AZ122" i="40"/>
  <c r="BA122" i="40"/>
  <c r="B123" i="40"/>
  <c r="AR123" i="40" s="1"/>
  <c r="I123" i="40"/>
  <c r="AV123" i="40"/>
  <c r="AW123" i="40"/>
  <c r="AX123" i="40"/>
  <c r="AZ123" i="40"/>
  <c r="BA123" i="40"/>
  <c r="B124" i="40"/>
  <c r="AR124" i="40" s="1"/>
  <c r="I124" i="40"/>
  <c r="AV124" i="40"/>
  <c r="AW124" i="40"/>
  <c r="AX124" i="40"/>
  <c r="AZ124" i="40"/>
  <c r="BA124" i="40"/>
  <c r="B125" i="40"/>
  <c r="AR125" i="40" s="1"/>
  <c r="I125" i="40"/>
  <c r="AV125" i="40"/>
  <c r="AW125" i="40"/>
  <c r="AX125" i="40"/>
  <c r="AZ125" i="40"/>
  <c r="BA125" i="40"/>
  <c r="B126" i="40"/>
  <c r="AT126" i="40" s="1"/>
  <c r="I126" i="40"/>
  <c r="AV126" i="40"/>
  <c r="AW126" i="40"/>
  <c r="AX126" i="40"/>
  <c r="AZ126" i="40"/>
  <c r="BA126" i="40"/>
  <c r="B127" i="40"/>
  <c r="AT127" i="40" s="1"/>
  <c r="I127" i="40"/>
  <c r="AV127" i="40"/>
  <c r="AW127" i="40"/>
  <c r="AX127" i="40"/>
  <c r="AZ127" i="40"/>
  <c r="BA127" i="40"/>
  <c r="B128" i="40"/>
  <c r="I128" i="40"/>
  <c r="AV128" i="40"/>
  <c r="AW128" i="40"/>
  <c r="AX128" i="40"/>
  <c r="AZ128" i="40"/>
  <c r="BA128" i="40"/>
  <c r="B129" i="40"/>
  <c r="AR129" i="40" s="1"/>
  <c r="I129" i="40"/>
  <c r="AV129" i="40"/>
  <c r="AW129" i="40"/>
  <c r="AX129" i="40"/>
  <c r="AZ129" i="40"/>
  <c r="BA129" i="40"/>
  <c r="B130" i="40"/>
  <c r="AR130" i="40" s="1"/>
  <c r="I130" i="40"/>
  <c r="AV130" i="40"/>
  <c r="AW130" i="40"/>
  <c r="AX130" i="40"/>
  <c r="AZ130" i="40"/>
  <c r="BA130" i="40"/>
  <c r="B131" i="40"/>
  <c r="AR131" i="40" s="1"/>
  <c r="I131" i="40"/>
  <c r="AV131" i="40"/>
  <c r="AW131" i="40"/>
  <c r="AX131" i="40"/>
  <c r="AZ131" i="40"/>
  <c r="BA131" i="40"/>
  <c r="B132" i="40"/>
  <c r="AR132" i="40" s="1"/>
  <c r="I132" i="40"/>
  <c r="AV132" i="40"/>
  <c r="AW132" i="40"/>
  <c r="AX132" i="40"/>
  <c r="AZ132" i="40"/>
  <c r="BA132" i="40"/>
  <c r="B133" i="40"/>
  <c r="AT133" i="40" s="1"/>
  <c r="I133" i="40"/>
  <c r="AR133" i="40"/>
  <c r="AV133" i="40"/>
  <c r="AW133" i="40"/>
  <c r="AX133" i="40"/>
  <c r="AZ133" i="40"/>
  <c r="BA133" i="40"/>
  <c r="B134" i="40"/>
  <c r="AT134" i="40" s="1"/>
  <c r="I134" i="40"/>
  <c r="AV134" i="40"/>
  <c r="AW134" i="40"/>
  <c r="AX134" i="40"/>
  <c r="AZ134" i="40"/>
  <c r="BA134" i="40"/>
  <c r="B135" i="40"/>
  <c r="I135" i="40"/>
  <c r="AV135" i="40"/>
  <c r="AW135" i="40"/>
  <c r="AX135" i="40"/>
  <c r="AZ135" i="40"/>
  <c r="BA135" i="40"/>
  <c r="B136" i="40"/>
  <c r="I136" i="40"/>
  <c r="AV136" i="40"/>
  <c r="AW136" i="40"/>
  <c r="AX136" i="40"/>
  <c r="AZ136" i="40"/>
  <c r="BA136" i="40"/>
  <c r="B137" i="40"/>
  <c r="AR137" i="40" s="1"/>
  <c r="I137" i="40"/>
  <c r="AV137" i="40"/>
  <c r="AW137" i="40"/>
  <c r="AX137" i="40"/>
  <c r="AZ137" i="40"/>
  <c r="BA137" i="40"/>
  <c r="B138" i="40"/>
  <c r="I138" i="40"/>
  <c r="AR138" i="40"/>
  <c r="AT138" i="40"/>
  <c r="AV138" i="40"/>
  <c r="AW138" i="40"/>
  <c r="AX138" i="40"/>
  <c r="AZ138" i="40"/>
  <c r="BA138" i="40"/>
  <c r="B139" i="40"/>
  <c r="AR139" i="40" s="1"/>
  <c r="I139" i="40"/>
  <c r="AV139" i="40"/>
  <c r="AW139" i="40"/>
  <c r="AX139" i="40"/>
  <c r="AZ139" i="40"/>
  <c r="BA139" i="40"/>
  <c r="B140" i="40"/>
  <c r="AR140" i="40" s="1"/>
  <c r="I140" i="40"/>
  <c r="AV140" i="40"/>
  <c r="AW140" i="40"/>
  <c r="AX140" i="40"/>
  <c r="AZ140" i="40"/>
  <c r="BA140" i="40"/>
  <c r="B141" i="40"/>
  <c r="AR141" i="40" s="1"/>
  <c r="I141" i="40"/>
  <c r="AV141" i="40"/>
  <c r="AW141" i="40"/>
  <c r="AX141" i="40"/>
  <c r="AZ141" i="40"/>
  <c r="BA141" i="40"/>
  <c r="B142" i="40"/>
  <c r="AT142" i="40" s="1"/>
  <c r="I142" i="40"/>
  <c r="AV142" i="40"/>
  <c r="AW142" i="40"/>
  <c r="AX142" i="40"/>
  <c r="AZ142" i="40"/>
  <c r="BA142" i="40"/>
  <c r="B143" i="40"/>
  <c r="AT143" i="40" s="1"/>
  <c r="I143" i="40"/>
  <c r="AV143" i="40"/>
  <c r="AW143" i="40"/>
  <c r="AX143" i="40"/>
  <c r="AZ143" i="40"/>
  <c r="BA143" i="40"/>
  <c r="B144" i="40"/>
  <c r="I144" i="40"/>
  <c r="AV144" i="40"/>
  <c r="AW144" i="40"/>
  <c r="AX144" i="40"/>
  <c r="AZ144" i="40"/>
  <c r="BA144" i="40"/>
  <c r="B145" i="40"/>
  <c r="AT145" i="40" s="1"/>
  <c r="I145" i="40"/>
  <c r="AV145" i="40"/>
  <c r="AW145" i="40"/>
  <c r="AX145" i="40"/>
  <c r="AZ145" i="40"/>
  <c r="BA145" i="40"/>
  <c r="B146" i="40"/>
  <c r="I146" i="40"/>
  <c r="AV146" i="40"/>
  <c r="AW146" i="40"/>
  <c r="AX146" i="40"/>
  <c r="AZ146" i="40"/>
  <c r="BA146" i="40"/>
  <c r="B147" i="40"/>
  <c r="AR147" i="40" s="1"/>
  <c r="I147" i="40"/>
  <c r="AV147" i="40"/>
  <c r="AW147" i="40"/>
  <c r="AX147" i="40"/>
  <c r="AZ147" i="40"/>
  <c r="BA147" i="40"/>
  <c r="B148" i="40"/>
  <c r="AR148" i="40" s="1"/>
  <c r="I148" i="40"/>
  <c r="AV148" i="40"/>
  <c r="AW148" i="40"/>
  <c r="AX148" i="40"/>
  <c r="AZ148" i="40"/>
  <c r="BA148" i="40"/>
  <c r="B149" i="40"/>
  <c r="AR149" i="40" s="1"/>
  <c r="I149" i="40"/>
  <c r="AV149" i="40"/>
  <c r="AW149" i="40"/>
  <c r="AX149" i="40"/>
  <c r="AZ149" i="40"/>
  <c r="BA149" i="40"/>
  <c r="B150" i="40"/>
  <c r="AR150" i="40" s="1"/>
  <c r="I150" i="40"/>
  <c r="AV150" i="40"/>
  <c r="AW150" i="40"/>
  <c r="AX150" i="40"/>
  <c r="AZ150" i="40"/>
  <c r="BA150" i="40"/>
  <c r="B151" i="40"/>
  <c r="AT151" i="40" s="1"/>
  <c r="I151" i="40"/>
  <c r="AV151" i="40"/>
  <c r="AW151" i="40"/>
  <c r="AX151" i="40"/>
  <c r="AZ151" i="40"/>
  <c r="BA151" i="40"/>
  <c r="B152" i="40"/>
  <c r="AR152" i="40" s="1"/>
  <c r="I152" i="40"/>
  <c r="AV152" i="40"/>
  <c r="AW152" i="40"/>
  <c r="AX152" i="40"/>
  <c r="AZ152" i="40"/>
  <c r="BA152" i="40"/>
  <c r="B153" i="40"/>
  <c r="AR153" i="40" s="1"/>
  <c r="I153" i="40"/>
  <c r="AV153" i="40"/>
  <c r="AW153" i="40"/>
  <c r="AX153" i="40"/>
  <c r="AZ153" i="40"/>
  <c r="BA153" i="40"/>
  <c r="B154" i="40"/>
  <c r="I154" i="40"/>
  <c r="AV154" i="40"/>
  <c r="AW154" i="40"/>
  <c r="AX154" i="40"/>
  <c r="AZ154" i="40"/>
  <c r="BA154" i="40"/>
  <c r="B155" i="40"/>
  <c r="AR155" i="40" s="1"/>
  <c r="I155" i="40"/>
  <c r="AV155" i="40"/>
  <c r="AW155" i="40"/>
  <c r="AX155" i="40"/>
  <c r="AZ155" i="40"/>
  <c r="BA155" i="40"/>
  <c r="B156" i="40"/>
  <c r="AR156" i="40" s="1"/>
  <c r="I156" i="40"/>
  <c r="AV156" i="40"/>
  <c r="AW156" i="40"/>
  <c r="AX156" i="40"/>
  <c r="AZ156" i="40"/>
  <c r="BA156" i="40"/>
  <c r="B157" i="40"/>
  <c r="AR157" i="40" s="1"/>
  <c r="I157" i="40"/>
  <c r="AV157" i="40"/>
  <c r="AW157" i="40"/>
  <c r="AX157" i="40"/>
  <c r="AZ157" i="40"/>
  <c r="BA157" i="40"/>
  <c r="B158" i="40"/>
  <c r="AR158" i="40" s="1"/>
  <c r="I158" i="40"/>
  <c r="AV158" i="40"/>
  <c r="AW158" i="40"/>
  <c r="AX158" i="40"/>
  <c r="AZ158" i="40"/>
  <c r="BA158" i="40"/>
  <c r="B159" i="40"/>
  <c r="AT159" i="40" s="1"/>
  <c r="I159" i="40"/>
  <c r="AV159" i="40"/>
  <c r="AW159" i="40"/>
  <c r="AX159" i="40"/>
  <c r="AZ159" i="40"/>
  <c r="BA159" i="40"/>
  <c r="B160" i="40"/>
  <c r="AR160" i="40" s="1"/>
  <c r="I160" i="40"/>
  <c r="AV160" i="40"/>
  <c r="AW160" i="40"/>
  <c r="AX160" i="40"/>
  <c r="AZ160" i="40"/>
  <c r="BA160" i="40"/>
  <c r="B161" i="40"/>
  <c r="AR161" i="40" s="1"/>
  <c r="I161" i="40"/>
  <c r="AV161" i="40"/>
  <c r="AW161" i="40"/>
  <c r="AX161" i="40"/>
  <c r="AZ161" i="40"/>
  <c r="BA161" i="40"/>
  <c r="B162" i="40"/>
  <c r="I162" i="40"/>
  <c r="AV162" i="40"/>
  <c r="AW162" i="40"/>
  <c r="AX162" i="40"/>
  <c r="AZ162" i="40"/>
  <c r="BA162" i="40"/>
  <c r="B163" i="40"/>
  <c r="AR163" i="40" s="1"/>
  <c r="I163" i="40"/>
  <c r="AT163" i="40"/>
  <c r="AV163" i="40"/>
  <c r="AW163" i="40"/>
  <c r="AX163" i="40"/>
  <c r="AZ163" i="40"/>
  <c r="BA163" i="40"/>
  <c r="B164" i="40"/>
  <c r="AR164" i="40" s="1"/>
  <c r="I164" i="40"/>
  <c r="AV164" i="40"/>
  <c r="AW164" i="40"/>
  <c r="AX164" i="40"/>
  <c r="AZ164" i="40"/>
  <c r="BA164" i="40"/>
  <c r="B165" i="40"/>
  <c r="AR165" i="40" s="1"/>
  <c r="I165" i="40"/>
  <c r="AV165" i="40"/>
  <c r="AW165" i="40"/>
  <c r="AX165" i="40"/>
  <c r="AZ165" i="40"/>
  <c r="BA165" i="40"/>
  <c r="B166" i="40"/>
  <c r="AR166" i="40" s="1"/>
  <c r="I166" i="40"/>
  <c r="AV166" i="40"/>
  <c r="AW166" i="40"/>
  <c r="AX166" i="40"/>
  <c r="AZ166" i="40"/>
  <c r="BA166" i="40"/>
  <c r="B167" i="40"/>
  <c r="AT167" i="40" s="1"/>
  <c r="I167" i="40"/>
  <c r="AV167" i="40"/>
  <c r="AW167" i="40"/>
  <c r="AX167" i="40"/>
  <c r="AZ167" i="40"/>
  <c r="BA167" i="40"/>
  <c r="B168" i="40"/>
  <c r="AR168" i="40" s="1"/>
  <c r="I168" i="40"/>
  <c r="AV168" i="40"/>
  <c r="AW168" i="40"/>
  <c r="AX168" i="40"/>
  <c r="AZ168" i="40"/>
  <c r="BA168" i="40"/>
  <c r="B169" i="40"/>
  <c r="I169" i="40"/>
  <c r="AV169" i="40"/>
  <c r="AW169" i="40"/>
  <c r="AX169" i="40"/>
  <c r="AZ169" i="40"/>
  <c r="BA169" i="40"/>
  <c r="B170" i="40"/>
  <c r="I170" i="40"/>
  <c r="AV170" i="40"/>
  <c r="AW170" i="40"/>
  <c r="AX170" i="40"/>
  <c r="AZ170" i="40"/>
  <c r="BA170" i="40"/>
  <c r="B171" i="40"/>
  <c r="AR171" i="40" s="1"/>
  <c r="I171" i="40"/>
  <c r="AV171" i="40"/>
  <c r="AW171" i="40"/>
  <c r="AX171" i="40"/>
  <c r="AZ171" i="40"/>
  <c r="BA171" i="40"/>
  <c r="B172" i="40"/>
  <c r="AR172" i="40" s="1"/>
  <c r="I172" i="40"/>
  <c r="AV172" i="40"/>
  <c r="AW172" i="40"/>
  <c r="AX172" i="40"/>
  <c r="AZ172" i="40"/>
  <c r="BA172" i="40"/>
  <c r="B173" i="40"/>
  <c r="AR173" i="40" s="1"/>
  <c r="I173" i="40"/>
  <c r="AV173" i="40"/>
  <c r="AW173" i="40"/>
  <c r="AX173" i="40"/>
  <c r="AZ173" i="40"/>
  <c r="BA173" i="40"/>
  <c r="B174" i="40"/>
  <c r="I174" i="40"/>
  <c r="AV174" i="40"/>
  <c r="AW174" i="40"/>
  <c r="AX174" i="40"/>
  <c r="AZ174" i="40"/>
  <c r="BA174" i="40"/>
  <c r="B175" i="40"/>
  <c r="AT175" i="40" s="1"/>
  <c r="I175" i="40"/>
  <c r="AV175" i="40"/>
  <c r="AW175" i="40"/>
  <c r="AX175" i="40"/>
  <c r="AZ175" i="40"/>
  <c r="BA175" i="40"/>
  <c r="B176" i="40"/>
  <c r="AR176" i="40" s="1"/>
  <c r="I176" i="40"/>
  <c r="AV176" i="40"/>
  <c r="AW176" i="40"/>
  <c r="AX176" i="40"/>
  <c r="AZ176" i="40"/>
  <c r="BA176" i="40"/>
  <c r="B177" i="40"/>
  <c r="AR177" i="40" s="1"/>
  <c r="I177" i="40"/>
  <c r="AV177" i="40"/>
  <c r="AW177" i="40"/>
  <c r="AX177" i="40"/>
  <c r="AZ177" i="40"/>
  <c r="BA177" i="40"/>
  <c r="B178" i="40"/>
  <c r="AT178" i="40" s="1"/>
  <c r="I178" i="40"/>
  <c r="AV178" i="40"/>
  <c r="AW178" i="40"/>
  <c r="AX178" i="40"/>
  <c r="AZ178" i="40"/>
  <c r="BA178" i="40"/>
  <c r="B179" i="40"/>
  <c r="AR179" i="40" s="1"/>
  <c r="I179" i="40"/>
  <c r="AV179" i="40"/>
  <c r="AW179" i="40"/>
  <c r="AX179" i="40"/>
  <c r="AZ179" i="40"/>
  <c r="BA179" i="40"/>
  <c r="B180" i="40"/>
  <c r="AR180" i="40" s="1"/>
  <c r="I180" i="40"/>
  <c r="AV180" i="40"/>
  <c r="AW180" i="40"/>
  <c r="AX180" i="40"/>
  <c r="AZ180" i="40"/>
  <c r="BA180" i="40"/>
  <c r="B181" i="40"/>
  <c r="I181" i="40"/>
  <c r="AV181" i="40"/>
  <c r="AW181" i="40"/>
  <c r="AX181" i="40"/>
  <c r="AZ181" i="40"/>
  <c r="BA181" i="40"/>
  <c r="B182" i="40"/>
  <c r="AT182" i="40" s="1"/>
  <c r="I182" i="40"/>
  <c r="AV182" i="40"/>
  <c r="AW182" i="40"/>
  <c r="AX182" i="40"/>
  <c r="AZ182" i="40"/>
  <c r="BA182" i="40"/>
  <c r="B183" i="40"/>
  <c r="AT183" i="40" s="1"/>
  <c r="I183" i="40"/>
  <c r="AV183" i="40"/>
  <c r="AW183" i="40"/>
  <c r="AX183" i="40"/>
  <c r="AZ183" i="40"/>
  <c r="BA183" i="40"/>
  <c r="B184" i="40"/>
  <c r="AR184" i="40" s="1"/>
  <c r="I184" i="40"/>
  <c r="AV184" i="40"/>
  <c r="AW184" i="40"/>
  <c r="AX184" i="40"/>
  <c r="AZ184" i="40"/>
  <c r="BA184" i="40"/>
  <c r="B185" i="40"/>
  <c r="AR185" i="40" s="1"/>
  <c r="I185" i="40"/>
  <c r="AT185" i="40"/>
  <c r="AV185" i="40"/>
  <c r="AW185" i="40"/>
  <c r="AX185" i="40"/>
  <c r="AZ185" i="40"/>
  <c r="BA185" i="40"/>
  <c r="B186" i="40"/>
  <c r="AT186" i="40" s="1"/>
  <c r="I186" i="40"/>
  <c r="AV186" i="40"/>
  <c r="AW186" i="40"/>
  <c r="AX186" i="40"/>
  <c r="AZ186" i="40"/>
  <c r="BA186" i="40"/>
  <c r="B187" i="40"/>
  <c r="AR187" i="40" s="1"/>
  <c r="I187" i="40"/>
  <c r="AV187" i="40"/>
  <c r="AW187" i="40"/>
  <c r="AX187" i="40"/>
  <c r="AZ187" i="40"/>
  <c r="BA187" i="40"/>
  <c r="B188" i="40"/>
  <c r="AR188" i="40" s="1"/>
  <c r="I188" i="40"/>
  <c r="AV188" i="40"/>
  <c r="AW188" i="40"/>
  <c r="AX188" i="40"/>
  <c r="AZ188" i="40"/>
  <c r="BA188" i="40"/>
  <c r="B189" i="40"/>
  <c r="I189" i="40"/>
  <c r="AV189" i="40"/>
  <c r="AW189" i="40"/>
  <c r="AX189" i="40"/>
  <c r="AZ189" i="40"/>
  <c r="BA189" i="40"/>
  <c r="B190" i="40"/>
  <c r="AT190" i="40" s="1"/>
  <c r="I190" i="40"/>
  <c r="AV190" i="40"/>
  <c r="AW190" i="40"/>
  <c r="AX190" i="40"/>
  <c r="AZ190" i="40"/>
  <c r="BA190" i="40"/>
  <c r="B191" i="40"/>
  <c r="AR191" i="40" s="1"/>
  <c r="I191" i="40"/>
  <c r="AV191" i="40"/>
  <c r="AW191" i="40"/>
  <c r="AX191" i="40"/>
  <c r="AZ191" i="40"/>
  <c r="BA191" i="40"/>
  <c r="B192" i="40"/>
  <c r="AR192" i="40" s="1"/>
  <c r="I192" i="40"/>
  <c r="AV192" i="40"/>
  <c r="AW192" i="40"/>
  <c r="AX192" i="40"/>
  <c r="AZ192" i="40"/>
  <c r="BA192" i="40"/>
  <c r="B193" i="40"/>
  <c r="AR193" i="40" s="1"/>
  <c r="I193" i="40"/>
  <c r="AV193" i="40"/>
  <c r="AW193" i="40"/>
  <c r="AX193" i="40"/>
  <c r="AZ193" i="40"/>
  <c r="BA193" i="40"/>
  <c r="B194" i="40"/>
  <c r="I194" i="40"/>
  <c r="AV194" i="40"/>
  <c r="AW194" i="40"/>
  <c r="AX194" i="40"/>
  <c r="AZ194" i="40"/>
  <c r="BA194" i="40"/>
  <c r="B195" i="40"/>
  <c r="I195" i="40"/>
  <c r="AV195" i="40"/>
  <c r="AW195" i="40"/>
  <c r="AX195" i="40"/>
  <c r="AZ195" i="40"/>
  <c r="BA195" i="40"/>
  <c r="B196" i="40"/>
  <c r="AR196" i="40" s="1"/>
  <c r="I196" i="40"/>
  <c r="AV196" i="40"/>
  <c r="AW196" i="40"/>
  <c r="AX196" i="40"/>
  <c r="AZ196" i="40"/>
  <c r="BA196" i="40"/>
  <c r="B197" i="40"/>
  <c r="AR197" i="40" s="1"/>
  <c r="I197" i="40"/>
  <c r="AV197" i="40"/>
  <c r="AW197" i="40"/>
  <c r="AX197" i="40"/>
  <c r="AZ197" i="40"/>
  <c r="BA197" i="40"/>
  <c r="B198" i="40"/>
  <c r="AR198" i="40" s="1"/>
  <c r="I198" i="40"/>
  <c r="AV198" i="40"/>
  <c r="AW198" i="40"/>
  <c r="AX198" i="40"/>
  <c r="AZ198" i="40"/>
  <c r="BA198" i="40"/>
  <c r="B199" i="40"/>
  <c r="AR199" i="40" s="1"/>
  <c r="I199" i="40"/>
  <c r="AV199" i="40"/>
  <c r="AW199" i="40"/>
  <c r="AX199" i="40"/>
  <c r="AZ199" i="40"/>
  <c r="BA199" i="40"/>
  <c r="B200" i="40"/>
  <c r="AT200" i="40" s="1"/>
  <c r="I200" i="40"/>
  <c r="AV200" i="40"/>
  <c r="AW200" i="40"/>
  <c r="AX200" i="40"/>
  <c r="AZ200" i="40"/>
  <c r="BA200" i="40"/>
  <c r="B201" i="40"/>
  <c r="AT201" i="40" s="1"/>
  <c r="I201" i="40"/>
  <c r="AV201" i="40"/>
  <c r="AW201" i="40"/>
  <c r="AX201" i="40"/>
  <c r="AZ201" i="40"/>
  <c r="BA201" i="40"/>
  <c r="B202" i="40"/>
  <c r="AR202" i="40" s="1"/>
  <c r="I202" i="40"/>
  <c r="AV202" i="40"/>
  <c r="AW202" i="40"/>
  <c r="AX202" i="40"/>
  <c r="AZ202" i="40"/>
  <c r="BA202" i="40"/>
  <c r="B203" i="40"/>
  <c r="AR203" i="40" s="1"/>
  <c r="I203" i="40"/>
  <c r="AV203" i="40"/>
  <c r="AW203" i="40"/>
  <c r="AX203" i="40"/>
  <c r="AZ203" i="40"/>
  <c r="BA203" i="40"/>
  <c r="B204" i="40"/>
  <c r="I204" i="40"/>
  <c r="AV204" i="40"/>
  <c r="AW204" i="40"/>
  <c r="AX204" i="40"/>
  <c r="AZ204" i="40"/>
  <c r="BA204" i="40"/>
  <c r="B205" i="40"/>
  <c r="AR205" i="40" s="1"/>
  <c r="I205" i="40"/>
  <c r="AV205" i="40"/>
  <c r="AW205" i="40"/>
  <c r="AX205" i="40"/>
  <c r="AZ205" i="40"/>
  <c r="BA205" i="40"/>
  <c r="B206" i="40"/>
  <c r="AR206" i="40" s="1"/>
  <c r="I206" i="40"/>
  <c r="AV206" i="40"/>
  <c r="AW206" i="40"/>
  <c r="AX206" i="40"/>
  <c r="AZ206" i="40"/>
  <c r="BA206" i="40"/>
  <c r="B207" i="40"/>
  <c r="AR207" i="40" s="1"/>
  <c r="I207" i="40"/>
  <c r="AV207" i="40"/>
  <c r="AW207" i="40"/>
  <c r="AX207" i="40"/>
  <c r="AZ207" i="40"/>
  <c r="BA207" i="40"/>
  <c r="B208" i="40"/>
  <c r="AR208" i="40" s="1"/>
  <c r="I208" i="40"/>
  <c r="AV208" i="40"/>
  <c r="AW208" i="40"/>
  <c r="AX208" i="40"/>
  <c r="AZ208" i="40"/>
  <c r="BA208" i="40"/>
  <c r="B209" i="40"/>
  <c r="AT209" i="40" s="1"/>
  <c r="I209" i="40"/>
  <c r="AV209" i="40"/>
  <c r="AW209" i="40"/>
  <c r="AX209" i="40"/>
  <c r="AZ209" i="40"/>
  <c r="BA209" i="40"/>
  <c r="B210" i="40"/>
  <c r="I210" i="40"/>
  <c r="AV210" i="40"/>
  <c r="AW210" i="40"/>
  <c r="AX210" i="40"/>
  <c r="AZ210" i="40"/>
  <c r="BA210" i="40"/>
  <c r="B211" i="40"/>
  <c r="AT211" i="40" s="1"/>
  <c r="I211" i="40"/>
  <c r="AV211" i="40"/>
  <c r="AW211" i="40"/>
  <c r="AX211" i="40"/>
  <c r="AZ211" i="40"/>
  <c r="BA211" i="40"/>
  <c r="B212" i="40"/>
  <c r="I212" i="40"/>
  <c r="AV212" i="40"/>
  <c r="AW212" i="40"/>
  <c r="AX212" i="40"/>
  <c r="AZ212" i="40"/>
  <c r="BA212" i="40"/>
  <c r="B213" i="40"/>
  <c r="AR213" i="40" s="1"/>
  <c r="I213" i="40"/>
  <c r="AV213" i="40"/>
  <c r="AW213" i="40"/>
  <c r="AX213" i="40"/>
  <c r="AZ213" i="40"/>
  <c r="BA213" i="40"/>
  <c r="B214" i="40"/>
  <c r="AR214" i="40" s="1"/>
  <c r="I214" i="40"/>
  <c r="AV214" i="40"/>
  <c r="AW214" i="40"/>
  <c r="AX214" i="40"/>
  <c r="AZ214" i="40"/>
  <c r="BA214" i="40"/>
  <c r="B215" i="40"/>
  <c r="AR215" i="40" s="1"/>
  <c r="I215" i="40"/>
  <c r="AV215" i="40"/>
  <c r="AW215" i="40"/>
  <c r="AX215" i="40"/>
  <c r="AZ215" i="40"/>
  <c r="BA215" i="40"/>
  <c r="B216" i="40"/>
  <c r="AT216" i="40" s="1"/>
  <c r="I216" i="40"/>
  <c r="AR216" i="40"/>
  <c r="AV216" i="40"/>
  <c r="AW216" i="40"/>
  <c r="AX216" i="40"/>
  <c r="AZ216" i="40"/>
  <c r="BA216" i="40"/>
  <c r="B217" i="40"/>
  <c r="AT217" i="40" s="1"/>
  <c r="I217" i="40"/>
  <c r="AV217" i="40"/>
  <c r="AW217" i="40"/>
  <c r="AX217" i="40"/>
  <c r="AZ217" i="40"/>
  <c r="BA217" i="40"/>
  <c r="B218" i="40"/>
  <c r="AR218" i="40" s="1"/>
  <c r="I218" i="40"/>
  <c r="AV218" i="40"/>
  <c r="AW218" i="40"/>
  <c r="AX218" i="40"/>
  <c r="AZ218" i="40"/>
  <c r="BA218" i="40"/>
  <c r="B219" i="40"/>
  <c r="AR219" i="40" s="1"/>
  <c r="I219" i="40"/>
  <c r="AV219" i="40"/>
  <c r="AW219" i="40"/>
  <c r="AX219" i="40"/>
  <c r="AZ219" i="40"/>
  <c r="BA219" i="40"/>
  <c r="B220" i="40"/>
  <c r="I220" i="40"/>
  <c r="AV220" i="40"/>
  <c r="AW220" i="40"/>
  <c r="AX220" i="40"/>
  <c r="AZ220" i="40"/>
  <c r="BA220" i="40"/>
  <c r="B221" i="40"/>
  <c r="AR221" i="40" s="1"/>
  <c r="I221" i="40"/>
  <c r="AV221" i="40"/>
  <c r="AW221" i="40"/>
  <c r="AX221" i="40"/>
  <c r="AZ221" i="40"/>
  <c r="BA221" i="40"/>
  <c r="B222" i="40"/>
  <c r="I222" i="40"/>
  <c r="AV222" i="40"/>
  <c r="AW222" i="40"/>
  <c r="AX222" i="40"/>
  <c r="AZ222" i="40"/>
  <c r="BA222" i="40"/>
  <c r="B223" i="40"/>
  <c r="AR223" i="40" s="1"/>
  <c r="I223" i="40"/>
  <c r="AV223" i="40"/>
  <c r="AW223" i="40"/>
  <c r="AX223" i="40"/>
  <c r="AZ223" i="40"/>
  <c r="BA223" i="40"/>
  <c r="B224" i="40"/>
  <c r="AT224" i="40" s="1"/>
  <c r="I224" i="40"/>
  <c r="AV224" i="40"/>
  <c r="AW224" i="40"/>
  <c r="AX224" i="40"/>
  <c r="AZ224" i="40"/>
  <c r="BA224" i="40"/>
  <c r="B225" i="40"/>
  <c r="I225" i="40"/>
  <c r="AV225" i="40"/>
  <c r="AW225" i="40"/>
  <c r="AX225" i="40"/>
  <c r="AZ225" i="40"/>
  <c r="BA225" i="40"/>
  <c r="B226" i="40"/>
  <c r="AR226" i="40" s="1"/>
  <c r="I226" i="40"/>
  <c r="AV226" i="40"/>
  <c r="AW226" i="40"/>
  <c r="AX226" i="40"/>
  <c r="AZ226" i="40"/>
  <c r="BA226" i="40"/>
  <c r="B227" i="40"/>
  <c r="AT227" i="40" s="1"/>
  <c r="I227" i="40"/>
  <c r="AV227" i="40"/>
  <c r="AW227" i="40"/>
  <c r="AX227" i="40"/>
  <c r="AZ227" i="40"/>
  <c r="BA227" i="40"/>
  <c r="B228" i="40"/>
  <c r="I228" i="40"/>
  <c r="AV228" i="40"/>
  <c r="AW228" i="40"/>
  <c r="AX228" i="40"/>
  <c r="AZ228" i="40"/>
  <c r="BA228" i="40"/>
  <c r="B229" i="40"/>
  <c r="I229" i="40"/>
  <c r="AV229" i="40"/>
  <c r="AW229" i="40"/>
  <c r="AX229" i="40"/>
  <c r="AZ229" i="40"/>
  <c r="BA229" i="40"/>
  <c r="B230" i="40"/>
  <c r="AT230" i="40" s="1"/>
  <c r="I230" i="40"/>
  <c r="AV230" i="40"/>
  <c r="AW230" i="40"/>
  <c r="AX230" i="40"/>
  <c r="AZ230" i="40"/>
  <c r="BA230" i="40"/>
  <c r="B231" i="40"/>
  <c r="I231" i="40"/>
  <c r="AV231" i="40"/>
  <c r="AW231" i="40"/>
  <c r="AX231" i="40"/>
  <c r="AZ231" i="40"/>
  <c r="BA231" i="40"/>
  <c r="B232" i="40"/>
  <c r="AR232" i="40" s="1"/>
  <c r="I232" i="40"/>
  <c r="AT232" i="40"/>
  <c r="AV232" i="40"/>
  <c r="AW232" i="40"/>
  <c r="AX232" i="40"/>
  <c r="AZ232" i="40"/>
  <c r="BA232" i="40"/>
  <c r="B233" i="40"/>
  <c r="AT233" i="40" s="1"/>
  <c r="I233" i="40"/>
  <c r="AR233" i="40"/>
  <c r="AV233" i="40"/>
  <c r="AW233" i="40"/>
  <c r="AX233" i="40"/>
  <c r="AZ233" i="40"/>
  <c r="BA233" i="40"/>
  <c r="B234" i="40"/>
  <c r="I234" i="40"/>
  <c r="AV234" i="40"/>
  <c r="AW234" i="40"/>
  <c r="AX234" i="40"/>
  <c r="AZ234" i="40"/>
  <c r="BA234" i="40"/>
  <c r="B235" i="40"/>
  <c r="AR235" i="40" s="1"/>
  <c r="I235" i="40"/>
  <c r="AV235" i="40"/>
  <c r="AW235" i="40"/>
  <c r="AX235" i="40"/>
  <c r="AZ235" i="40"/>
  <c r="BA235" i="40"/>
  <c r="B236" i="40"/>
  <c r="I236" i="40"/>
  <c r="AV236" i="40"/>
  <c r="AW236" i="40"/>
  <c r="AX236" i="40"/>
  <c r="AZ236" i="40"/>
  <c r="BA236" i="40"/>
  <c r="B237" i="40"/>
  <c r="AR237" i="40" s="1"/>
  <c r="I237" i="40"/>
  <c r="AV237" i="40"/>
  <c r="AW237" i="40"/>
  <c r="AX237" i="40"/>
  <c r="AZ237" i="40"/>
  <c r="BA237" i="40"/>
  <c r="B238" i="40"/>
  <c r="AR238" i="40" s="1"/>
  <c r="I238" i="40"/>
  <c r="AV238" i="40"/>
  <c r="AW238" i="40"/>
  <c r="AX238" i="40"/>
  <c r="AZ238" i="40"/>
  <c r="BA238" i="40"/>
  <c r="B239" i="40"/>
  <c r="I239" i="40"/>
  <c r="AV239" i="40"/>
  <c r="AW239" i="40"/>
  <c r="AX239" i="40"/>
  <c r="AZ239" i="40"/>
  <c r="BA239" i="40"/>
  <c r="B240" i="40"/>
  <c r="AT240" i="40" s="1"/>
  <c r="I240" i="40"/>
  <c r="AR240" i="40"/>
  <c r="AV240" i="40"/>
  <c r="AW240" i="40"/>
  <c r="AX240" i="40"/>
  <c r="AZ240" i="40"/>
  <c r="BA240" i="40"/>
  <c r="B241" i="40"/>
  <c r="AT241" i="40" s="1"/>
  <c r="I241" i="40"/>
  <c r="AV241" i="40"/>
  <c r="AW241" i="40"/>
  <c r="AX241" i="40"/>
  <c r="AZ241" i="40"/>
  <c r="BA241" i="40"/>
  <c r="B242" i="40"/>
  <c r="I242" i="40"/>
  <c r="AV242" i="40"/>
  <c r="AW242" i="40"/>
  <c r="AX242" i="40"/>
  <c r="AZ242" i="40"/>
  <c r="BA242" i="40"/>
  <c r="B243" i="40"/>
  <c r="AT243" i="40" s="1"/>
  <c r="I243" i="40"/>
  <c r="AV243" i="40"/>
  <c r="AW243" i="40"/>
  <c r="AX243" i="40"/>
  <c r="AZ243" i="40"/>
  <c r="BA243" i="40"/>
  <c r="B244" i="40"/>
  <c r="AT244" i="40" s="1"/>
  <c r="I244" i="40"/>
  <c r="AV244" i="40"/>
  <c r="AW244" i="40"/>
  <c r="AX244" i="40"/>
  <c r="AZ244" i="40"/>
  <c r="BA244" i="40"/>
  <c r="B245" i="40"/>
  <c r="I245" i="40"/>
  <c r="AV245" i="40"/>
  <c r="AW245" i="40"/>
  <c r="AX245" i="40"/>
  <c r="AZ245" i="40"/>
  <c r="BA245" i="40"/>
  <c r="B246" i="40"/>
  <c r="AR246" i="40" s="1"/>
  <c r="I246" i="40"/>
  <c r="AV246" i="40"/>
  <c r="AW246" i="40"/>
  <c r="AX246" i="40"/>
  <c r="AZ246" i="40"/>
  <c r="BA246" i="40"/>
  <c r="B247" i="40"/>
  <c r="I247" i="40"/>
  <c r="AV247" i="40"/>
  <c r="AW247" i="40"/>
  <c r="AX247" i="40"/>
  <c r="AZ247" i="40"/>
  <c r="BA247" i="40"/>
  <c r="B248" i="40"/>
  <c r="AR248" i="40" s="1"/>
  <c r="I248" i="40"/>
  <c r="AV248" i="40"/>
  <c r="AW248" i="40"/>
  <c r="AX248" i="40"/>
  <c r="AZ248" i="40"/>
  <c r="BA248" i="40"/>
  <c r="B249" i="40"/>
  <c r="AR249" i="40" s="1"/>
  <c r="I249" i="40"/>
  <c r="AV249" i="40"/>
  <c r="AW249" i="40"/>
  <c r="AX249" i="40"/>
  <c r="AZ249" i="40"/>
  <c r="BA249" i="40"/>
  <c r="B250" i="40"/>
  <c r="AT250" i="40" s="1"/>
  <c r="I250" i="40"/>
  <c r="AV250" i="40"/>
  <c r="AW250" i="40"/>
  <c r="AX250" i="40"/>
  <c r="AZ250" i="40"/>
  <c r="BA250" i="40"/>
  <c r="B251" i="40"/>
  <c r="AT251" i="40" s="1"/>
  <c r="I251" i="40"/>
  <c r="AV251" i="40"/>
  <c r="AW251" i="40"/>
  <c r="AX251" i="40"/>
  <c r="AZ251" i="40"/>
  <c r="BA251" i="40"/>
  <c r="B252" i="40"/>
  <c r="AT252" i="40" s="1"/>
  <c r="I252" i="40"/>
  <c r="AV252" i="40"/>
  <c r="AW252" i="40"/>
  <c r="AX252" i="40"/>
  <c r="AZ252" i="40"/>
  <c r="BA252" i="40"/>
  <c r="B253" i="40"/>
  <c r="AT253" i="40" s="1"/>
  <c r="I253" i="40"/>
  <c r="AV253" i="40"/>
  <c r="AW253" i="40"/>
  <c r="AX253" i="40"/>
  <c r="AZ253" i="40"/>
  <c r="BA253" i="40"/>
  <c r="B254" i="40"/>
  <c r="AR254" i="40" s="1"/>
  <c r="I254" i="40"/>
  <c r="AV254" i="40"/>
  <c r="AW254" i="40"/>
  <c r="AX254" i="40"/>
  <c r="AZ254" i="40"/>
  <c r="BA254" i="40"/>
  <c r="B255" i="40"/>
  <c r="I255" i="40"/>
  <c r="AV255" i="40"/>
  <c r="AW255" i="40"/>
  <c r="AX255" i="40"/>
  <c r="AZ255" i="40"/>
  <c r="BA255" i="40"/>
  <c r="B256" i="40"/>
  <c r="AR256" i="40" s="1"/>
  <c r="I256" i="40"/>
  <c r="AV256" i="40"/>
  <c r="AW256" i="40"/>
  <c r="AX256" i="40"/>
  <c r="AZ256" i="40"/>
  <c r="BA256" i="40"/>
  <c r="B257" i="40"/>
  <c r="AR257" i="40" s="1"/>
  <c r="I257" i="40"/>
  <c r="AV257" i="40"/>
  <c r="AW257" i="40"/>
  <c r="AX257" i="40"/>
  <c r="AZ257" i="40"/>
  <c r="BA257" i="40"/>
  <c r="B258" i="40"/>
  <c r="AR258" i="40" s="1"/>
  <c r="I258" i="40"/>
  <c r="AV258" i="40"/>
  <c r="AW258" i="40"/>
  <c r="AX258" i="40"/>
  <c r="AZ258" i="40"/>
  <c r="BA258" i="40"/>
  <c r="B259" i="40"/>
  <c r="AT259" i="40" s="1"/>
  <c r="I259" i="40"/>
  <c r="AV259" i="40"/>
  <c r="AW259" i="40"/>
  <c r="AX259" i="40"/>
  <c r="AZ259" i="40"/>
  <c r="BA259" i="40"/>
  <c r="B260" i="40"/>
  <c r="AT260" i="40" s="1"/>
  <c r="I260" i="40"/>
  <c r="AV260" i="40"/>
  <c r="AW260" i="40"/>
  <c r="AX260" i="40"/>
  <c r="AZ260" i="40"/>
  <c r="BA260" i="40"/>
  <c r="B261" i="40"/>
  <c r="AT261" i="40" s="1"/>
  <c r="I261" i="40"/>
  <c r="AV261" i="40"/>
  <c r="AW261" i="40"/>
  <c r="AX261" i="40"/>
  <c r="AZ261" i="40"/>
  <c r="BA261" i="40"/>
  <c r="B262" i="40"/>
  <c r="AR262" i="40" s="1"/>
  <c r="I262" i="40"/>
  <c r="AV262" i="40"/>
  <c r="AW262" i="40"/>
  <c r="AX262" i="40"/>
  <c r="AZ262" i="40"/>
  <c r="BA262" i="40"/>
  <c r="B263" i="40"/>
  <c r="I263" i="40"/>
  <c r="AV263" i="40"/>
  <c r="AW263" i="40"/>
  <c r="AX263" i="40"/>
  <c r="AZ263" i="40"/>
  <c r="BA263" i="40"/>
  <c r="B264" i="40"/>
  <c r="AR264" i="40" s="1"/>
  <c r="I264" i="40"/>
  <c r="AV264" i="40"/>
  <c r="AW264" i="40"/>
  <c r="AX264" i="40"/>
  <c r="AZ264" i="40"/>
  <c r="BA264" i="40"/>
  <c r="B265" i="40"/>
  <c r="AR265" i="40" s="1"/>
  <c r="I265" i="40"/>
  <c r="AV265" i="40"/>
  <c r="AW265" i="40"/>
  <c r="AX265" i="40"/>
  <c r="AZ265" i="40"/>
  <c r="BA265" i="40"/>
  <c r="B266" i="40"/>
  <c r="AR266" i="40" s="1"/>
  <c r="I266" i="40"/>
  <c r="AV266" i="40"/>
  <c r="AW266" i="40"/>
  <c r="AX266" i="40"/>
  <c r="AZ266" i="40"/>
  <c r="BA266" i="40"/>
  <c r="B267" i="40"/>
  <c r="AT267" i="40" s="1"/>
  <c r="I267" i="40"/>
  <c r="AV267" i="40"/>
  <c r="AW267" i="40"/>
  <c r="AX267" i="40"/>
  <c r="AZ267" i="40"/>
  <c r="BA267" i="40"/>
  <c r="B268" i="40"/>
  <c r="AT268" i="40" s="1"/>
  <c r="I268" i="40"/>
  <c r="AV268" i="40"/>
  <c r="AW268" i="40"/>
  <c r="AX268" i="40"/>
  <c r="AZ268" i="40"/>
  <c r="BA268" i="40"/>
  <c r="B269" i="40"/>
  <c r="AT269" i="40" s="1"/>
  <c r="I269" i="40"/>
  <c r="AV269" i="40"/>
  <c r="AW269" i="40"/>
  <c r="AX269" i="40"/>
  <c r="AZ269" i="40"/>
  <c r="BA269" i="40"/>
  <c r="B270" i="40"/>
  <c r="AR270" i="40" s="1"/>
  <c r="I270" i="40"/>
  <c r="AV270" i="40"/>
  <c r="AW270" i="40"/>
  <c r="AX270" i="40"/>
  <c r="AZ270" i="40"/>
  <c r="BA270" i="40"/>
  <c r="B271" i="40"/>
  <c r="I271" i="40"/>
  <c r="AV271" i="40"/>
  <c r="AW271" i="40"/>
  <c r="AX271" i="40"/>
  <c r="AZ271" i="40"/>
  <c r="BA271" i="40"/>
  <c r="B272" i="40"/>
  <c r="AR272" i="40" s="1"/>
  <c r="I272" i="40"/>
  <c r="AV272" i="40"/>
  <c r="AW272" i="40"/>
  <c r="AX272" i="40"/>
  <c r="AZ272" i="40"/>
  <c r="BA272" i="40"/>
  <c r="B273" i="40"/>
  <c r="AR273" i="40" s="1"/>
  <c r="I273" i="40"/>
  <c r="AV273" i="40"/>
  <c r="AW273" i="40"/>
  <c r="AX273" i="40"/>
  <c r="AZ273" i="40"/>
  <c r="BA273" i="40"/>
  <c r="B274" i="40"/>
  <c r="AR274" i="40" s="1"/>
  <c r="I274" i="40"/>
  <c r="AV274" i="40"/>
  <c r="AW274" i="40"/>
  <c r="AX274" i="40"/>
  <c r="AZ274" i="40"/>
  <c r="BA274" i="40"/>
  <c r="B275" i="40"/>
  <c r="AT275" i="40" s="1"/>
  <c r="I275" i="40"/>
  <c r="AV275" i="40"/>
  <c r="AW275" i="40"/>
  <c r="AX275" i="40"/>
  <c r="AZ275" i="40"/>
  <c r="BA275" i="40"/>
  <c r="B276" i="40"/>
  <c r="AT276" i="40" s="1"/>
  <c r="I276" i="40"/>
  <c r="AR276" i="40"/>
  <c r="AV276" i="40"/>
  <c r="AW276" i="40"/>
  <c r="AX276" i="40"/>
  <c r="AZ276" i="40"/>
  <c r="BA276" i="40"/>
  <c r="B277" i="40"/>
  <c r="AT277" i="40" s="1"/>
  <c r="I277" i="40"/>
  <c r="AV277" i="40"/>
  <c r="AW277" i="40"/>
  <c r="AX277" i="40"/>
  <c r="AZ277" i="40"/>
  <c r="BA277" i="40"/>
  <c r="B278" i="40"/>
  <c r="AR278" i="40" s="1"/>
  <c r="I278" i="40"/>
  <c r="AV278" i="40"/>
  <c r="AW278" i="40"/>
  <c r="AX278" i="40"/>
  <c r="AZ278" i="40"/>
  <c r="BA278" i="40"/>
  <c r="B279" i="40"/>
  <c r="I279" i="40"/>
  <c r="AV279" i="40"/>
  <c r="AW279" i="40"/>
  <c r="AX279" i="40"/>
  <c r="AZ279" i="40"/>
  <c r="BA279" i="40"/>
  <c r="B280" i="40"/>
  <c r="AR280" i="40" s="1"/>
  <c r="I280" i="40"/>
  <c r="AV280" i="40"/>
  <c r="AW280" i="40"/>
  <c r="AX280" i="40"/>
  <c r="AZ280" i="40"/>
  <c r="BA280" i="40"/>
  <c r="B281" i="40"/>
  <c r="AR281" i="40" s="1"/>
  <c r="I281" i="40"/>
  <c r="AV281" i="40"/>
  <c r="AW281" i="40"/>
  <c r="AX281" i="40"/>
  <c r="AZ281" i="40"/>
  <c r="BA281" i="40"/>
  <c r="B282" i="40"/>
  <c r="AR282" i="40" s="1"/>
  <c r="I282" i="40"/>
  <c r="AV282" i="40"/>
  <c r="AW282" i="40"/>
  <c r="AX282" i="40"/>
  <c r="AZ282" i="40"/>
  <c r="BA282" i="40"/>
  <c r="B283" i="40"/>
  <c r="AT283" i="40" s="1"/>
  <c r="I283" i="40"/>
  <c r="AV283" i="40"/>
  <c r="AW283" i="40"/>
  <c r="AX283" i="40"/>
  <c r="AZ283" i="40"/>
  <c r="BA283" i="40"/>
  <c r="B284" i="40"/>
  <c r="AT284" i="40" s="1"/>
  <c r="I284" i="40"/>
  <c r="AV284" i="40"/>
  <c r="AW284" i="40"/>
  <c r="AX284" i="40"/>
  <c r="AZ284" i="40"/>
  <c r="BA284" i="40"/>
  <c r="B285" i="40"/>
  <c r="AT285" i="40" s="1"/>
  <c r="I285" i="40"/>
  <c r="AV285" i="40"/>
  <c r="AW285" i="40"/>
  <c r="AX285" i="40"/>
  <c r="AZ285" i="40"/>
  <c r="BA285" i="40"/>
  <c r="B286" i="40"/>
  <c r="AR286" i="40" s="1"/>
  <c r="I286" i="40"/>
  <c r="AV286" i="40"/>
  <c r="AW286" i="40"/>
  <c r="AX286" i="40"/>
  <c r="AZ286" i="40"/>
  <c r="BA286" i="40"/>
  <c r="B287" i="40"/>
  <c r="I287" i="40"/>
  <c r="AV287" i="40"/>
  <c r="AW287" i="40"/>
  <c r="AX287" i="40"/>
  <c r="AZ287" i="40"/>
  <c r="BA287" i="40"/>
  <c r="B288" i="40"/>
  <c r="I288" i="40"/>
  <c r="AV288" i="40"/>
  <c r="AW288" i="40"/>
  <c r="AX288" i="40"/>
  <c r="AZ288" i="40"/>
  <c r="BA288" i="40"/>
  <c r="B289" i="40"/>
  <c r="I289" i="40"/>
  <c r="AV289" i="40"/>
  <c r="AW289" i="40"/>
  <c r="AX289" i="40"/>
  <c r="AZ289" i="40"/>
  <c r="BA289" i="40"/>
  <c r="B290" i="40"/>
  <c r="AR290" i="40" s="1"/>
  <c r="I290" i="40"/>
  <c r="AV290" i="40"/>
  <c r="AW290" i="40"/>
  <c r="AX290" i="40"/>
  <c r="AZ290" i="40"/>
  <c r="BA290" i="40"/>
  <c r="B291" i="40"/>
  <c r="AT291" i="40" s="1"/>
  <c r="I291" i="40"/>
  <c r="AV291" i="40"/>
  <c r="AW291" i="40"/>
  <c r="AX291" i="40"/>
  <c r="AZ291" i="40"/>
  <c r="BA291" i="40"/>
  <c r="B292" i="40"/>
  <c r="AR292" i="40" s="1"/>
  <c r="I292" i="40"/>
  <c r="AV292" i="40"/>
  <c r="AW292" i="40"/>
  <c r="AX292" i="40"/>
  <c r="AZ292" i="40"/>
  <c r="BA292" i="40"/>
  <c r="B293" i="40"/>
  <c r="AR293" i="40" s="1"/>
  <c r="I293" i="40"/>
  <c r="AV293" i="40"/>
  <c r="AW293" i="40"/>
  <c r="AX293" i="40"/>
  <c r="AZ293" i="40"/>
  <c r="BA293" i="40"/>
  <c r="B294" i="40"/>
  <c r="AR294" i="40" s="1"/>
  <c r="I294" i="40"/>
  <c r="AV294" i="40"/>
  <c r="AW294" i="40"/>
  <c r="AX294" i="40"/>
  <c r="AZ294" i="40"/>
  <c r="BA294" i="40"/>
  <c r="B295" i="40"/>
  <c r="AT295" i="40" s="1"/>
  <c r="I295" i="40"/>
  <c r="AV295" i="40"/>
  <c r="AW295" i="40"/>
  <c r="AX295" i="40"/>
  <c r="AZ295" i="40"/>
  <c r="BA295" i="40"/>
  <c r="B296" i="40"/>
  <c r="AR296" i="40" s="1"/>
  <c r="I296" i="40"/>
  <c r="AV296" i="40"/>
  <c r="AW296" i="40"/>
  <c r="AX296" i="40"/>
  <c r="AZ296" i="40"/>
  <c r="BA296" i="40"/>
  <c r="B297" i="40"/>
  <c r="AR297" i="40" s="1"/>
  <c r="I297" i="40"/>
  <c r="AV297" i="40"/>
  <c r="AW297" i="40"/>
  <c r="AX297" i="40"/>
  <c r="AZ297" i="40"/>
  <c r="BA297" i="40"/>
  <c r="B298" i="40"/>
  <c r="AR298" i="40" s="1"/>
  <c r="I298" i="40"/>
  <c r="AV298" i="40"/>
  <c r="AW298" i="40"/>
  <c r="AX298" i="40"/>
  <c r="AZ298" i="40"/>
  <c r="BA298" i="40"/>
  <c r="B299" i="40"/>
  <c r="AT299" i="40" s="1"/>
  <c r="I299" i="40"/>
  <c r="AV299" i="40"/>
  <c r="AW299" i="40"/>
  <c r="AX299" i="40"/>
  <c r="AZ299" i="40"/>
  <c r="BA299" i="40"/>
  <c r="B300" i="40"/>
  <c r="AT300" i="40" s="1"/>
  <c r="I300" i="40"/>
  <c r="AV300" i="40"/>
  <c r="AW300" i="40"/>
  <c r="AX300" i="40"/>
  <c r="AZ300" i="40"/>
  <c r="BA300" i="40"/>
  <c r="B301" i="40"/>
  <c r="AT301" i="40" s="1"/>
  <c r="I301" i="40"/>
  <c r="AV301" i="40"/>
  <c r="AW301" i="40"/>
  <c r="AX301" i="40"/>
  <c r="AZ301" i="40"/>
  <c r="BA301" i="40"/>
  <c r="B302" i="40"/>
  <c r="I302" i="40"/>
  <c r="AV302" i="40"/>
  <c r="AW302" i="40"/>
  <c r="AX302" i="40"/>
  <c r="AZ302" i="40"/>
  <c r="BA302" i="40"/>
  <c r="B303" i="40"/>
  <c r="AR303" i="40" s="1"/>
  <c r="I303" i="40"/>
  <c r="AV303" i="40"/>
  <c r="AW303" i="40"/>
  <c r="AX303" i="40"/>
  <c r="AZ303" i="40"/>
  <c r="BA303" i="40"/>
  <c r="B304" i="40"/>
  <c r="AT304" i="40" s="1"/>
  <c r="I304" i="40"/>
  <c r="AV304" i="40"/>
  <c r="AW304" i="40"/>
  <c r="AX304" i="40"/>
  <c r="AZ304" i="40"/>
  <c r="BA304" i="40"/>
  <c r="B305" i="40"/>
  <c r="I305" i="40"/>
  <c r="AV305" i="40"/>
  <c r="AW305" i="40"/>
  <c r="AX305" i="40"/>
  <c r="AZ305" i="40"/>
  <c r="BA305" i="40"/>
  <c r="B306" i="40"/>
  <c r="AR306" i="40" s="1"/>
  <c r="I306" i="40"/>
  <c r="AV306" i="40"/>
  <c r="AW306" i="40"/>
  <c r="AX306" i="40"/>
  <c r="AZ306" i="40"/>
  <c r="BA306" i="40"/>
  <c r="B307" i="40"/>
  <c r="AT307" i="40" s="1"/>
  <c r="I307" i="40"/>
  <c r="AV307" i="40"/>
  <c r="AW307" i="40"/>
  <c r="AX307" i="40"/>
  <c r="AZ307" i="40"/>
  <c r="BA307" i="40"/>
  <c r="B308" i="40"/>
  <c r="AR308" i="40" s="1"/>
  <c r="I308" i="40"/>
  <c r="AV308" i="40"/>
  <c r="AW308" i="40"/>
  <c r="AX308" i="40"/>
  <c r="AZ308" i="40"/>
  <c r="BA308" i="40"/>
  <c r="B309" i="40"/>
  <c r="I309" i="40"/>
  <c r="AR309" i="40"/>
  <c r="AT309" i="40"/>
  <c r="AV309" i="40"/>
  <c r="AW309" i="40"/>
  <c r="AX309" i="40"/>
  <c r="AZ309" i="40"/>
  <c r="BA309" i="40"/>
  <c r="B310" i="40"/>
  <c r="AR310" i="40" s="1"/>
  <c r="I310" i="40"/>
  <c r="AV310" i="40"/>
  <c r="AW310" i="40"/>
  <c r="AX310" i="40"/>
  <c r="AZ310" i="40"/>
  <c r="BA310" i="40"/>
  <c r="B311" i="40"/>
  <c r="AR311" i="40" s="1"/>
  <c r="I311" i="40"/>
  <c r="AV311" i="40"/>
  <c r="AW311" i="40"/>
  <c r="AX311" i="40"/>
  <c r="AZ311" i="40"/>
  <c r="BA311" i="40"/>
  <c r="B312" i="40"/>
  <c r="AT312" i="40" s="1"/>
  <c r="I312" i="40"/>
  <c r="AV312" i="40"/>
  <c r="AW312" i="40"/>
  <c r="AX312" i="40"/>
  <c r="AZ312" i="40"/>
  <c r="BA312" i="40"/>
  <c r="B313" i="40"/>
  <c r="I313" i="40"/>
  <c r="AV313" i="40"/>
  <c r="AW313" i="40"/>
  <c r="AX313" i="40"/>
  <c r="AZ313" i="40"/>
  <c r="BA313" i="40"/>
  <c r="B314" i="40"/>
  <c r="I314" i="40"/>
  <c r="AL314" i="40"/>
  <c r="AV314" i="40"/>
  <c r="AW314" i="40"/>
  <c r="AX314" i="40"/>
  <c r="AZ314" i="40"/>
  <c r="BA314" i="40"/>
  <c r="B315" i="40"/>
  <c r="AR315" i="40" s="1"/>
  <c r="I315" i="40"/>
  <c r="AV315" i="40"/>
  <c r="AW315" i="40"/>
  <c r="AX315" i="40"/>
  <c r="AZ315" i="40"/>
  <c r="BA315" i="40"/>
  <c r="B316" i="40"/>
  <c r="AR316" i="40" s="1"/>
  <c r="I316" i="40"/>
  <c r="AV316" i="40"/>
  <c r="AW316" i="40"/>
  <c r="AX316" i="40"/>
  <c r="AZ316" i="40"/>
  <c r="BA316" i="40"/>
  <c r="B317" i="40"/>
  <c r="AT317" i="40" s="1"/>
  <c r="I317" i="40"/>
  <c r="AV317" i="40"/>
  <c r="AW317" i="40"/>
  <c r="AX317" i="40"/>
  <c r="AZ317" i="40"/>
  <c r="BA317" i="40"/>
  <c r="B318" i="40"/>
  <c r="AR318" i="40" s="1"/>
  <c r="I318" i="40"/>
  <c r="AV318" i="40"/>
  <c r="AW318" i="40"/>
  <c r="AX318" i="40"/>
  <c r="AZ318" i="40"/>
  <c r="BA318" i="40"/>
  <c r="B319" i="40"/>
  <c r="AR319" i="40" s="1"/>
  <c r="I319" i="40"/>
  <c r="AV319" i="40"/>
  <c r="AW319" i="40"/>
  <c r="AX319" i="40"/>
  <c r="AZ319" i="40"/>
  <c r="BA319" i="40"/>
  <c r="B320" i="40"/>
  <c r="I320" i="40"/>
  <c r="AV320" i="40"/>
  <c r="AW320" i="40"/>
  <c r="AX320" i="40"/>
  <c r="AZ320" i="40"/>
  <c r="BA320" i="40"/>
  <c r="B321" i="40"/>
  <c r="I321" i="40"/>
  <c r="AV321" i="40"/>
  <c r="AW321" i="40"/>
  <c r="AX321" i="40"/>
  <c r="AZ321" i="40"/>
  <c r="BA321" i="40"/>
  <c r="B322" i="40"/>
  <c r="AR322" i="40" s="1"/>
  <c r="I322" i="40"/>
  <c r="AV322" i="40"/>
  <c r="AW322" i="40"/>
  <c r="AX322" i="40"/>
  <c r="AZ322" i="40"/>
  <c r="BA322" i="40"/>
  <c r="B323" i="40"/>
  <c r="AT323" i="40" s="1"/>
  <c r="I323" i="40"/>
  <c r="AV323" i="40"/>
  <c r="AW323" i="40"/>
  <c r="AX323" i="40"/>
  <c r="AZ323" i="40"/>
  <c r="BA323" i="40"/>
  <c r="B324" i="40"/>
  <c r="AR324" i="40" s="1"/>
  <c r="I324" i="40"/>
  <c r="AV324" i="40"/>
  <c r="AW324" i="40"/>
  <c r="AX324" i="40"/>
  <c r="AZ324" i="40"/>
  <c r="BA324" i="40"/>
  <c r="B325" i="40"/>
  <c r="AR325" i="40" s="1"/>
  <c r="I325" i="40"/>
  <c r="AV325" i="40"/>
  <c r="AW325" i="40"/>
  <c r="AX325" i="40"/>
  <c r="AZ325" i="40"/>
  <c r="BA325" i="40"/>
  <c r="B326" i="40"/>
  <c r="I326" i="40"/>
  <c r="AV326" i="40"/>
  <c r="AW326" i="40"/>
  <c r="AX326" i="40"/>
  <c r="AZ326" i="40"/>
  <c r="BA326" i="40"/>
  <c r="B327" i="40"/>
  <c r="AR327" i="40" s="1"/>
  <c r="I327" i="40"/>
  <c r="AV327" i="40"/>
  <c r="AW327" i="40"/>
  <c r="AX327" i="40"/>
  <c r="AZ327" i="40"/>
  <c r="BA327" i="40"/>
  <c r="B328" i="40"/>
  <c r="AT328" i="40" s="1"/>
  <c r="I328" i="40"/>
  <c r="AV328" i="40"/>
  <c r="AW328" i="40"/>
  <c r="AX328" i="40"/>
  <c r="AZ328" i="40"/>
  <c r="BA328" i="40"/>
  <c r="B329" i="40"/>
  <c r="I329" i="40"/>
  <c r="AV329" i="40"/>
  <c r="AW329" i="40"/>
  <c r="AX329" i="40"/>
  <c r="AZ329" i="40"/>
  <c r="BA329" i="40"/>
  <c r="B330" i="40"/>
  <c r="I330" i="40"/>
  <c r="AV330" i="40"/>
  <c r="AW330" i="40"/>
  <c r="AX330" i="40"/>
  <c r="AZ330" i="40"/>
  <c r="BA330" i="40"/>
  <c r="B331" i="40"/>
  <c r="AR331" i="40" s="1"/>
  <c r="I331" i="40"/>
  <c r="AV331" i="40"/>
  <c r="AW331" i="40"/>
  <c r="AX331" i="40"/>
  <c r="AZ331" i="40"/>
  <c r="BA331" i="40"/>
  <c r="B332" i="40"/>
  <c r="AR332" i="40" s="1"/>
  <c r="I332" i="40"/>
  <c r="AV332" i="40"/>
  <c r="AW332" i="40"/>
  <c r="AX332" i="40"/>
  <c r="AZ332" i="40"/>
  <c r="BA332" i="40"/>
  <c r="B333" i="40"/>
  <c r="AT333" i="40" s="1"/>
  <c r="I333" i="40"/>
  <c r="AV333" i="40"/>
  <c r="AW333" i="40"/>
  <c r="AX333" i="40"/>
  <c r="AZ333" i="40"/>
  <c r="BA333" i="40"/>
  <c r="B334" i="40"/>
  <c r="AR334" i="40" s="1"/>
  <c r="I334" i="40"/>
  <c r="AV334" i="40"/>
  <c r="AW334" i="40"/>
  <c r="AX334" i="40"/>
  <c r="AZ334" i="40"/>
  <c r="BA334" i="40"/>
  <c r="B335" i="40"/>
  <c r="I335" i="40"/>
  <c r="AV335" i="40"/>
  <c r="AW335" i="40"/>
  <c r="AX335" i="40"/>
  <c r="AZ335" i="40"/>
  <c r="BA335" i="40"/>
  <c r="B336" i="40"/>
  <c r="AT336" i="40" s="1"/>
  <c r="I336" i="40"/>
  <c r="AV336" i="40"/>
  <c r="AW336" i="40"/>
  <c r="AX336" i="40"/>
  <c r="AZ336" i="40"/>
  <c r="BA336" i="40"/>
  <c r="B337" i="40"/>
  <c r="I337" i="40"/>
  <c r="AV337" i="40"/>
  <c r="AW337" i="40"/>
  <c r="AX337" i="40"/>
  <c r="AZ337" i="40"/>
  <c r="BA337" i="40"/>
  <c r="B338" i="40"/>
  <c r="I338" i="40"/>
  <c r="AV338" i="40"/>
  <c r="AW338" i="40"/>
  <c r="AX338" i="40"/>
  <c r="AZ338" i="40"/>
  <c r="BA338" i="40"/>
  <c r="B339" i="40"/>
  <c r="AR339" i="40" s="1"/>
  <c r="I339" i="40"/>
  <c r="AV339" i="40"/>
  <c r="AW339" i="40"/>
  <c r="AX339" i="40"/>
  <c r="AZ339" i="40"/>
  <c r="BA339" i="40"/>
  <c r="B340" i="40"/>
  <c r="AR340" i="40" s="1"/>
  <c r="I340" i="40"/>
  <c r="AV340" i="40"/>
  <c r="AW340" i="40"/>
  <c r="AX340" i="40"/>
  <c r="AZ340" i="40"/>
  <c r="BA340" i="40"/>
  <c r="B341" i="40"/>
  <c r="AT341" i="40" s="1"/>
  <c r="I341" i="40"/>
  <c r="AR341" i="40"/>
  <c r="AV341" i="40"/>
  <c r="AW341" i="40"/>
  <c r="AX341" i="40"/>
  <c r="AZ341" i="40"/>
  <c r="BA341" i="40"/>
  <c r="B342" i="40"/>
  <c r="I342" i="40"/>
  <c r="AV342" i="40"/>
  <c r="AW342" i="40"/>
  <c r="AX342" i="40"/>
  <c r="AZ342" i="40"/>
  <c r="BA342" i="40"/>
  <c r="B343" i="40"/>
  <c r="AR343" i="40" s="1"/>
  <c r="I343" i="40"/>
  <c r="AV343" i="40"/>
  <c r="AW343" i="40"/>
  <c r="AX343" i="40"/>
  <c r="AZ343" i="40"/>
  <c r="BA343" i="40"/>
  <c r="B344" i="40"/>
  <c r="AT344" i="40" s="1"/>
  <c r="I344" i="40"/>
  <c r="AV344" i="40"/>
  <c r="AW344" i="40"/>
  <c r="AX344" i="40"/>
  <c r="AZ344" i="40"/>
  <c r="BA344" i="40"/>
  <c r="B345" i="40"/>
  <c r="I345" i="40"/>
  <c r="AV345" i="40"/>
  <c r="AW345" i="40"/>
  <c r="AX345" i="40"/>
  <c r="AZ345" i="40"/>
  <c r="BA345" i="40"/>
  <c r="B346" i="40"/>
  <c r="AT346" i="40" s="1"/>
  <c r="I346" i="40"/>
  <c r="AV346" i="40"/>
  <c r="AW346" i="40"/>
  <c r="AX346" i="40"/>
  <c r="AZ346" i="40"/>
  <c r="BA346" i="40"/>
  <c r="B347" i="40"/>
  <c r="I347" i="40"/>
  <c r="AV347" i="40"/>
  <c r="AW347" i="40"/>
  <c r="AX347" i="40"/>
  <c r="AZ347" i="40"/>
  <c r="BA347" i="40"/>
  <c r="B348" i="40"/>
  <c r="AR348" i="40" s="1"/>
  <c r="I348" i="40"/>
  <c r="AV348" i="40"/>
  <c r="AW348" i="40"/>
  <c r="AX348" i="40"/>
  <c r="AZ348" i="40"/>
  <c r="BA348" i="40"/>
  <c r="B349" i="40"/>
  <c r="AT349" i="40" s="1"/>
  <c r="I349" i="40"/>
  <c r="AV349" i="40"/>
  <c r="AW349" i="40"/>
  <c r="AX349" i="40"/>
  <c r="AZ349" i="40"/>
  <c r="BA349" i="40"/>
  <c r="B350" i="40"/>
  <c r="AR350" i="40" s="1"/>
  <c r="I350" i="40"/>
  <c r="AV350" i="40"/>
  <c r="AW350" i="40"/>
  <c r="AX350" i="40"/>
  <c r="AZ350" i="40"/>
  <c r="BA350" i="40"/>
  <c r="B351" i="40"/>
  <c r="I351" i="40"/>
  <c r="AV351" i="40"/>
  <c r="AW351" i="40"/>
  <c r="AX351" i="40"/>
  <c r="AZ351" i="40"/>
  <c r="BA351" i="40"/>
  <c r="B352" i="40"/>
  <c r="I352" i="40"/>
  <c r="AV352" i="40"/>
  <c r="AW352" i="40"/>
  <c r="AX352" i="40"/>
  <c r="AZ352" i="40"/>
  <c r="BA352" i="40"/>
  <c r="B353" i="40"/>
  <c r="I353" i="40"/>
  <c r="AV353" i="40"/>
  <c r="AW353" i="40"/>
  <c r="AX353" i="40"/>
  <c r="AZ353" i="40"/>
  <c r="BA353" i="40"/>
  <c r="B354" i="40"/>
  <c r="AT354" i="40" s="1"/>
  <c r="I354" i="40"/>
  <c r="AV354" i="40"/>
  <c r="AW354" i="40"/>
  <c r="AX354" i="40"/>
  <c r="AZ354" i="40"/>
  <c r="BA354" i="40"/>
  <c r="B355" i="40"/>
  <c r="AR355" i="40" s="1"/>
  <c r="I355" i="40"/>
  <c r="AV355" i="40"/>
  <c r="AW355" i="40"/>
  <c r="AX355" i="40"/>
  <c r="AZ355" i="40"/>
  <c r="BA355" i="40"/>
  <c r="B356" i="40"/>
  <c r="AR356" i="40" s="1"/>
  <c r="I356" i="40"/>
  <c r="AV356" i="40"/>
  <c r="AW356" i="40"/>
  <c r="AX356" i="40"/>
  <c r="AZ356" i="40"/>
  <c r="BA356" i="40"/>
  <c r="B357" i="40"/>
  <c r="AT357" i="40" s="1"/>
  <c r="I357" i="40"/>
  <c r="AV357" i="40"/>
  <c r="AW357" i="40"/>
  <c r="AX357" i="40"/>
  <c r="AZ357" i="40"/>
  <c r="BA357" i="40"/>
  <c r="B358" i="40"/>
  <c r="I358" i="40"/>
  <c r="AV358" i="40"/>
  <c r="AW358" i="40"/>
  <c r="AX358" i="40"/>
  <c r="AZ358" i="40"/>
  <c r="BA358" i="40"/>
  <c r="B359" i="40"/>
  <c r="AR359" i="40" s="1"/>
  <c r="I359" i="40"/>
  <c r="AV359" i="40"/>
  <c r="AW359" i="40"/>
  <c r="AX359" i="40"/>
  <c r="AZ359" i="40"/>
  <c r="BA359" i="40"/>
  <c r="B360" i="40"/>
  <c r="I360" i="40"/>
  <c r="AV360" i="40"/>
  <c r="AW360" i="40"/>
  <c r="AX360" i="40"/>
  <c r="AZ360" i="40"/>
  <c r="BA360" i="40"/>
  <c r="B361" i="40"/>
  <c r="I361" i="40"/>
  <c r="AV361" i="40"/>
  <c r="AW361" i="40"/>
  <c r="AX361" i="40"/>
  <c r="AZ361" i="40"/>
  <c r="BA361" i="40"/>
  <c r="B362" i="40"/>
  <c r="AR362" i="40" s="1"/>
  <c r="I362" i="40"/>
  <c r="AV362" i="40"/>
  <c r="AW362" i="40"/>
  <c r="AX362" i="40"/>
  <c r="AZ362" i="40"/>
  <c r="BA362" i="40"/>
  <c r="B363" i="40"/>
  <c r="AT363" i="40" s="1"/>
  <c r="I363" i="40"/>
  <c r="AV363" i="40"/>
  <c r="AW363" i="40"/>
  <c r="AX363" i="40"/>
  <c r="AZ363" i="40"/>
  <c r="BA363" i="40"/>
  <c r="B364" i="40"/>
  <c r="AR364" i="40" s="1"/>
  <c r="I364" i="40"/>
  <c r="AV364" i="40"/>
  <c r="AW364" i="40"/>
  <c r="AX364" i="40"/>
  <c r="AZ364" i="40"/>
  <c r="BA364" i="40"/>
  <c r="B365" i="40"/>
  <c r="AT365" i="40" s="1"/>
  <c r="I365" i="40"/>
  <c r="AV365" i="40"/>
  <c r="AW365" i="40"/>
  <c r="AX365" i="40"/>
  <c r="AZ365" i="40"/>
  <c r="BA365" i="40"/>
  <c r="B366" i="40"/>
  <c r="AR366" i="40" s="1"/>
  <c r="I366" i="40"/>
  <c r="AV366" i="40"/>
  <c r="AW366" i="40"/>
  <c r="AX366" i="40"/>
  <c r="AZ366" i="40"/>
  <c r="BA366" i="40"/>
  <c r="B367" i="40"/>
  <c r="AR367" i="40" s="1"/>
  <c r="I367" i="40"/>
  <c r="AV367" i="40"/>
  <c r="AW367" i="40"/>
  <c r="AX367" i="40"/>
  <c r="AZ367" i="40"/>
  <c r="BA367" i="40"/>
  <c r="B368" i="40"/>
  <c r="AT368" i="40" s="1"/>
  <c r="I368" i="40"/>
  <c r="AR368" i="40"/>
  <c r="AV368" i="40"/>
  <c r="AW368" i="40"/>
  <c r="AX368" i="40"/>
  <c r="AZ368" i="40"/>
  <c r="BA368" i="40"/>
  <c r="B369" i="40"/>
  <c r="I369" i="40"/>
  <c r="AV369" i="40"/>
  <c r="AW369" i="40"/>
  <c r="AX369" i="40"/>
  <c r="AZ369" i="40"/>
  <c r="BA369" i="40"/>
  <c r="B370" i="40"/>
  <c r="AT370" i="40" s="1"/>
  <c r="I370" i="40"/>
  <c r="AV370" i="40"/>
  <c r="AW370" i="40"/>
  <c r="AX370" i="40"/>
  <c r="AZ370" i="40"/>
  <c r="BA370" i="40"/>
  <c r="B371" i="40"/>
  <c r="AR371" i="40" s="1"/>
  <c r="I371" i="40"/>
  <c r="AV371" i="40"/>
  <c r="AW371" i="40"/>
  <c r="AX371" i="40"/>
  <c r="AZ371" i="40"/>
  <c r="BA371" i="40"/>
  <c r="B372" i="40"/>
  <c r="AR372" i="40" s="1"/>
  <c r="I372" i="40"/>
  <c r="AV372" i="40"/>
  <c r="AW372" i="40"/>
  <c r="AX372" i="40"/>
  <c r="AZ372" i="40"/>
  <c r="BA372" i="40"/>
  <c r="B373" i="40"/>
  <c r="AT373" i="40" s="1"/>
  <c r="I373" i="40"/>
  <c r="AV373" i="40"/>
  <c r="AW373" i="40"/>
  <c r="AX373" i="40"/>
  <c r="AZ373" i="40"/>
  <c r="BA373" i="40"/>
  <c r="B374" i="40"/>
  <c r="AR374" i="40" s="1"/>
  <c r="I374" i="40"/>
  <c r="AV374" i="40"/>
  <c r="AW374" i="40"/>
  <c r="AX374" i="40"/>
  <c r="AZ374" i="40"/>
  <c r="BA374" i="40"/>
  <c r="B375" i="40"/>
  <c r="I375" i="40"/>
  <c r="AV375" i="40"/>
  <c r="AW375" i="40"/>
  <c r="AX375" i="40"/>
  <c r="AZ375" i="40"/>
  <c r="BA375" i="40"/>
  <c r="B376" i="40"/>
  <c r="AT376" i="40" s="1"/>
  <c r="I376" i="40"/>
  <c r="AV376" i="40"/>
  <c r="AW376" i="40"/>
  <c r="AX376" i="40"/>
  <c r="AZ376" i="40"/>
  <c r="BA376" i="40"/>
  <c r="B377" i="40"/>
  <c r="I377" i="40"/>
  <c r="AV377" i="40"/>
  <c r="AW377" i="40"/>
  <c r="AX377" i="40"/>
  <c r="AZ377" i="40"/>
  <c r="BA377" i="40"/>
  <c r="B378" i="40"/>
  <c r="AR378" i="40" s="1"/>
  <c r="I378" i="40"/>
  <c r="AV378" i="40"/>
  <c r="AW378" i="40"/>
  <c r="AX378" i="40"/>
  <c r="AZ378" i="40"/>
  <c r="BA378" i="40"/>
  <c r="B379" i="40"/>
  <c r="AR379" i="40" s="1"/>
  <c r="I379" i="40"/>
  <c r="AV379" i="40"/>
  <c r="AW379" i="40"/>
  <c r="AX379" i="40"/>
  <c r="AZ379" i="40"/>
  <c r="BA379" i="40"/>
  <c r="B380" i="40"/>
  <c r="AR380" i="40" s="1"/>
  <c r="I380" i="40"/>
  <c r="AV380" i="40"/>
  <c r="AW380" i="40"/>
  <c r="AX380" i="40"/>
  <c r="AZ380" i="40"/>
  <c r="BA380" i="40"/>
  <c r="B381" i="40"/>
  <c r="I381" i="40"/>
  <c r="AV381" i="40"/>
  <c r="AW381" i="40"/>
  <c r="AX381" i="40"/>
  <c r="AZ381" i="40"/>
  <c r="BA381" i="40"/>
  <c r="B382" i="40"/>
  <c r="AR382" i="40" s="1"/>
  <c r="I382" i="40"/>
  <c r="AV382" i="40"/>
  <c r="AW382" i="40"/>
  <c r="AX382" i="40"/>
  <c r="AZ382" i="40"/>
  <c r="BA382" i="40"/>
  <c r="B383" i="40"/>
  <c r="AR383" i="40" s="1"/>
  <c r="I383" i="40"/>
  <c r="AV383" i="40"/>
  <c r="AW383" i="40"/>
  <c r="AX383" i="40"/>
  <c r="AZ383" i="40"/>
  <c r="BA383" i="40"/>
  <c r="B384" i="40"/>
  <c r="I384" i="40"/>
  <c r="AV384" i="40"/>
  <c r="AW384" i="40"/>
  <c r="AX384" i="40"/>
  <c r="AZ384" i="40"/>
  <c r="BA384" i="40"/>
  <c r="B385" i="40"/>
  <c r="I385" i="40"/>
  <c r="AV385" i="40"/>
  <c r="AW385" i="40"/>
  <c r="AX385" i="40"/>
  <c r="AZ385" i="40"/>
  <c r="BA385" i="40"/>
  <c r="B386" i="40"/>
  <c r="AR386" i="40" s="1"/>
  <c r="I386" i="40"/>
  <c r="AV386" i="40"/>
  <c r="AW386" i="40"/>
  <c r="AX386" i="40"/>
  <c r="AZ386" i="40"/>
  <c r="BA386" i="40"/>
  <c r="B387" i="40"/>
  <c r="AR387" i="40" s="1"/>
  <c r="I387" i="40"/>
  <c r="AV387" i="40"/>
  <c r="AW387" i="40"/>
  <c r="AX387" i="40"/>
  <c r="AZ387" i="40"/>
  <c r="BA387" i="40"/>
  <c r="B388" i="40"/>
  <c r="AR388" i="40" s="1"/>
  <c r="I388" i="40"/>
  <c r="AV388" i="40"/>
  <c r="AW388" i="40"/>
  <c r="AX388" i="40"/>
  <c r="AZ388" i="40"/>
  <c r="BA388" i="40"/>
  <c r="B389" i="40"/>
  <c r="AT389" i="40" s="1"/>
  <c r="I389" i="40"/>
  <c r="AV389" i="40"/>
  <c r="AW389" i="40"/>
  <c r="AX389" i="40"/>
  <c r="AZ389" i="40"/>
  <c r="BA389" i="40"/>
  <c r="B390" i="40"/>
  <c r="AR390" i="40" s="1"/>
  <c r="I390" i="40"/>
  <c r="AV390" i="40"/>
  <c r="AW390" i="40"/>
  <c r="AX390" i="40"/>
  <c r="AZ390" i="40"/>
  <c r="BA390" i="40"/>
  <c r="B391" i="40"/>
  <c r="AR391" i="40" s="1"/>
  <c r="I391" i="40"/>
  <c r="AV391" i="40"/>
  <c r="AW391" i="40"/>
  <c r="AX391" i="40"/>
  <c r="AZ391" i="40"/>
  <c r="BA391" i="40"/>
  <c r="B392" i="40"/>
  <c r="AT392" i="40" s="1"/>
  <c r="I392" i="40"/>
  <c r="AV392" i="40"/>
  <c r="AW392" i="40"/>
  <c r="AX392" i="40"/>
  <c r="AZ392" i="40"/>
  <c r="BA392" i="40"/>
  <c r="B393" i="40"/>
  <c r="I393" i="40"/>
  <c r="AV393" i="40"/>
  <c r="AW393" i="40"/>
  <c r="AX393" i="40"/>
  <c r="AZ393" i="40"/>
  <c r="BA393" i="40"/>
  <c r="B394" i="40"/>
  <c r="AR394" i="40" s="1"/>
  <c r="I394" i="40"/>
  <c r="AV394" i="40"/>
  <c r="AW394" i="40"/>
  <c r="AX394" i="40"/>
  <c r="AZ394" i="40"/>
  <c r="BA394" i="40"/>
  <c r="B395" i="40"/>
  <c r="AR395" i="40" s="1"/>
  <c r="I395" i="40"/>
  <c r="AV395" i="40"/>
  <c r="AW395" i="40"/>
  <c r="AX395" i="40"/>
  <c r="AZ395" i="40"/>
  <c r="BA395" i="40"/>
  <c r="B396" i="40"/>
  <c r="AR396" i="40" s="1"/>
  <c r="I396" i="40"/>
  <c r="AV396" i="40"/>
  <c r="AW396" i="40"/>
  <c r="AX396" i="40"/>
  <c r="AZ396" i="40"/>
  <c r="BA396" i="40"/>
  <c r="B397" i="40"/>
  <c r="AR397" i="40" s="1"/>
  <c r="I397" i="40"/>
  <c r="AV397" i="40"/>
  <c r="AW397" i="40"/>
  <c r="AX397" i="40"/>
  <c r="AZ397" i="40"/>
  <c r="BA397" i="40"/>
  <c r="B398" i="40"/>
  <c r="AR398" i="40" s="1"/>
  <c r="I398" i="40"/>
  <c r="AV398" i="40"/>
  <c r="AW398" i="40"/>
  <c r="AX398" i="40"/>
  <c r="AZ398" i="40"/>
  <c r="BA398" i="40"/>
  <c r="B399" i="40"/>
  <c r="AR399" i="40" s="1"/>
  <c r="I399" i="40"/>
  <c r="AV399" i="40"/>
  <c r="AW399" i="40"/>
  <c r="AX399" i="40"/>
  <c r="AZ399" i="40"/>
  <c r="BA399" i="40"/>
  <c r="B400" i="40"/>
  <c r="AT400" i="40" s="1"/>
  <c r="I400" i="40"/>
  <c r="AV400" i="40"/>
  <c r="AW400" i="40"/>
  <c r="AX400" i="40"/>
  <c r="AZ400" i="40"/>
  <c r="BA400" i="40"/>
  <c r="B401" i="40"/>
  <c r="AR401" i="40" s="1"/>
  <c r="I401" i="40"/>
  <c r="AV401" i="40"/>
  <c r="AW401" i="40"/>
  <c r="AX401" i="40"/>
  <c r="AZ401" i="40"/>
  <c r="BA401" i="40"/>
  <c r="B402" i="40"/>
  <c r="AR402" i="40" s="1"/>
  <c r="I402" i="40"/>
  <c r="AV402" i="40"/>
  <c r="AW402" i="40"/>
  <c r="AX402" i="40"/>
  <c r="AZ402" i="40"/>
  <c r="BA402" i="40"/>
  <c r="B403" i="40"/>
  <c r="AR403" i="40" s="1"/>
  <c r="I403" i="40"/>
  <c r="AV403" i="40"/>
  <c r="AW403" i="40"/>
  <c r="AX403" i="40"/>
  <c r="AZ403" i="40"/>
  <c r="BA403" i="40"/>
  <c r="B404" i="40"/>
  <c r="AT404" i="40" s="1"/>
  <c r="I404" i="40"/>
  <c r="AV404" i="40"/>
  <c r="AW404" i="40"/>
  <c r="AX404" i="40"/>
  <c r="AZ404" i="40"/>
  <c r="BA404" i="40"/>
  <c r="B405" i="40"/>
  <c r="I405" i="40"/>
  <c r="AV405" i="40"/>
  <c r="AW405" i="40"/>
  <c r="AX405" i="40"/>
  <c r="AZ405" i="40"/>
  <c r="BA405" i="40"/>
  <c r="B406" i="40"/>
  <c r="AT406" i="40" s="1"/>
  <c r="I406" i="40"/>
  <c r="AV406" i="40"/>
  <c r="AW406" i="40"/>
  <c r="AX406" i="40"/>
  <c r="AZ406" i="40"/>
  <c r="BA406" i="40"/>
  <c r="B407" i="40"/>
  <c r="I407" i="40"/>
  <c r="AV407" i="40"/>
  <c r="AW407" i="40"/>
  <c r="AX407" i="40"/>
  <c r="AZ407" i="40"/>
  <c r="BA407" i="40"/>
  <c r="B408" i="40"/>
  <c r="AR408" i="40" s="1"/>
  <c r="I408" i="40"/>
  <c r="AV408" i="40"/>
  <c r="AW408" i="40"/>
  <c r="AX408" i="40"/>
  <c r="AZ408" i="40"/>
  <c r="BA408" i="40"/>
  <c r="B409" i="40"/>
  <c r="AR409" i="40" s="1"/>
  <c r="I409" i="40"/>
  <c r="AV409" i="40"/>
  <c r="AW409" i="40"/>
  <c r="AX409" i="40"/>
  <c r="AZ409" i="40"/>
  <c r="BA409" i="40"/>
  <c r="B410" i="40"/>
  <c r="AR410" i="40" s="1"/>
  <c r="I410" i="40"/>
  <c r="AV410" i="40"/>
  <c r="AW410" i="40"/>
  <c r="AX410" i="40"/>
  <c r="AZ410" i="40"/>
  <c r="BA410" i="40"/>
  <c r="B411" i="40"/>
  <c r="AT411" i="40" s="1"/>
  <c r="I411" i="40"/>
  <c r="AV411" i="40"/>
  <c r="AW411" i="40"/>
  <c r="AX411" i="40"/>
  <c r="AZ411" i="40"/>
  <c r="BA411" i="40"/>
  <c r="B412" i="40"/>
  <c r="AT412" i="40" s="1"/>
  <c r="I412" i="40"/>
  <c r="AV412" i="40"/>
  <c r="AW412" i="40"/>
  <c r="AX412" i="40"/>
  <c r="AZ412" i="40"/>
  <c r="BA412" i="40"/>
  <c r="B413" i="40"/>
  <c r="AR413" i="40" s="1"/>
  <c r="I413" i="40"/>
  <c r="AV413" i="40"/>
  <c r="AW413" i="40"/>
  <c r="AX413" i="40"/>
  <c r="AZ413" i="40"/>
  <c r="BA413" i="40"/>
  <c r="B414" i="40"/>
  <c r="AR414" i="40" s="1"/>
  <c r="I414" i="40"/>
  <c r="AV414" i="40"/>
  <c r="AW414" i="40"/>
  <c r="AX414" i="40"/>
  <c r="AZ414" i="40"/>
  <c r="BA414" i="40"/>
  <c r="B415" i="40"/>
  <c r="I415" i="40"/>
  <c r="AV415" i="40"/>
  <c r="AW415" i="40"/>
  <c r="AX415" i="40"/>
  <c r="AZ415" i="40"/>
  <c r="BA415" i="40"/>
  <c r="B416" i="40"/>
  <c r="AR416" i="40" s="1"/>
  <c r="I416" i="40"/>
  <c r="AT416" i="40"/>
  <c r="AV416" i="40"/>
  <c r="AW416" i="40"/>
  <c r="AX416" i="40"/>
  <c r="AZ416" i="40"/>
  <c r="BA416" i="40"/>
  <c r="B417" i="40"/>
  <c r="AR417" i="40" s="1"/>
  <c r="I417" i="40"/>
  <c r="AV417" i="40"/>
  <c r="AW417" i="40"/>
  <c r="AX417" i="40"/>
  <c r="AZ417" i="40"/>
  <c r="BA417" i="40"/>
  <c r="B418" i="40"/>
  <c r="I418" i="40"/>
  <c r="AV418" i="40"/>
  <c r="AW418" i="40"/>
  <c r="AX418" i="40"/>
  <c r="AZ418" i="40"/>
  <c r="BA418" i="40"/>
  <c r="B419" i="40"/>
  <c r="AT419" i="40" s="1"/>
  <c r="I419" i="40"/>
  <c r="AV419" i="40"/>
  <c r="AW419" i="40"/>
  <c r="AX419" i="40"/>
  <c r="AZ419" i="40"/>
  <c r="BA419" i="40"/>
  <c r="B420" i="40"/>
  <c r="AT420" i="40" s="1"/>
  <c r="I420" i="40"/>
  <c r="AV420" i="40"/>
  <c r="AW420" i="40"/>
  <c r="AX420" i="40"/>
  <c r="AZ420" i="40"/>
  <c r="BA420" i="40"/>
  <c r="B421" i="40"/>
  <c r="AR421" i="40" s="1"/>
  <c r="I421" i="40"/>
  <c r="AV421" i="40"/>
  <c r="AW421" i="40"/>
  <c r="AX421" i="40"/>
  <c r="AZ421" i="40"/>
  <c r="BA421" i="40"/>
  <c r="B422" i="40"/>
  <c r="AR422" i="40" s="1"/>
  <c r="I422" i="40"/>
  <c r="AV422" i="40"/>
  <c r="AW422" i="40"/>
  <c r="AX422" i="40"/>
  <c r="AZ422" i="40"/>
  <c r="BA422" i="40"/>
  <c r="B423" i="40"/>
  <c r="I423" i="40"/>
  <c r="AV423" i="40"/>
  <c r="AW423" i="40"/>
  <c r="AX423" i="40"/>
  <c r="AZ423" i="40"/>
  <c r="BA423" i="40"/>
  <c r="B424" i="40"/>
  <c r="I424" i="40"/>
  <c r="AV424" i="40"/>
  <c r="AW424" i="40"/>
  <c r="AX424" i="40"/>
  <c r="AZ424" i="40"/>
  <c r="BA424" i="40"/>
  <c r="B425" i="40"/>
  <c r="I425" i="40"/>
  <c r="AV425" i="40"/>
  <c r="AW425" i="40"/>
  <c r="AX425" i="40"/>
  <c r="AZ425" i="40"/>
  <c r="BA425" i="40"/>
  <c r="B426" i="40"/>
  <c r="AR426" i="40" s="1"/>
  <c r="I426" i="40"/>
  <c r="AV426" i="40"/>
  <c r="AW426" i="40"/>
  <c r="AX426" i="40"/>
  <c r="AZ426" i="40"/>
  <c r="BA426" i="40"/>
  <c r="B427" i="40"/>
  <c r="AT427" i="40" s="1"/>
  <c r="I427" i="40"/>
  <c r="AV427" i="40"/>
  <c r="AW427" i="40"/>
  <c r="AX427" i="40"/>
  <c r="AZ427" i="40"/>
  <c r="BA427" i="40"/>
  <c r="B428" i="40"/>
  <c r="AT428" i="40" s="1"/>
  <c r="I428" i="40"/>
  <c r="AV428" i="40"/>
  <c r="AW428" i="40"/>
  <c r="AX428" i="40"/>
  <c r="AZ428" i="40"/>
  <c r="BA428" i="40"/>
  <c r="B429" i="40"/>
  <c r="I429" i="40"/>
  <c r="AV429" i="40"/>
  <c r="AW429" i="40"/>
  <c r="AX429" i="40"/>
  <c r="AZ429" i="40"/>
  <c r="BA429" i="40"/>
  <c r="B430" i="40"/>
  <c r="AR430" i="40" s="1"/>
  <c r="I430" i="40"/>
  <c r="AV430" i="40"/>
  <c r="AW430" i="40"/>
  <c r="AX430" i="40"/>
  <c r="AZ430" i="40"/>
  <c r="BA430" i="40"/>
  <c r="B431" i="40"/>
  <c r="I431" i="40"/>
  <c r="AV431" i="40"/>
  <c r="AW431" i="40"/>
  <c r="AX431" i="40"/>
  <c r="AZ431" i="40"/>
  <c r="BA431" i="40"/>
  <c r="B432" i="40"/>
  <c r="AR432" i="40" s="1"/>
  <c r="I432" i="40"/>
  <c r="AV432" i="40"/>
  <c r="AW432" i="40"/>
  <c r="AX432" i="40"/>
  <c r="AZ432" i="40"/>
  <c r="BA432" i="40"/>
  <c r="B433" i="40"/>
  <c r="AR433" i="40" s="1"/>
  <c r="I433" i="40"/>
  <c r="AV433" i="40"/>
  <c r="AW433" i="40"/>
  <c r="AX433" i="40"/>
  <c r="AZ433" i="40"/>
  <c r="BA433" i="40"/>
  <c r="B434" i="40"/>
  <c r="I434" i="40"/>
  <c r="AV434" i="40"/>
  <c r="AW434" i="40"/>
  <c r="AX434" i="40"/>
  <c r="AZ434" i="40"/>
  <c r="BA434" i="40"/>
  <c r="B435" i="40"/>
  <c r="AT435" i="40" s="1"/>
  <c r="I435" i="40"/>
  <c r="AV435" i="40"/>
  <c r="AW435" i="40"/>
  <c r="AX435" i="40"/>
  <c r="AZ435" i="40"/>
  <c r="BA435" i="40"/>
  <c r="B436" i="40"/>
  <c r="AT436" i="40" s="1"/>
  <c r="I436" i="40"/>
  <c r="AV436" i="40"/>
  <c r="AW436" i="40"/>
  <c r="AX436" i="40"/>
  <c r="AZ436" i="40"/>
  <c r="BA436" i="40"/>
  <c r="B437" i="40"/>
  <c r="I437" i="40"/>
  <c r="AV437" i="40"/>
  <c r="AW437" i="40"/>
  <c r="AX437" i="40"/>
  <c r="AZ437" i="40"/>
  <c r="BA437" i="40"/>
  <c r="B438" i="40"/>
  <c r="AR438" i="40" s="1"/>
  <c r="I438" i="40"/>
  <c r="AV438" i="40"/>
  <c r="AW438" i="40"/>
  <c r="AX438" i="40"/>
  <c r="AZ438" i="40"/>
  <c r="BA438" i="40"/>
  <c r="B439" i="40"/>
  <c r="I439" i="40"/>
  <c r="AV439" i="40"/>
  <c r="AW439" i="40"/>
  <c r="AX439" i="40"/>
  <c r="AZ439" i="40"/>
  <c r="BA439" i="40"/>
  <c r="B440" i="40"/>
  <c r="I440" i="40"/>
  <c r="AV440" i="40"/>
  <c r="AW440" i="40"/>
  <c r="AX440" i="40"/>
  <c r="AZ440" i="40"/>
  <c r="BA440" i="40"/>
  <c r="B441" i="40"/>
  <c r="AR441" i="40" s="1"/>
  <c r="I441" i="40"/>
  <c r="AV441" i="40"/>
  <c r="AW441" i="40"/>
  <c r="AW508" i="40" s="1"/>
  <c r="AX441" i="40"/>
  <c r="AZ441" i="40"/>
  <c r="BA441" i="40"/>
  <c r="B442" i="40"/>
  <c r="AR442" i="40" s="1"/>
  <c r="I442" i="40"/>
  <c r="AV442" i="40"/>
  <c r="AW442" i="40"/>
  <c r="AX442" i="40"/>
  <c r="AZ442" i="40"/>
  <c r="BA442" i="40"/>
  <c r="B443" i="40"/>
  <c r="AT443" i="40" s="1"/>
  <c r="I443" i="40"/>
  <c r="AV443" i="40"/>
  <c r="AW443" i="40"/>
  <c r="AX443" i="40"/>
  <c r="AZ443" i="40"/>
  <c r="BA443" i="40"/>
  <c r="B444" i="40"/>
  <c r="I444" i="40"/>
  <c r="AV444" i="40"/>
  <c r="AW444" i="40"/>
  <c r="AX444" i="40"/>
  <c r="AZ444" i="40"/>
  <c r="BA444" i="40"/>
  <c r="B445" i="40"/>
  <c r="AT445" i="40" s="1"/>
  <c r="I445" i="40"/>
  <c r="AV445" i="40"/>
  <c r="AW445" i="40"/>
  <c r="AX445" i="40"/>
  <c r="AZ445" i="40"/>
  <c r="BA445" i="40"/>
  <c r="B446" i="40"/>
  <c r="AR446" i="40" s="1"/>
  <c r="I446" i="40"/>
  <c r="AV446" i="40"/>
  <c r="AW446" i="40"/>
  <c r="AX446" i="40"/>
  <c r="AZ446" i="40"/>
  <c r="BA446" i="40"/>
  <c r="B447" i="40"/>
  <c r="I447" i="40"/>
  <c r="AV447" i="40"/>
  <c r="AW447" i="40"/>
  <c r="AX447" i="40"/>
  <c r="AZ447" i="40"/>
  <c r="BA447" i="40"/>
  <c r="B448" i="40"/>
  <c r="AR448" i="40" s="1"/>
  <c r="I448" i="40"/>
  <c r="AV448" i="40"/>
  <c r="AW448" i="40"/>
  <c r="AX448" i="40"/>
  <c r="AZ448" i="40"/>
  <c r="BA448" i="40"/>
  <c r="B449" i="40"/>
  <c r="AR449" i="40" s="1"/>
  <c r="I449" i="40"/>
  <c r="AV449" i="40"/>
  <c r="AW449" i="40"/>
  <c r="AX449" i="40"/>
  <c r="AZ449" i="40"/>
  <c r="BA449" i="40"/>
  <c r="B450" i="40"/>
  <c r="I450" i="40"/>
  <c r="AV450" i="40"/>
  <c r="AW450" i="40"/>
  <c r="AX450" i="40"/>
  <c r="AZ450" i="40"/>
  <c r="BA450" i="40"/>
  <c r="B451" i="40"/>
  <c r="AT451" i="40" s="1"/>
  <c r="I451" i="40"/>
  <c r="AV451" i="40"/>
  <c r="AW451" i="40"/>
  <c r="AX451" i="40"/>
  <c r="AZ451" i="40"/>
  <c r="BA451" i="40"/>
  <c r="B452" i="40"/>
  <c r="I452" i="40"/>
  <c r="AV452" i="40"/>
  <c r="AW452" i="40"/>
  <c r="AX452" i="40"/>
  <c r="AZ452" i="40"/>
  <c r="BA452" i="40"/>
  <c r="B453" i="40"/>
  <c r="AR453" i="40" s="1"/>
  <c r="I453" i="40"/>
  <c r="AV453" i="40"/>
  <c r="AW453" i="40"/>
  <c r="AX453" i="40"/>
  <c r="AZ453" i="40"/>
  <c r="BA453" i="40"/>
  <c r="B454" i="40"/>
  <c r="AR454" i="40" s="1"/>
  <c r="I454" i="40"/>
  <c r="AV454" i="40"/>
  <c r="AW454" i="40"/>
  <c r="AX454" i="40"/>
  <c r="AZ454" i="40"/>
  <c r="BA454" i="40"/>
  <c r="B455" i="40"/>
  <c r="I455" i="40"/>
  <c r="AV455" i="40"/>
  <c r="AW455" i="40"/>
  <c r="AX455" i="40"/>
  <c r="AZ455" i="40"/>
  <c r="BA455" i="40"/>
  <c r="B456" i="40"/>
  <c r="AR456" i="40" s="1"/>
  <c r="I456" i="40"/>
  <c r="AV456" i="40"/>
  <c r="AW456" i="40"/>
  <c r="AX456" i="40"/>
  <c r="AZ456" i="40"/>
  <c r="BA456" i="40"/>
  <c r="B457" i="40"/>
  <c r="AR457" i="40" s="1"/>
  <c r="I457" i="40"/>
  <c r="AV457" i="40"/>
  <c r="AW457" i="40"/>
  <c r="AX457" i="40"/>
  <c r="AZ457" i="40"/>
  <c r="BA457" i="40"/>
  <c r="B458" i="40"/>
  <c r="AT458" i="40" s="1"/>
  <c r="I458" i="40"/>
  <c r="AV458" i="40"/>
  <c r="AW458" i="40"/>
  <c r="AX458" i="40"/>
  <c r="AZ458" i="40"/>
  <c r="BA458" i="40"/>
  <c r="B459" i="40"/>
  <c r="AT459" i="40" s="1"/>
  <c r="I459" i="40"/>
  <c r="AV459" i="40"/>
  <c r="AW459" i="40"/>
  <c r="AX459" i="40"/>
  <c r="AZ459" i="40"/>
  <c r="BA459" i="40"/>
  <c r="B460" i="40"/>
  <c r="AT460" i="40" s="1"/>
  <c r="I460" i="40"/>
  <c r="AR460" i="40"/>
  <c r="AV460" i="40"/>
  <c r="AW460" i="40"/>
  <c r="AX460" i="40"/>
  <c r="AZ460" i="40"/>
  <c r="BA460" i="40"/>
  <c r="B461" i="40"/>
  <c r="AR461" i="40" s="1"/>
  <c r="I461" i="40"/>
  <c r="AV461" i="40"/>
  <c r="AW461" i="40"/>
  <c r="AX461" i="40"/>
  <c r="AZ461" i="40"/>
  <c r="BA461" i="40"/>
  <c r="B462" i="40"/>
  <c r="AR462" i="40" s="1"/>
  <c r="I462" i="40"/>
  <c r="AV462" i="40"/>
  <c r="AW462" i="40"/>
  <c r="AX462" i="40"/>
  <c r="AZ462" i="40"/>
  <c r="BA462" i="40"/>
  <c r="B463" i="40"/>
  <c r="I463" i="40"/>
  <c r="AV463" i="40"/>
  <c r="AW463" i="40"/>
  <c r="AX463" i="40"/>
  <c r="AZ463" i="40"/>
  <c r="BA463" i="40"/>
  <c r="B464" i="40"/>
  <c r="AR464" i="40" s="1"/>
  <c r="I464" i="40"/>
  <c r="AV464" i="40"/>
  <c r="AW464" i="40"/>
  <c r="AX464" i="40"/>
  <c r="AZ464" i="40"/>
  <c r="BA464" i="40"/>
  <c r="B465" i="40"/>
  <c r="AR465" i="40" s="1"/>
  <c r="I465" i="40"/>
  <c r="AV465" i="40"/>
  <c r="AW465" i="40"/>
  <c r="AX465" i="40"/>
  <c r="AZ465" i="40"/>
  <c r="BA465" i="40"/>
  <c r="B466" i="40"/>
  <c r="AR466" i="40" s="1"/>
  <c r="I466" i="40"/>
  <c r="AV466" i="40"/>
  <c r="AW466" i="40"/>
  <c r="AX466" i="40"/>
  <c r="AZ466" i="40"/>
  <c r="BA466" i="40"/>
  <c r="B467" i="40"/>
  <c r="AT467" i="40" s="1"/>
  <c r="I467" i="40"/>
  <c r="AV467" i="40"/>
  <c r="AW467" i="40"/>
  <c r="AX467" i="40"/>
  <c r="AZ467" i="40"/>
  <c r="BA467" i="40"/>
  <c r="B468" i="40"/>
  <c r="AT468" i="40" s="1"/>
  <c r="I468" i="40"/>
  <c r="AV468" i="40"/>
  <c r="AW468" i="40"/>
  <c r="AX468" i="40"/>
  <c r="AZ468" i="40"/>
  <c r="BA468" i="40"/>
  <c r="B469" i="40"/>
  <c r="AR469" i="40" s="1"/>
  <c r="I469" i="40"/>
  <c r="AV469" i="40"/>
  <c r="AW469" i="40"/>
  <c r="AX469" i="40"/>
  <c r="AZ469" i="40"/>
  <c r="BA469" i="40"/>
  <c r="B470" i="40"/>
  <c r="AR470" i="40" s="1"/>
  <c r="I470" i="40"/>
  <c r="AV470" i="40"/>
  <c r="AW470" i="40"/>
  <c r="AX470" i="40"/>
  <c r="AZ470" i="40"/>
  <c r="BA470" i="40"/>
  <c r="B471" i="40"/>
  <c r="I471" i="40"/>
  <c r="AV471" i="40"/>
  <c r="AW471" i="40"/>
  <c r="AX471" i="40"/>
  <c r="AZ471" i="40"/>
  <c r="BA471" i="40"/>
  <c r="B472" i="40"/>
  <c r="AR472" i="40" s="1"/>
  <c r="I472" i="40"/>
  <c r="AV472" i="40"/>
  <c r="AW472" i="40"/>
  <c r="AX472" i="40"/>
  <c r="AZ472" i="40"/>
  <c r="BA472" i="40"/>
  <c r="B473" i="40"/>
  <c r="AR473" i="40" s="1"/>
  <c r="I473" i="40"/>
  <c r="AV473" i="40"/>
  <c r="AW473" i="40"/>
  <c r="AX473" i="40"/>
  <c r="AZ473" i="40"/>
  <c r="BA473" i="40"/>
  <c r="B474" i="40"/>
  <c r="AR474" i="40" s="1"/>
  <c r="I474" i="40"/>
  <c r="AV474" i="40"/>
  <c r="AW474" i="40"/>
  <c r="AX474" i="40"/>
  <c r="AZ474" i="40"/>
  <c r="BA474" i="40"/>
  <c r="B475" i="40"/>
  <c r="AT475" i="40" s="1"/>
  <c r="I475" i="40"/>
  <c r="AV475" i="40"/>
  <c r="AW475" i="40"/>
  <c r="AX475" i="40"/>
  <c r="AZ475" i="40"/>
  <c r="BA475" i="40"/>
  <c r="B476" i="40"/>
  <c r="AT476" i="40" s="1"/>
  <c r="I476" i="40"/>
  <c r="AV476" i="40"/>
  <c r="AW476" i="40"/>
  <c r="AX476" i="40"/>
  <c r="AZ476" i="40"/>
  <c r="BA476" i="40"/>
  <c r="B477" i="40"/>
  <c r="AR477" i="40" s="1"/>
  <c r="I477" i="40"/>
  <c r="AV477" i="40"/>
  <c r="AW477" i="40"/>
  <c r="AX477" i="40"/>
  <c r="AZ477" i="40"/>
  <c r="BA477" i="40"/>
  <c r="B478" i="40"/>
  <c r="AR478" i="40" s="1"/>
  <c r="I478" i="40"/>
  <c r="AV478" i="40"/>
  <c r="AW478" i="40"/>
  <c r="AX478" i="40"/>
  <c r="AZ478" i="40"/>
  <c r="BA478" i="40"/>
  <c r="B479" i="40"/>
  <c r="I479" i="40"/>
  <c r="AV479" i="40"/>
  <c r="AW479" i="40"/>
  <c r="AX479" i="40"/>
  <c r="AZ479" i="40"/>
  <c r="BA479" i="40"/>
  <c r="B480" i="40"/>
  <c r="AR480" i="40" s="1"/>
  <c r="I480" i="40"/>
  <c r="AV480" i="40"/>
  <c r="AW480" i="40"/>
  <c r="AX480" i="40"/>
  <c r="AZ480" i="40"/>
  <c r="BA480" i="40"/>
  <c r="B481" i="40"/>
  <c r="AR481" i="40" s="1"/>
  <c r="I481" i="40"/>
  <c r="AV481" i="40"/>
  <c r="AW481" i="40"/>
  <c r="AX481" i="40"/>
  <c r="AZ481" i="40"/>
  <c r="BA481" i="40"/>
  <c r="B482" i="40"/>
  <c r="AR482" i="40" s="1"/>
  <c r="I482" i="40"/>
  <c r="AT482" i="40"/>
  <c r="AV482" i="40"/>
  <c r="AW482" i="40"/>
  <c r="AX482" i="40"/>
  <c r="AZ482" i="40"/>
  <c r="BA482" i="40"/>
  <c r="B483" i="40"/>
  <c r="AT483" i="40" s="1"/>
  <c r="I483" i="40"/>
  <c r="AV483" i="40"/>
  <c r="AW483" i="40"/>
  <c r="AX483" i="40"/>
  <c r="AZ483" i="40"/>
  <c r="BA483" i="40"/>
  <c r="B484" i="40"/>
  <c r="AT484" i="40" s="1"/>
  <c r="I484" i="40"/>
  <c r="AV484" i="40"/>
  <c r="AW484" i="40"/>
  <c r="AX484" i="40"/>
  <c r="AZ484" i="40"/>
  <c r="BA484" i="40"/>
  <c r="B485" i="40"/>
  <c r="AR485" i="40" s="1"/>
  <c r="I485" i="40"/>
  <c r="AV485" i="40"/>
  <c r="AW485" i="40"/>
  <c r="AX485" i="40"/>
  <c r="AZ485" i="40"/>
  <c r="BA485" i="40"/>
  <c r="B486" i="40"/>
  <c r="AR486" i="40" s="1"/>
  <c r="I486" i="40"/>
  <c r="AV486" i="40"/>
  <c r="AW486" i="40"/>
  <c r="AX486" i="40"/>
  <c r="AZ486" i="40"/>
  <c r="BA486" i="40"/>
  <c r="B487" i="40"/>
  <c r="I487" i="40"/>
  <c r="AV487" i="40"/>
  <c r="AW487" i="40"/>
  <c r="AX487" i="40"/>
  <c r="AZ487" i="40"/>
  <c r="BA487" i="40"/>
  <c r="B488" i="40"/>
  <c r="AR488" i="40" s="1"/>
  <c r="I488" i="40"/>
  <c r="AV488" i="40"/>
  <c r="AW488" i="40"/>
  <c r="AX488" i="40"/>
  <c r="AZ488" i="40"/>
  <c r="BA488" i="40"/>
  <c r="B489" i="40"/>
  <c r="AR489" i="40" s="1"/>
  <c r="I489" i="40"/>
  <c r="AT489" i="40"/>
  <c r="AV489" i="40"/>
  <c r="AW489" i="40"/>
  <c r="AX489" i="40"/>
  <c r="AZ489" i="40"/>
  <c r="BA489" i="40"/>
  <c r="B490" i="40"/>
  <c r="AR490" i="40" s="1"/>
  <c r="I490" i="40"/>
  <c r="AV490" i="40"/>
  <c r="AW490" i="40"/>
  <c r="AX490" i="40"/>
  <c r="AZ490" i="40"/>
  <c r="BA490" i="40"/>
  <c r="B491" i="40"/>
  <c r="AT491" i="40" s="1"/>
  <c r="I491" i="40"/>
  <c r="AV491" i="40"/>
  <c r="AW491" i="40"/>
  <c r="AX491" i="40"/>
  <c r="AZ491" i="40"/>
  <c r="BA491" i="40"/>
  <c r="B492" i="40"/>
  <c r="AT492" i="40" s="1"/>
  <c r="I492" i="40"/>
  <c r="AV492" i="40"/>
  <c r="AW492" i="40"/>
  <c r="AX492" i="40"/>
  <c r="AZ492" i="40"/>
  <c r="BA492" i="40"/>
  <c r="B493" i="40"/>
  <c r="AT493" i="40" s="1"/>
  <c r="I493" i="40"/>
  <c r="AV493" i="40"/>
  <c r="AW493" i="40"/>
  <c r="AX493" i="40"/>
  <c r="AZ493" i="40"/>
  <c r="BA493" i="40"/>
  <c r="B494" i="40"/>
  <c r="AR494" i="40" s="1"/>
  <c r="I494" i="40"/>
  <c r="AV494" i="40"/>
  <c r="AW494" i="40"/>
  <c r="AX494" i="40"/>
  <c r="AZ494" i="40"/>
  <c r="BA494" i="40"/>
  <c r="B495" i="40"/>
  <c r="I495" i="40"/>
  <c r="AV495" i="40"/>
  <c r="AW495" i="40"/>
  <c r="AX495" i="40"/>
  <c r="AZ495" i="40"/>
  <c r="BA495" i="40"/>
  <c r="B496" i="40"/>
  <c r="AR496" i="40" s="1"/>
  <c r="I496" i="40"/>
  <c r="AV496" i="40"/>
  <c r="AW496" i="40"/>
  <c r="AX496" i="40"/>
  <c r="AZ496" i="40"/>
  <c r="BA496" i="40"/>
  <c r="B497" i="40"/>
  <c r="AR497" i="40" s="1"/>
  <c r="I497" i="40"/>
  <c r="AV497" i="40"/>
  <c r="AW497" i="40"/>
  <c r="AX497" i="40"/>
  <c r="AZ497" i="40"/>
  <c r="BA497" i="40"/>
  <c r="B498" i="40"/>
  <c r="AR498" i="40" s="1"/>
  <c r="I498" i="40"/>
  <c r="AV498" i="40"/>
  <c r="AW498" i="40"/>
  <c r="AX498" i="40"/>
  <c r="AZ498" i="40"/>
  <c r="BA498" i="40"/>
  <c r="B499" i="40"/>
  <c r="AT499" i="40" s="1"/>
  <c r="I499" i="40"/>
  <c r="AV499" i="40"/>
  <c r="AW499" i="40"/>
  <c r="AX499" i="40"/>
  <c r="AZ499" i="40"/>
  <c r="BA499" i="40"/>
  <c r="B500" i="40"/>
  <c r="AR500" i="40" s="1"/>
  <c r="I500" i="40"/>
  <c r="AV500" i="40"/>
  <c r="AW500" i="40"/>
  <c r="AX500" i="40"/>
  <c r="AZ500" i="40"/>
  <c r="BA500" i="40"/>
  <c r="B501" i="40"/>
  <c r="AR501" i="40" s="1"/>
  <c r="I501" i="40"/>
  <c r="AV501" i="40"/>
  <c r="AW501" i="40"/>
  <c r="AX501" i="40"/>
  <c r="AZ501" i="40"/>
  <c r="BA501" i="40"/>
  <c r="B502" i="40"/>
  <c r="AR502" i="40" s="1"/>
  <c r="I502" i="40"/>
  <c r="AV502" i="40"/>
  <c r="AW502" i="40"/>
  <c r="AX502" i="40"/>
  <c r="AZ502" i="40"/>
  <c r="BA502" i="40"/>
  <c r="B503" i="40"/>
  <c r="AT503" i="40" s="1"/>
  <c r="I503" i="40"/>
  <c r="AV503" i="40"/>
  <c r="AW503" i="40"/>
  <c r="AX503" i="40"/>
  <c r="AZ503" i="40"/>
  <c r="BA503" i="40"/>
  <c r="B504" i="40"/>
  <c r="AT504" i="40" s="1"/>
  <c r="I504" i="40"/>
  <c r="AV504" i="40"/>
  <c r="AW504" i="40"/>
  <c r="AX504" i="40"/>
  <c r="AZ504" i="40"/>
  <c r="BA504" i="40"/>
  <c r="B505" i="40"/>
  <c r="AR505" i="40" s="1"/>
  <c r="I505" i="40"/>
  <c r="AV505" i="40"/>
  <c r="AW505" i="40"/>
  <c r="AX505" i="40"/>
  <c r="AZ505" i="40"/>
  <c r="BA505" i="40"/>
  <c r="B506" i="40"/>
  <c r="AT506" i="40" s="1"/>
  <c r="I506" i="40"/>
  <c r="AV506" i="40"/>
  <c r="AW506" i="40"/>
  <c r="AX506" i="40"/>
  <c r="AZ506" i="40"/>
  <c r="BA506" i="40"/>
  <c r="AU508" i="40"/>
  <c r="AY508" i="40"/>
  <c r="BC508" i="40"/>
  <c r="BD508" i="40"/>
  <c r="D524" i="40"/>
  <c r="D525" i="40"/>
  <c r="D526" i="40"/>
  <c r="D527" i="40"/>
  <c r="D528" i="40"/>
  <c r="D532" i="40"/>
  <c r="D533" i="40"/>
  <c r="D534" i="40"/>
  <c r="D535" i="40"/>
  <c r="D536" i="40"/>
  <c r="D537" i="40"/>
  <c r="D538" i="40"/>
  <c r="D539" i="40"/>
  <c r="D540" i="40"/>
  <c r="D541" i="40"/>
  <c r="D542" i="40"/>
  <c r="D543" i="40"/>
  <c r="D544" i="40"/>
  <c r="D545" i="40"/>
  <c r="D546" i="40"/>
  <c r="D547" i="40"/>
  <c r="D548" i="40"/>
  <c r="D549" i="40"/>
  <c r="AK442" i="40" l="1"/>
  <c r="AI442" i="40"/>
  <c r="AK292" i="40"/>
  <c r="AI292" i="40"/>
  <c r="AK274" i="40"/>
  <c r="AI274" i="40"/>
  <c r="AK265" i="40"/>
  <c r="AI265" i="40"/>
  <c r="AK249" i="40"/>
  <c r="AI249" i="40"/>
  <c r="AK161" i="40"/>
  <c r="AI161" i="40"/>
  <c r="AI100" i="40"/>
  <c r="AK100" i="40"/>
  <c r="AK89" i="40"/>
  <c r="AI89" i="40"/>
  <c r="AK73" i="40"/>
  <c r="AI73" i="40"/>
  <c r="AK57" i="40"/>
  <c r="AI57" i="40"/>
  <c r="AK41" i="40"/>
  <c r="AI41" i="40"/>
  <c r="AI23" i="40"/>
  <c r="AK23" i="40"/>
  <c r="AK98" i="40"/>
  <c r="AI98" i="40"/>
  <c r="AK432" i="40"/>
  <c r="AI432" i="40"/>
  <c r="AK364" i="40"/>
  <c r="AI364" i="40"/>
  <c r="AK348" i="40"/>
  <c r="AI348" i="40"/>
  <c r="AI486" i="40"/>
  <c r="AK486" i="40"/>
  <c r="AK477" i="40"/>
  <c r="AI477" i="40"/>
  <c r="AK461" i="40"/>
  <c r="AI461" i="40"/>
  <c r="AK416" i="40"/>
  <c r="AI416" i="40"/>
  <c r="AI391" i="40"/>
  <c r="AK391" i="40"/>
  <c r="AK382" i="40"/>
  <c r="AI382" i="40"/>
  <c r="AK303" i="40"/>
  <c r="AI303" i="40"/>
  <c r="AK258" i="40"/>
  <c r="AI258" i="40"/>
  <c r="AK233" i="40"/>
  <c r="AI233" i="40"/>
  <c r="AK213" i="40"/>
  <c r="AI213" i="40"/>
  <c r="AK188" i="40"/>
  <c r="AI188" i="40"/>
  <c r="AK179" i="40"/>
  <c r="AI179" i="40"/>
  <c r="AK138" i="40"/>
  <c r="AI138" i="40"/>
  <c r="AK82" i="40"/>
  <c r="AI82" i="40"/>
  <c r="AK66" i="40"/>
  <c r="AI66" i="40"/>
  <c r="AK50" i="40"/>
  <c r="AI50" i="40"/>
  <c r="AK497" i="40"/>
  <c r="AI497" i="40"/>
  <c r="AK368" i="40"/>
  <c r="AI368" i="40"/>
  <c r="AK339" i="40"/>
  <c r="AI339" i="40"/>
  <c r="AI294" i="40"/>
  <c r="AK294" i="40"/>
  <c r="AI278" i="40"/>
  <c r="AK278" i="40"/>
  <c r="AK206" i="40"/>
  <c r="AI206" i="40"/>
  <c r="AK197" i="40"/>
  <c r="AI197" i="40"/>
  <c r="AK172" i="40"/>
  <c r="AI172" i="40"/>
  <c r="AK163" i="40"/>
  <c r="AI163" i="40"/>
  <c r="AK147" i="40"/>
  <c r="AI147" i="40"/>
  <c r="AK93" i="40"/>
  <c r="AI93" i="40"/>
  <c r="AK75" i="40"/>
  <c r="AI75" i="40"/>
  <c r="AK59" i="40"/>
  <c r="AI59" i="40"/>
  <c r="AK43" i="40"/>
  <c r="AI43" i="40"/>
  <c r="AK25" i="40"/>
  <c r="AI25" i="40"/>
  <c r="AK238" i="40"/>
  <c r="AI238" i="40"/>
  <c r="AK366" i="40"/>
  <c r="AI366" i="40"/>
  <c r="AK350" i="40"/>
  <c r="AI350" i="40"/>
  <c r="AK341" i="40"/>
  <c r="AI341" i="40"/>
  <c r="AI488" i="40"/>
  <c r="AK488" i="40"/>
  <c r="AI454" i="40"/>
  <c r="AK454" i="40"/>
  <c r="AK402" i="40"/>
  <c r="AI402" i="40"/>
  <c r="AT395" i="40"/>
  <c r="AI359" i="40"/>
  <c r="AK359" i="40"/>
  <c r="AT343" i="40"/>
  <c r="AK332" i="40"/>
  <c r="AI332" i="40"/>
  <c r="AK316" i="40"/>
  <c r="AI316" i="40"/>
  <c r="AI215" i="40"/>
  <c r="AK215" i="40"/>
  <c r="AK165" i="40"/>
  <c r="AI165" i="40"/>
  <c r="AK156" i="40"/>
  <c r="AI156" i="40"/>
  <c r="AK140" i="40"/>
  <c r="AI140" i="40"/>
  <c r="AK129" i="40"/>
  <c r="AI129" i="40"/>
  <c r="AI84" i="40"/>
  <c r="AK84" i="40"/>
  <c r="AI68" i="40"/>
  <c r="AK68" i="40"/>
  <c r="AI52" i="40"/>
  <c r="AK52" i="40"/>
  <c r="AI36" i="40"/>
  <c r="AK36" i="40"/>
  <c r="AK18" i="40"/>
  <c r="AI18" i="40"/>
  <c r="AK14" i="40"/>
  <c r="AI14" i="40"/>
  <c r="AI470" i="40"/>
  <c r="AK470" i="40"/>
  <c r="AK409" i="40"/>
  <c r="AI409" i="40"/>
  <c r="AK490" i="40"/>
  <c r="AI490" i="40"/>
  <c r="AI472" i="40"/>
  <c r="AK472" i="40"/>
  <c r="AK325" i="40"/>
  <c r="AI325" i="40"/>
  <c r="AI296" i="40"/>
  <c r="AK296" i="40"/>
  <c r="AI280" i="40"/>
  <c r="AK280" i="40"/>
  <c r="AK235" i="40"/>
  <c r="AI235" i="40"/>
  <c r="AK208" i="40"/>
  <c r="AI208" i="40"/>
  <c r="AI199" i="40"/>
  <c r="AK199" i="40"/>
  <c r="AK149" i="40"/>
  <c r="AI149" i="40"/>
  <c r="AK122" i="40"/>
  <c r="AI122" i="40"/>
  <c r="AK77" i="40"/>
  <c r="AI77" i="40"/>
  <c r="AK61" i="40"/>
  <c r="AI61" i="40"/>
  <c r="AK27" i="40"/>
  <c r="AI27" i="40"/>
  <c r="AI8" i="40"/>
  <c r="AK8" i="40"/>
  <c r="AK441" i="40"/>
  <c r="AI441" i="40"/>
  <c r="AI456" i="40"/>
  <c r="AK456" i="40"/>
  <c r="AK395" i="40"/>
  <c r="AI395" i="40"/>
  <c r="AI343" i="40"/>
  <c r="AK343" i="40"/>
  <c r="AK334" i="40"/>
  <c r="AI334" i="40"/>
  <c r="AK318" i="40"/>
  <c r="AI318" i="40"/>
  <c r="AK309" i="40"/>
  <c r="AI309" i="40"/>
  <c r="AI262" i="40"/>
  <c r="AK262" i="40"/>
  <c r="AI246" i="40"/>
  <c r="AK246" i="40"/>
  <c r="AK226" i="40"/>
  <c r="AI226" i="40"/>
  <c r="AK192" i="40"/>
  <c r="AI192" i="40"/>
  <c r="AK158" i="40"/>
  <c r="AI158" i="40"/>
  <c r="AK133" i="40"/>
  <c r="AI133" i="40"/>
  <c r="AK131" i="40"/>
  <c r="AI131" i="40"/>
  <c r="AK113" i="40"/>
  <c r="AI113" i="40"/>
  <c r="AI38" i="40"/>
  <c r="AK38" i="40"/>
  <c r="AK29" i="40"/>
  <c r="AI29" i="40"/>
  <c r="AK414" i="40"/>
  <c r="AI414" i="40"/>
  <c r="AK125" i="40"/>
  <c r="AI125" i="40"/>
  <c r="AK481" i="40"/>
  <c r="AI481" i="40"/>
  <c r="AK465" i="40"/>
  <c r="AI465" i="40"/>
  <c r="AI438" i="40"/>
  <c r="AK438" i="40"/>
  <c r="AK386" i="40"/>
  <c r="AI386" i="40"/>
  <c r="AK501" i="40"/>
  <c r="AI501" i="40"/>
  <c r="AK474" i="40"/>
  <c r="AI474" i="40"/>
  <c r="AK449" i="40"/>
  <c r="AI449" i="40"/>
  <c r="AT442" i="40"/>
  <c r="AI422" i="40"/>
  <c r="AK422" i="40"/>
  <c r="AK413" i="40"/>
  <c r="AI413" i="40"/>
  <c r="AK397" i="40"/>
  <c r="AI397" i="40"/>
  <c r="AK379" i="40"/>
  <c r="AI379" i="40"/>
  <c r="AI327" i="40"/>
  <c r="AK327" i="40"/>
  <c r="AK298" i="40"/>
  <c r="AI298" i="40"/>
  <c r="AK282" i="40"/>
  <c r="AI282" i="40"/>
  <c r="AK237" i="40"/>
  <c r="AI237" i="40"/>
  <c r="AK219" i="40"/>
  <c r="AI219" i="40"/>
  <c r="AK176" i="40"/>
  <c r="AI176" i="40"/>
  <c r="AK124" i="40"/>
  <c r="AI124" i="40"/>
  <c r="AK106" i="40"/>
  <c r="AI106" i="40"/>
  <c r="AT99" i="40"/>
  <c r="AK97" i="40"/>
  <c r="AI97" i="40"/>
  <c r="AK31" i="40"/>
  <c r="AI31" i="40"/>
  <c r="AK355" i="40"/>
  <c r="AI355" i="40"/>
  <c r="AK177" i="40"/>
  <c r="AI177" i="40"/>
  <c r="AK494" i="40"/>
  <c r="AI494" i="40"/>
  <c r="AK460" i="40"/>
  <c r="AI460" i="40"/>
  <c r="AK388" i="40"/>
  <c r="AI388" i="40"/>
  <c r="AK372" i="40"/>
  <c r="AI372" i="40"/>
  <c r="AI311" i="40"/>
  <c r="AK311" i="40"/>
  <c r="AK273" i="40"/>
  <c r="AI273" i="40"/>
  <c r="AI264" i="40"/>
  <c r="AK264" i="40"/>
  <c r="AI248" i="40"/>
  <c r="AK248" i="40"/>
  <c r="AK203" i="40"/>
  <c r="AI203" i="40"/>
  <c r="AK185" i="40"/>
  <c r="AI185" i="40"/>
  <c r="AK160" i="40"/>
  <c r="AI160" i="40"/>
  <c r="AK115" i="40"/>
  <c r="AI115" i="40"/>
  <c r="AI72" i="40"/>
  <c r="AK72" i="40"/>
  <c r="AI22" i="40"/>
  <c r="AK22" i="40"/>
  <c r="AK10" i="40"/>
  <c r="AI10" i="40"/>
  <c r="AK399" i="40"/>
  <c r="AI399" i="40"/>
  <c r="AK257" i="40"/>
  <c r="AI257" i="40"/>
  <c r="AK221" i="40"/>
  <c r="AI221" i="40"/>
  <c r="AK187" i="40"/>
  <c r="AI187" i="40"/>
  <c r="AK153" i="40"/>
  <c r="AI153" i="40"/>
  <c r="AI119" i="40"/>
  <c r="AK119" i="40"/>
  <c r="AK117" i="40"/>
  <c r="AI117" i="40"/>
  <c r="AK108" i="40"/>
  <c r="AI108" i="40"/>
  <c r="AK99" i="40"/>
  <c r="AI99" i="40"/>
  <c r="AK81" i="40"/>
  <c r="AI81" i="40"/>
  <c r="AK65" i="40"/>
  <c r="AI65" i="40"/>
  <c r="AK33" i="40"/>
  <c r="AI33" i="40"/>
  <c r="AK256" i="40"/>
  <c r="AI256" i="40"/>
  <c r="AK433" i="40"/>
  <c r="AI433" i="40"/>
  <c r="AI390" i="40"/>
  <c r="AK390" i="40"/>
  <c r="AK356" i="40"/>
  <c r="AI356" i="40"/>
  <c r="AK496" i="40"/>
  <c r="AI496" i="40"/>
  <c r="AK469" i="40"/>
  <c r="AI469" i="40"/>
  <c r="AK417" i="40"/>
  <c r="AI417" i="40"/>
  <c r="AI408" i="40"/>
  <c r="AK408" i="40"/>
  <c r="AI374" i="40"/>
  <c r="AK374" i="40"/>
  <c r="AK322" i="40"/>
  <c r="AI322" i="40"/>
  <c r="AK293" i="40"/>
  <c r="AI293" i="40"/>
  <c r="AK266" i="40"/>
  <c r="AI266" i="40"/>
  <c r="AK205" i="40"/>
  <c r="AI205" i="40"/>
  <c r="AI196" i="40"/>
  <c r="AK196" i="40"/>
  <c r="AK171" i="40"/>
  <c r="AI171" i="40"/>
  <c r="AK101" i="40"/>
  <c r="AI101" i="40"/>
  <c r="AK92" i="40"/>
  <c r="AI92" i="40"/>
  <c r="AK90" i="40"/>
  <c r="AI90" i="40"/>
  <c r="AK58" i="40"/>
  <c r="AI58" i="40"/>
  <c r="AK462" i="40"/>
  <c r="AI462" i="40"/>
  <c r="AK315" i="40"/>
  <c r="AI315" i="40"/>
  <c r="AK286" i="40"/>
  <c r="AI286" i="40"/>
  <c r="AK223" i="40"/>
  <c r="AI223" i="40"/>
  <c r="AI216" i="40"/>
  <c r="AK216" i="40"/>
  <c r="AI214" i="40"/>
  <c r="AK214" i="40"/>
  <c r="AK180" i="40"/>
  <c r="AI180" i="40"/>
  <c r="AI164" i="40"/>
  <c r="AK164" i="40"/>
  <c r="AK155" i="40"/>
  <c r="AI155" i="40"/>
  <c r="AK139" i="40"/>
  <c r="AI139" i="40"/>
  <c r="AK137" i="40"/>
  <c r="AI137" i="40"/>
  <c r="AK83" i="40"/>
  <c r="AI83" i="40"/>
  <c r="AK51" i="40"/>
  <c r="AI51" i="40"/>
  <c r="AK17" i="40"/>
  <c r="AI17" i="40"/>
  <c r="AT7" i="40"/>
  <c r="AK272" i="40"/>
  <c r="AI272" i="40"/>
  <c r="AK240" i="40"/>
  <c r="AI240" i="40"/>
  <c r="AI116" i="40"/>
  <c r="AK116" i="40"/>
  <c r="AK485" i="40"/>
  <c r="AI485" i="40"/>
  <c r="AK426" i="40"/>
  <c r="AI426" i="40"/>
  <c r="AK383" i="40"/>
  <c r="AI383" i="40"/>
  <c r="AK331" i="40"/>
  <c r="AI331" i="40"/>
  <c r="AK498" i="40"/>
  <c r="AI498" i="40"/>
  <c r="AR491" i="40"/>
  <c r="AK446" i="40"/>
  <c r="AI446" i="40"/>
  <c r="AK410" i="40"/>
  <c r="AI410" i="40"/>
  <c r="AK367" i="40"/>
  <c r="AI367" i="40"/>
  <c r="AR344" i="40"/>
  <c r="AK340" i="40"/>
  <c r="AI340" i="40"/>
  <c r="AK324" i="40"/>
  <c r="AI324" i="40"/>
  <c r="AI232" i="40"/>
  <c r="AK232" i="40"/>
  <c r="AK207" i="40"/>
  <c r="AI207" i="40"/>
  <c r="AR200" i="40"/>
  <c r="AI198" i="40"/>
  <c r="AK198" i="40"/>
  <c r="AK173" i="40"/>
  <c r="AI173" i="40"/>
  <c r="AI148" i="40"/>
  <c r="AK148" i="40"/>
  <c r="AK121" i="40"/>
  <c r="AI121" i="40"/>
  <c r="AK76" i="40"/>
  <c r="AI76" i="40"/>
  <c r="AK44" i="40"/>
  <c r="AI44" i="40"/>
  <c r="AK12" i="40"/>
  <c r="AI12" i="40"/>
  <c r="AI502" i="40"/>
  <c r="AK502" i="40"/>
  <c r="AK380" i="40"/>
  <c r="AI380" i="40"/>
  <c r="AK505" i="40"/>
  <c r="AI505" i="40"/>
  <c r="AK478" i="40"/>
  <c r="AI478" i="40"/>
  <c r="AK453" i="40"/>
  <c r="AI453" i="40"/>
  <c r="AK401" i="40"/>
  <c r="AI401" i="40"/>
  <c r="AK489" i="40"/>
  <c r="AI489" i="40"/>
  <c r="AK480" i="40"/>
  <c r="AI480" i="40"/>
  <c r="AK464" i="40"/>
  <c r="AI464" i="40"/>
  <c r="AK403" i="40"/>
  <c r="AI403" i="40"/>
  <c r="AK394" i="40"/>
  <c r="AI394" i="40"/>
  <c r="AK306" i="40"/>
  <c r="AI306" i="40"/>
  <c r="AK191" i="40"/>
  <c r="AI191" i="40"/>
  <c r="AI166" i="40"/>
  <c r="AK166" i="40"/>
  <c r="AK157" i="40"/>
  <c r="AI157" i="40"/>
  <c r="AK141" i="40"/>
  <c r="AI141" i="40"/>
  <c r="AK130" i="40"/>
  <c r="AI130" i="40"/>
  <c r="AK69" i="40"/>
  <c r="AI69" i="40"/>
  <c r="AK53" i="40"/>
  <c r="AI53" i="40"/>
  <c r="AI7" i="40"/>
  <c r="AK7" i="40"/>
  <c r="AK276" i="40"/>
  <c r="AI276" i="40"/>
  <c r="AK448" i="40"/>
  <c r="AI448" i="40"/>
  <c r="AK421" i="40"/>
  <c r="AI421" i="40"/>
  <c r="AK396" i="40"/>
  <c r="AI396" i="40"/>
  <c r="AR299" i="40"/>
  <c r="AK297" i="40"/>
  <c r="AI297" i="40"/>
  <c r="AK281" i="40"/>
  <c r="AI281" i="40"/>
  <c r="AT272" i="40"/>
  <c r="AK270" i="40"/>
  <c r="AI270" i="40"/>
  <c r="AK254" i="40"/>
  <c r="AI254" i="40"/>
  <c r="AK218" i="40"/>
  <c r="AI218" i="40"/>
  <c r="AI150" i="40"/>
  <c r="AK150" i="40"/>
  <c r="AK123" i="40"/>
  <c r="AI123" i="40"/>
  <c r="AK46" i="40"/>
  <c r="AI46" i="40"/>
  <c r="AK30" i="40"/>
  <c r="AI30" i="40"/>
  <c r="AK398" i="40"/>
  <c r="AI398" i="40"/>
  <c r="AI152" i="40"/>
  <c r="AK152" i="40"/>
  <c r="AK107" i="40"/>
  <c r="AI107" i="40"/>
  <c r="AK500" i="40"/>
  <c r="AI500" i="40"/>
  <c r="AK473" i="40"/>
  <c r="AI473" i="40"/>
  <c r="AK378" i="40"/>
  <c r="AI378" i="40"/>
  <c r="AK482" i="40"/>
  <c r="AI482" i="40"/>
  <c r="AK466" i="40"/>
  <c r="AI466" i="40"/>
  <c r="AK457" i="40"/>
  <c r="AI457" i="40"/>
  <c r="AT432" i="40"/>
  <c r="AK430" i="40"/>
  <c r="AI430" i="40"/>
  <c r="AR389" i="40"/>
  <c r="AK387" i="40"/>
  <c r="AI387" i="40"/>
  <c r="AK371" i="40"/>
  <c r="AI371" i="40"/>
  <c r="AK362" i="40"/>
  <c r="AI362" i="40"/>
  <c r="AK319" i="40"/>
  <c r="AI319" i="40"/>
  <c r="AI310" i="40"/>
  <c r="AK310" i="40"/>
  <c r="AK308" i="40"/>
  <c r="AI308" i="40"/>
  <c r="AR301" i="40"/>
  <c r="AK290" i="40"/>
  <c r="AI290" i="40"/>
  <c r="AT274" i="40"/>
  <c r="AK202" i="40"/>
  <c r="AI202" i="40"/>
  <c r="AK193" i="40"/>
  <c r="AI193" i="40"/>
  <c r="AI184" i="40"/>
  <c r="AK184" i="40"/>
  <c r="AI168" i="40"/>
  <c r="AK168" i="40"/>
  <c r="AI132" i="40"/>
  <c r="AK132" i="40"/>
  <c r="AK114" i="40"/>
  <c r="AI114" i="40"/>
  <c r="AI39" i="40"/>
  <c r="AK39" i="40"/>
  <c r="AT454" i="40"/>
  <c r="AT409" i="40"/>
  <c r="AT382" i="40"/>
  <c r="AT286" i="40"/>
  <c r="AR224" i="40"/>
  <c r="AT158" i="40"/>
  <c r="AT113" i="40"/>
  <c r="AR499" i="40"/>
  <c r="AR370" i="40"/>
  <c r="AT282" i="40"/>
  <c r="AR111" i="40"/>
  <c r="AT278" i="40"/>
  <c r="AR253" i="40"/>
  <c r="AR183" i="40"/>
  <c r="AT50" i="40"/>
  <c r="AR467" i="40"/>
  <c r="AT387" i="40"/>
  <c r="AR190" i="40"/>
  <c r="AT161" i="40"/>
  <c r="AT89" i="40"/>
  <c r="AT410" i="40"/>
  <c r="AR295" i="40"/>
  <c r="AT264" i="40"/>
  <c r="AR79" i="40"/>
  <c r="AT334" i="40"/>
  <c r="AT262" i="40"/>
  <c r="AT77" i="40"/>
  <c r="AR506" i="40"/>
  <c r="AT449" i="40"/>
  <c r="AR404" i="40"/>
  <c r="AT318" i="40"/>
  <c r="AT258" i="40"/>
  <c r="AT221" i="40"/>
  <c r="AT184" i="40"/>
  <c r="AR145" i="40"/>
  <c r="AT75" i="40"/>
  <c r="AT498" i="40"/>
  <c r="AR445" i="40"/>
  <c r="AT402" i="40"/>
  <c r="AR312" i="40"/>
  <c r="AT219" i="40"/>
  <c r="AR143" i="40"/>
  <c r="AR102" i="40"/>
  <c r="AT57" i="40"/>
  <c r="AT398" i="40"/>
  <c r="AR365" i="40"/>
  <c r="AR277" i="40"/>
  <c r="AR250" i="40"/>
  <c r="AT166" i="40"/>
  <c r="AT359" i="40"/>
  <c r="AT379" i="40"/>
  <c r="AR504" i="40"/>
  <c r="AR427" i="40"/>
  <c r="AT502" i="40"/>
  <c r="AT446" i="40"/>
  <c r="AT394" i="40"/>
  <c r="AT350" i="40"/>
  <c r="AT325" i="40"/>
  <c r="AR304" i="40"/>
  <c r="AR268" i="40"/>
  <c r="AR211" i="40"/>
  <c r="AR178" i="40"/>
  <c r="AR109" i="40"/>
  <c r="AT84" i="40"/>
  <c r="AR63" i="40"/>
  <c r="AR34" i="40"/>
  <c r="AR19" i="40"/>
  <c r="D523" i="40"/>
  <c r="AR475" i="40"/>
  <c r="AR392" i="40"/>
  <c r="AT371" i="40"/>
  <c r="AR346" i="40"/>
  <c r="AR243" i="40"/>
  <c r="AT176" i="40"/>
  <c r="AT124" i="40"/>
  <c r="AR103" i="40"/>
  <c r="AT61" i="40"/>
  <c r="AT457" i="40"/>
  <c r="AR436" i="40"/>
  <c r="AT367" i="40"/>
  <c r="AR260" i="40"/>
  <c r="AT237" i="40"/>
  <c r="AR95" i="40"/>
  <c r="AT76" i="40"/>
  <c r="AR45" i="40"/>
  <c r="AT41" i="40"/>
  <c r="AT486" i="40"/>
  <c r="AR451" i="40"/>
  <c r="AT430" i="40"/>
  <c r="AR363" i="40"/>
  <c r="AR328" i="40"/>
  <c r="AR307" i="40"/>
  <c r="AR284" i="40"/>
  <c r="AR70" i="40"/>
  <c r="AT478" i="40"/>
  <c r="AT422" i="40"/>
  <c r="AR376" i="40"/>
  <c r="AR244" i="40"/>
  <c r="AR227" i="40"/>
  <c r="AT152" i="40"/>
  <c r="AR127" i="40"/>
  <c r="AT322" i="40"/>
  <c r="AT303" i="40"/>
  <c r="AT280" i="40"/>
  <c r="AT265" i="40"/>
  <c r="AT206" i="40"/>
  <c r="AT148" i="40"/>
  <c r="AT81" i="40"/>
  <c r="AT23" i="40"/>
  <c r="AT36" i="40"/>
  <c r="AR21" i="40"/>
  <c r="AT327" i="40"/>
  <c r="AT306" i="40"/>
  <c r="AT270" i="40"/>
  <c r="AR230" i="40"/>
  <c r="AT65" i="40"/>
  <c r="AL181" i="40"/>
  <c r="AL46" i="40"/>
  <c r="AL136" i="40"/>
  <c r="AL340" i="40"/>
  <c r="AL55" i="40"/>
  <c r="AL455" i="40"/>
  <c r="AL64" i="40"/>
  <c r="AL431" i="40"/>
  <c r="AL56" i="40"/>
  <c r="AL103" i="40"/>
  <c r="AL96" i="40"/>
  <c r="AL170" i="40"/>
  <c r="AL32" i="40"/>
  <c r="AL87" i="40"/>
  <c r="AL80" i="40"/>
  <c r="AL380" i="40"/>
  <c r="AL424" i="40"/>
  <c r="AT452" i="40"/>
  <c r="AR452" i="40"/>
  <c r="AT444" i="40"/>
  <c r="AR444" i="40"/>
  <c r="AR418" i="40"/>
  <c r="AT418" i="40"/>
  <c r="AT456" i="40"/>
  <c r="AT360" i="40"/>
  <c r="AR360" i="40"/>
  <c r="AR351" i="40"/>
  <c r="AT351" i="40"/>
  <c r="AR314" i="40"/>
  <c r="AT314" i="40"/>
  <c r="AT462" i="40"/>
  <c r="AR434" i="40"/>
  <c r="AT434" i="40"/>
  <c r="AR425" i="40"/>
  <c r="AT425" i="40"/>
  <c r="AR405" i="40"/>
  <c r="AT405" i="40"/>
  <c r="AT381" i="40"/>
  <c r="AR381" i="40"/>
  <c r="AR468" i="40"/>
  <c r="AT465" i="40"/>
  <c r="AR450" i="40"/>
  <c r="AT450" i="40"/>
  <c r="AR437" i="40"/>
  <c r="AT437" i="40"/>
  <c r="AR429" i="40"/>
  <c r="AT429" i="40"/>
  <c r="AL428" i="40"/>
  <c r="AL316" i="40"/>
  <c r="AL503" i="40"/>
  <c r="AT481" i="40"/>
  <c r="AT473" i="40"/>
  <c r="AL471" i="40"/>
  <c r="AT464" i="40"/>
  <c r="AR458" i="40"/>
  <c r="AL423" i="40"/>
  <c r="AT384" i="40"/>
  <c r="AR384" i="40"/>
  <c r="AR493" i="40"/>
  <c r="AT470" i="40"/>
  <c r="AR424" i="40"/>
  <c r="AT424" i="40"/>
  <c r="AL487" i="40"/>
  <c r="AR476" i="40"/>
  <c r="AL464" i="40"/>
  <c r="AR440" i="40"/>
  <c r="AT440" i="40"/>
  <c r="AL337" i="40"/>
  <c r="AR406" i="40"/>
  <c r="AL289" i="40"/>
  <c r="AL228" i="40"/>
  <c r="AL128" i="40"/>
  <c r="AL39" i="40"/>
  <c r="AL24" i="40"/>
  <c r="AL16" i="40"/>
  <c r="AT403" i="40"/>
  <c r="AZ508" i="40"/>
  <c r="AT391" i="40"/>
  <c r="AL372" i="40"/>
  <c r="AT355" i="40"/>
  <c r="AR317" i="40"/>
  <c r="AT290" i="40"/>
  <c r="AR269" i="40"/>
  <c r="AR252" i="40"/>
  <c r="AR241" i="40"/>
  <c r="AT213" i="40"/>
  <c r="AL194" i="40"/>
  <c r="AR411" i="40"/>
  <c r="AL406" i="40"/>
  <c r="AT366" i="40"/>
  <c r="AR336" i="40"/>
  <c r="AR300" i="40"/>
  <c r="AT281" i="40"/>
  <c r="AT266" i="40"/>
  <c r="AT257" i="40"/>
  <c r="AT248" i="40"/>
  <c r="AT246" i="40"/>
  <c r="AT238" i="40"/>
  <c r="AT202" i="40"/>
  <c r="AT192" i="40"/>
  <c r="AT179" i="40"/>
  <c r="AT168" i="40"/>
  <c r="AR87" i="40"/>
  <c r="AT59" i="40"/>
  <c r="AL447" i="40"/>
  <c r="AR420" i="40"/>
  <c r="AT374" i="40"/>
  <c r="AR357" i="40"/>
  <c r="AT311" i="40"/>
  <c r="AL306" i="40"/>
  <c r="AL271" i="40"/>
  <c r="AR261" i="40"/>
  <c r="AT254" i="40"/>
  <c r="AT235" i="40"/>
  <c r="AT226" i="40"/>
  <c r="AT188" i="40"/>
  <c r="AR175" i="40"/>
  <c r="AT171" i="40"/>
  <c r="AL162" i="40"/>
  <c r="AT140" i="40"/>
  <c r="AT117" i="40"/>
  <c r="AL102" i="40"/>
  <c r="AT68" i="40"/>
  <c r="AT53" i="40"/>
  <c r="AT39" i="40"/>
  <c r="AT273" i="40"/>
  <c r="AR209" i="40"/>
  <c r="AT205" i="40"/>
  <c r="AT107" i="40"/>
  <c r="AL48" i="40"/>
  <c r="AT43" i="40"/>
  <c r="AL302" i="40"/>
  <c r="AR285" i="40"/>
  <c r="AL263" i="40"/>
  <c r="AT256" i="40"/>
  <c r="AL195" i="40"/>
  <c r="AL120" i="40"/>
  <c r="AT33" i="40"/>
  <c r="AL420" i="40"/>
  <c r="AL247" i="40"/>
  <c r="AT208" i="40"/>
  <c r="AT173" i="40"/>
  <c r="AT121" i="40"/>
  <c r="BA508" i="40"/>
  <c r="AR174" i="40"/>
  <c r="AT174" i="40"/>
  <c r="AT494" i="40"/>
  <c r="AR492" i="40"/>
  <c r="AT477" i="40"/>
  <c r="AT441" i="40"/>
  <c r="AL439" i="40"/>
  <c r="AT426" i="40"/>
  <c r="AT417" i="40"/>
  <c r="AT408" i="40"/>
  <c r="AL390" i="40"/>
  <c r="AT352" i="40"/>
  <c r="AR352" i="40"/>
  <c r="AT339" i="40"/>
  <c r="AR338" i="40"/>
  <c r="AT338" i="40"/>
  <c r="AR335" i="40"/>
  <c r="AT335" i="40"/>
  <c r="AT331" i="40"/>
  <c r="AR330" i="40"/>
  <c r="AT330" i="40"/>
  <c r="AR323" i="40"/>
  <c r="AR234" i="40"/>
  <c r="AT234" i="40"/>
  <c r="AT225" i="40"/>
  <c r="AR225" i="40"/>
  <c r="AR20" i="40"/>
  <c r="AT20" i="40"/>
  <c r="AR28" i="40"/>
  <c r="AT28" i="40"/>
  <c r="AL504" i="40"/>
  <c r="AT490" i="40"/>
  <c r="AT485" i="40"/>
  <c r="AR483" i="40"/>
  <c r="AT480" i="40"/>
  <c r="AT474" i="40"/>
  <c r="AT469" i="40"/>
  <c r="AT461" i="40"/>
  <c r="AT453" i="40"/>
  <c r="AT448" i="40"/>
  <c r="AL446" i="40"/>
  <c r="AT438" i="40"/>
  <c r="AT433" i="40"/>
  <c r="AL413" i="40"/>
  <c r="AR412" i="40"/>
  <c r="AR333" i="40"/>
  <c r="AR245" i="40"/>
  <c r="AT245" i="40"/>
  <c r="AR42" i="40"/>
  <c r="AT42" i="40"/>
  <c r="AR11" i="40"/>
  <c r="AT11" i="40"/>
  <c r="AR503" i="40"/>
  <c r="AT501" i="40"/>
  <c r="AT466" i="40"/>
  <c r="AR459" i="40"/>
  <c r="AR443" i="40"/>
  <c r="AR428" i="40"/>
  <c r="AT421" i="40"/>
  <c r="AR419" i="40"/>
  <c r="AT414" i="40"/>
  <c r="AT386" i="40"/>
  <c r="AT383" i="40"/>
  <c r="AT378" i="40"/>
  <c r="AR435" i="40"/>
  <c r="AR326" i="40"/>
  <c r="AT326" i="40"/>
  <c r="AR169" i="40"/>
  <c r="AT169" i="40"/>
  <c r="AR35" i="40"/>
  <c r="AT35" i="40"/>
  <c r="AR484" i="40"/>
  <c r="AL463" i="40"/>
  <c r="AT390" i="40"/>
  <c r="AR358" i="40"/>
  <c r="AT358" i="40"/>
  <c r="AR342" i="40"/>
  <c r="AT342" i="40"/>
  <c r="AR229" i="40"/>
  <c r="AT229" i="40"/>
  <c r="AR189" i="40"/>
  <c r="AT189" i="40"/>
  <c r="AR105" i="40"/>
  <c r="AT105" i="40"/>
  <c r="AR60" i="40"/>
  <c r="AT60" i="40"/>
  <c r="AR26" i="40"/>
  <c r="AT26" i="40"/>
  <c r="AT413" i="40"/>
  <c r="AR375" i="40"/>
  <c r="AT375" i="40"/>
  <c r="AT362" i="40"/>
  <c r="AT320" i="40"/>
  <c r="AR320" i="40"/>
  <c r="AR210" i="40"/>
  <c r="AT210" i="40"/>
  <c r="AR144" i="40"/>
  <c r="AT144" i="40"/>
  <c r="AR91" i="40"/>
  <c r="AT91" i="40"/>
  <c r="AT54" i="40"/>
  <c r="AR54" i="40"/>
  <c r="AL403" i="40"/>
  <c r="AT399" i="40"/>
  <c r="AR373" i="40"/>
  <c r="AR354" i="40"/>
  <c r="AR347" i="40"/>
  <c r="AT347" i="40"/>
  <c r="AR222" i="40"/>
  <c r="AT222" i="40"/>
  <c r="AT62" i="40"/>
  <c r="AR62" i="40"/>
  <c r="AR49" i="40"/>
  <c r="AT49" i="40"/>
  <c r="AR37" i="40"/>
  <c r="AT37" i="40"/>
  <c r="AT249" i="40"/>
  <c r="AT218" i="40"/>
  <c r="AL204" i="40"/>
  <c r="AT191" i="40"/>
  <c r="AR182" i="40"/>
  <c r="AT177" i="40"/>
  <c r="AT160" i="40"/>
  <c r="AR126" i="40"/>
  <c r="AR86" i="40"/>
  <c r="AT52" i="40"/>
  <c r="AT31" i="40"/>
  <c r="AT18" i="40"/>
  <c r="AT12" i="40"/>
  <c r="AT310" i="40"/>
  <c r="AT298" i="40"/>
  <c r="AL279" i="40"/>
  <c r="AR259" i="40"/>
  <c r="AT193" i="40"/>
  <c r="AT172" i="40"/>
  <c r="AR142" i="40"/>
  <c r="AT131" i="40"/>
  <c r="AT116" i="40"/>
  <c r="AT101" i="40"/>
  <c r="AR94" i="40"/>
  <c r="AR349" i="40"/>
  <c r="AT315" i="40"/>
  <c r="AT294" i="40"/>
  <c r="AR251" i="40"/>
  <c r="AL236" i="40"/>
  <c r="AL230" i="40"/>
  <c r="AR201" i="40"/>
  <c r="AR167" i="40"/>
  <c r="AR151" i="40"/>
  <c r="AR134" i="40"/>
  <c r="AT123" i="40"/>
  <c r="AT83" i="40"/>
  <c r="AR78" i="40"/>
  <c r="AR71" i="40"/>
  <c r="AT69" i="40"/>
  <c r="AT58" i="40"/>
  <c r="AT214" i="40"/>
  <c r="AT164" i="40"/>
  <c r="AT153" i="40"/>
  <c r="AT139" i="40"/>
  <c r="AT137" i="40"/>
  <c r="AR118" i="40"/>
  <c r="AR110" i="40"/>
  <c r="AT108" i="40"/>
  <c r="AT51" i="40"/>
  <c r="AT44" i="40"/>
  <c r="AT17" i="40"/>
  <c r="AT319" i="40"/>
  <c r="AT293" i="40"/>
  <c r="AR283" i="40"/>
  <c r="AR275" i="40"/>
  <c r="AR267" i="40"/>
  <c r="AR217" i="40"/>
  <c r="AT203" i="40"/>
  <c r="AL189" i="40"/>
  <c r="AR159" i="40"/>
  <c r="AT156" i="40"/>
  <c r="AT150" i="40"/>
  <c r="AT132" i="40"/>
  <c r="AT125" i="40"/>
  <c r="AT122" i="40"/>
  <c r="AT100" i="40"/>
  <c r="AT93" i="40"/>
  <c r="AR85" i="40"/>
  <c r="AT97" i="40"/>
  <c r="AT66" i="40"/>
  <c r="AT25" i="40"/>
  <c r="AT8" i="40"/>
  <c r="AL260" i="40"/>
  <c r="AL486" i="40"/>
  <c r="AL479" i="40"/>
  <c r="AL429" i="40"/>
  <c r="AL373" i="40"/>
  <c r="AL357" i="40"/>
  <c r="AL300" i="40"/>
  <c r="AL154" i="40"/>
  <c r="AL38" i="40"/>
  <c r="AL8" i="40"/>
  <c r="AL437" i="40"/>
  <c r="AL385" i="40"/>
  <c r="AL334" i="40"/>
  <c r="AL201" i="40"/>
  <c r="AL407" i="40"/>
  <c r="AL396" i="40"/>
  <c r="AL389" i="40"/>
  <c r="AL366" i="40"/>
  <c r="AL440" i="40"/>
  <c r="AL336" i="40"/>
  <c r="AL288" i="40"/>
  <c r="AL255" i="40"/>
  <c r="AL405" i="40"/>
  <c r="AL495" i="40"/>
  <c r="AL414" i="40"/>
  <c r="AL377" i="40"/>
  <c r="AL345" i="40"/>
  <c r="AL329" i="40"/>
  <c r="AL209" i="40"/>
  <c r="AL369" i="40"/>
  <c r="AL358" i="40"/>
  <c r="AL353" i="40"/>
  <c r="AL342" i="40"/>
  <c r="AL320" i="40"/>
  <c r="AL305" i="40"/>
  <c r="AL229" i="40"/>
  <c r="AL227" i="40"/>
  <c r="AL220" i="40"/>
  <c r="AL174" i="40"/>
  <c r="AL169" i="40"/>
  <c r="AL144" i="40"/>
  <c r="AL105" i="40"/>
  <c r="AL239" i="40"/>
  <c r="AL15" i="40"/>
  <c r="AL313" i="40"/>
  <c r="AL298" i="40"/>
  <c r="AL287" i="40"/>
  <c r="AL30" i="40"/>
  <c r="AL415" i="40"/>
  <c r="AL400" i="40"/>
  <c r="AL304" i="40"/>
  <c r="AL268" i="40"/>
  <c r="AL212" i="40"/>
  <c r="AL178" i="40"/>
  <c r="AL112" i="40"/>
  <c r="AL9" i="40"/>
  <c r="AL242" i="40"/>
  <c r="AL217" i="40"/>
  <c r="AL104" i="40"/>
  <c r="AL53" i="40"/>
  <c r="AL361" i="40"/>
  <c r="AL321" i="40"/>
  <c r="AL252" i="40"/>
  <c r="AL135" i="40"/>
  <c r="AL78" i="40"/>
  <c r="AL13" i="40"/>
  <c r="AL94" i="40"/>
  <c r="AL88" i="40"/>
  <c r="AL63" i="40"/>
  <c r="AL54" i="40"/>
  <c r="AL47" i="40"/>
  <c r="AL146" i="40"/>
  <c r="T508" i="40"/>
  <c r="K7" i="41" s="1"/>
  <c r="AL244" i="40"/>
  <c r="AL211" i="40"/>
  <c r="AL40" i="40"/>
  <c r="AL110" i="40"/>
  <c r="AL86" i="40"/>
  <c r="AL74" i="40"/>
  <c r="AL137" i="40"/>
  <c r="AL127" i="40"/>
  <c r="AL226" i="40"/>
  <c r="AL95" i="40"/>
  <c r="AL62" i="40"/>
  <c r="AT500" i="40"/>
  <c r="AL485" i="40"/>
  <c r="AL452" i="40"/>
  <c r="AL434" i="40"/>
  <c r="AR407" i="40"/>
  <c r="AT407" i="40"/>
  <c r="AT393" i="40"/>
  <c r="AR393" i="40"/>
  <c r="AL347" i="40"/>
  <c r="AL323" i="40"/>
  <c r="AR48" i="40"/>
  <c r="AT48" i="40"/>
  <c r="AL493" i="40"/>
  <c r="AT488" i="40"/>
  <c r="AL476" i="40"/>
  <c r="AT472" i="40"/>
  <c r="AR463" i="40"/>
  <c r="AT463" i="40"/>
  <c r="AR431" i="40"/>
  <c r="AT431" i="40"/>
  <c r="AR289" i="40"/>
  <c r="AT289" i="40"/>
  <c r="AL458" i="40"/>
  <c r="AL444" i="40"/>
  <c r="AL412" i="40"/>
  <c r="AR313" i="40"/>
  <c r="AT313" i="40"/>
  <c r="AL483" i="40"/>
  <c r="AR479" i="40"/>
  <c r="AT479" i="40"/>
  <c r="AR455" i="40"/>
  <c r="AT455" i="40"/>
  <c r="AL317" i="40"/>
  <c r="AR361" i="40"/>
  <c r="AT361" i="40"/>
  <c r="AL450" i="40"/>
  <c r="AL436" i="40"/>
  <c r="AR423" i="40"/>
  <c r="AT423" i="40"/>
  <c r="AT505" i="40"/>
  <c r="AL468" i="40"/>
  <c r="AR447" i="40"/>
  <c r="AT447" i="40"/>
  <c r="AL419" i="40"/>
  <c r="AT397" i="40"/>
  <c r="AL333" i="40"/>
  <c r="AL418" i="40"/>
  <c r="AT496" i="40"/>
  <c r="AR495" i="40"/>
  <c r="AT495" i="40"/>
  <c r="AL492" i="40"/>
  <c r="AL442" i="40"/>
  <c r="AR415" i="40"/>
  <c r="AT415" i="40"/>
  <c r="AL404" i="40"/>
  <c r="AT497" i="40"/>
  <c r="AR487" i="40"/>
  <c r="AT487" i="40"/>
  <c r="AR471" i="40"/>
  <c r="AT471" i="40"/>
  <c r="AR439" i="40"/>
  <c r="AT439" i="40"/>
  <c r="AL425" i="40"/>
  <c r="AL411" i="40"/>
  <c r="AR400" i="40"/>
  <c r="AR305" i="40"/>
  <c r="AT305" i="40"/>
  <c r="AR353" i="40"/>
  <c r="AT353" i="40"/>
  <c r="AR302" i="40"/>
  <c r="AT302" i="40"/>
  <c r="AL365" i="40"/>
  <c r="AR279" i="40"/>
  <c r="AT279" i="40"/>
  <c r="AR271" i="40"/>
  <c r="AT271" i="40"/>
  <c r="AR263" i="40"/>
  <c r="AT263" i="40"/>
  <c r="AL459" i="40"/>
  <c r="AL451" i="40"/>
  <c r="AL443" i="40"/>
  <c r="AL435" i="40"/>
  <c r="AL427" i="40"/>
  <c r="AL393" i="40"/>
  <c r="AT401" i="40"/>
  <c r="AL381" i="40"/>
  <c r="AR369" i="40"/>
  <c r="AT369" i="40"/>
  <c r="AR329" i="40"/>
  <c r="AT329" i="40"/>
  <c r="AR321" i="40"/>
  <c r="AT321" i="40"/>
  <c r="AR288" i="40"/>
  <c r="AT288" i="40"/>
  <c r="AL349" i="40"/>
  <c r="AR337" i="40"/>
  <c r="AT337" i="40"/>
  <c r="AL326" i="40"/>
  <c r="AL318" i="40"/>
  <c r="AL397" i="40"/>
  <c r="AR385" i="40"/>
  <c r="AT385" i="40"/>
  <c r="AR377" i="40"/>
  <c r="AT377" i="40"/>
  <c r="AL363" i="40"/>
  <c r="AR345" i="40"/>
  <c r="AT345" i="40"/>
  <c r="AL338" i="40"/>
  <c r="AR255" i="40"/>
  <c r="AT255" i="40"/>
  <c r="AR181" i="40"/>
  <c r="AT181" i="40"/>
  <c r="AT396" i="40"/>
  <c r="AT388" i="40"/>
  <c r="AT380" i="40"/>
  <c r="AT372" i="40"/>
  <c r="AT364" i="40"/>
  <c r="AT356" i="40"/>
  <c r="AL354" i="40"/>
  <c r="AT348" i="40"/>
  <c r="AL346" i="40"/>
  <c r="AT340" i="40"/>
  <c r="AT332" i="40"/>
  <c r="AT324" i="40"/>
  <c r="AT316" i="40"/>
  <c r="AT308" i="40"/>
  <c r="AT297" i="40"/>
  <c r="AT296" i="40"/>
  <c r="AR247" i="40"/>
  <c r="AT247" i="40"/>
  <c r="AL383" i="40"/>
  <c r="AL375" i="40"/>
  <c r="AL351" i="40"/>
  <c r="AL343" i="40"/>
  <c r="AL335" i="40"/>
  <c r="AL311" i="40"/>
  <c r="AT292" i="40"/>
  <c r="AL284" i="40"/>
  <c r="AR228" i="40"/>
  <c r="AT228" i="40"/>
  <c r="AR291" i="40"/>
  <c r="AL291" i="40"/>
  <c r="AR287" i="40"/>
  <c r="AT287" i="40"/>
  <c r="AR242" i="40"/>
  <c r="AT242" i="40"/>
  <c r="AL275" i="40"/>
  <c r="AL267" i="40"/>
  <c r="AL259" i="40"/>
  <c r="AL251" i="40"/>
  <c r="AT194" i="40"/>
  <c r="AR194" i="40"/>
  <c r="AL177" i="40"/>
  <c r="AR135" i="40"/>
  <c r="AT135" i="40"/>
  <c r="AR104" i="40"/>
  <c r="AT104" i="40"/>
  <c r="AR236" i="40"/>
  <c r="AT236" i="40"/>
  <c r="AR220" i="40"/>
  <c r="AT220" i="40"/>
  <c r="AR212" i="40"/>
  <c r="AT212" i="40"/>
  <c r="AL285" i="40"/>
  <c r="AL269" i="40"/>
  <c r="AL261" i="40"/>
  <c r="AL253" i="40"/>
  <c r="AL245" i="40"/>
  <c r="AL218" i="40"/>
  <c r="AL234" i="40"/>
  <c r="AL231" i="40"/>
  <c r="AL225" i="40"/>
  <c r="AR146" i="40"/>
  <c r="AT146" i="40"/>
  <c r="AR239" i="40"/>
  <c r="AT239" i="40"/>
  <c r="AR195" i="40"/>
  <c r="AT195" i="40"/>
  <c r="AR231" i="40"/>
  <c r="AT231" i="40"/>
  <c r="AR204" i="40"/>
  <c r="AT204" i="40"/>
  <c r="AL159" i="40"/>
  <c r="AL150" i="40"/>
  <c r="AT223" i="40"/>
  <c r="AT215" i="40"/>
  <c r="AT207" i="40"/>
  <c r="AT199" i="40"/>
  <c r="AT198" i="40"/>
  <c r="AT187" i="40"/>
  <c r="AR170" i="40"/>
  <c r="AT170" i="40"/>
  <c r="AT155" i="40"/>
  <c r="AL142" i="40"/>
  <c r="AR136" i="40"/>
  <c r="AT136" i="40"/>
  <c r="AL210" i="40"/>
  <c r="AL202" i="40"/>
  <c r="AT197" i="40"/>
  <c r="AR186" i="40"/>
  <c r="AL151" i="40"/>
  <c r="AT196" i="40"/>
  <c r="AL186" i="40"/>
  <c r="AL182" i="40"/>
  <c r="AL175" i="40"/>
  <c r="AR162" i="40"/>
  <c r="AT162" i="40"/>
  <c r="AT147" i="40"/>
  <c r="AL143" i="40"/>
  <c r="AT180" i="40"/>
  <c r="AR154" i="40"/>
  <c r="AT154" i="40"/>
  <c r="AL192" i="40"/>
  <c r="AL167" i="40"/>
  <c r="AT129" i="40"/>
  <c r="AR128" i="40"/>
  <c r="AT128" i="40"/>
  <c r="AR112" i="40"/>
  <c r="AT112" i="40"/>
  <c r="AL98" i="40"/>
  <c r="AT130" i="40"/>
  <c r="AL126" i="40"/>
  <c r="AR120" i="40"/>
  <c r="AT120" i="40"/>
  <c r="AL85" i="40"/>
  <c r="AR13" i="40"/>
  <c r="AT13" i="40"/>
  <c r="AL132" i="40"/>
  <c r="AL118" i="40"/>
  <c r="AR80" i="40"/>
  <c r="AT80" i="40"/>
  <c r="AT165" i="40"/>
  <c r="AT157" i="40"/>
  <c r="AT149" i="40"/>
  <c r="AT141" i="40"/>
  <c r="AT114" i="40"/>
  <c r="AR88" i="40"/>
  <c r="AT88" i="40"/>
  <c r="AR74" i="40"/>
  <c r="AT74" i="40"/>
  <c r="AL134" i="40"/>
  <c r="AR96" i="40"/>
  <c r="AT96" i="40"/>
  <c r="AR40" i="40"/>
  <c r="AT40" i="40"/>
  <c r="AT72" i="40"/>
  <c r="AL67" i="40"/>
  <c r="AR56" i="40"/>
  <c r="AT56" i="40"/>
  <c r="AL100" i="40"/>
  <c r="AL92" i="40"/>
  <c r="AL71" i="40"/>
  <c r="AR67" i="40"/>
  <c r="AT67" i="40"/>
  <c r="AR32" i="40"/>
  <c r="AT32" i="40"/>
  <c r="AR9" i="40"/>
  <c r="AT9" i="40"/>
  <c r="AR24" i="40"/>
  <c r="AT24" i="40"/>
  <c r="AR16" i="40"/>
  <c r="AT16" i="40"/>
  <c r="AL107" i="40"/>
  <c r="AL91" i="40"/>
  <c r="AL70" i="40"/>
  <c r="AR64" i="40"/>
  <c r="AT64" i="40"/>
  <c r="AT106" i="40"/>
  <c r="AT98" i="40"/>
  <c r="AT90" i="40"/>
  <c r="AT82" i="40"/>
  <c r="AT73" i="40"/>
  <c r="AL34" i="40"/>
  <c r="AR55" i="40"/>
  <c r="AR47" i="40"/>
  <c r="AR15" i="40"/>
  <c r="AL52" i="40"/>
  <c r="AT46" i="40"/>
  <c r="AT38" i="40"/>
  <c r="AT30" i="40"/>
  <c r="AL28" i="40"/>
  <c r="AT22" i="40"/>
  <c r="AL20" i="40"/>
  <c r="AT14" i="40"/>
  <c r="AL49" i="40"/>
  <c r="AL41" i="40"/>
  <c r="AL11" i="40"/>
  <c r="AT10" i="40"/>
  <c r="AL35" i="40"/>
  <c r="AK275" i="40" l="1"/>
  <c r="AI275" i="40"/>
  <c r="AK493" i="40"/>
  <c r="AI493" i="40"/>
  <c r="AK67" i="40"/>
  <c r="AI67" i="40"/>
  <c r="AI88" i="40"/>
  <c r="AK88" i="40"/>
  <c r="AK146" i="40"/>
  <c r="AI146" i="40"/>
  <c r="AK291" i="40"/>
  <c r="AI291" i="40"/>
  <c r="AK255" i="40"/>
  <c r="AI255" i="40"/>
  <c r="AK288" i="40"/>
  <c r="AB288" i="40" s="1"/>
  <c r="AC288" i="40" s="1"/>
  <c r="AI288" i="40"/>
  <c r="AI263" i="40"/>
  <c r="AK263" i="40"/>
  <c r="AI439" i="40"/>
  <c r="AK439" i="40"/>
  <c r="AK217" i="40"/>
  <c r="AI217" i="40"/>
  <c r="AI86" i="40"/>
  <c r="AK86" i="40"/>
  <c r="AK222" i="40"/>
  <c r="AI222" i="40"/>
  <c r="AI342" i="40"/>
  <c r="AK342" i="40"/>
  <c r="AK412" i="40"/>
  <c r="AI412" i="40"/>
  <c r="AK352" i="40"/>
  <c r="AI352" i="40"/>
  <c r="AI424" i="40"/>
  <c r="AK424" i="40"/>
  <c r="AK314" i="40"/>
  <c r="AI314" i="40"/>
  <c r="AK260" i="40"/>
  <c r="AI260" i="40"/>
  <c r="AI104" i="40"/>
  <c r="AK104" i="40"/>
  <c r="AK267" i="40"/>
  <c r="AI267" i="40"/>
  <c r="AK94" i="40"/>
  <c r="AI94" i="40"/>
  <c r="AK126" i="40"/>
  <c r="AI126" i="40"/>
  <c r="AK419" i="40"/>
  <c r="AB419" i="40" s="1"/>
  <c r="AC419" i="40" s="1"/>
  <c r="AI419" i="40"/>
  <c r="AK357" i="40"/>
  <c r="AI357" i="40"/>
  <c r="AK300" i="40"/>
  <c r="AI300" i="40"/>
  <c r="AK437" i="40"/>
  <c r="AI437" i="40"/>
  <c r="AK250" i="40"/>
  <c r="AI250" i="40"/>
  <c r="AK467" i="40"/>
  <c r="AI467" i="40"/>
  <c r="AK345" i="40"/>
  <c r="AI345" i="40"/>
  <c r="AK447" i="40"/>
  <c r="AI447" i="40"/>
  <c r="AK313" i="40"/>
  <c r="AB313" i="40" s="1"/>
  <c r="AC313" i="40" s="1"/>
  <c r="AI313" i="40"/>
  <c r="AK283" i="40"/>
  <c r="AI283" i="40"/>
  <c r="AI71" i="40"/>
  <c r="AK71" i="40"/>
  <c r="AK354" i="40"/>
  <c r="AI354" i="40"/>
  <c r="AI375" i="40"/>
  <c r="AK375" i="40"/>
  <c r="AK428" i="40"/>
  <c r="AI428" i="40"/>
  <c r="AK225" i="40"/>
  <c r="AI225" i="40"/>
  <c r="AK420" i="40"/>
  <c r="AI420" i="40"/>
  <c r="AK384" i="40"/>
  <c r="AI384" i="40"/>
  <c r="AK450" i="40"/>
  <c r="AI450" i="40"/>
  <c r="AI360" i="40"/>
  <c r="AK360" i="40"/>
  <c r="AI70" i="40"/>
  <c r="AK70" i="40"/>
  <c r="AK178" i="40"/>
  <c r="AI178" i="40"/>
  <c r="AK365" i="40"/>
  <c r="AI365" i="40"/>
  <c r="AK404" i="40"/>
  <c r="AI404" i="40"/>
  <c r="AI183" i="40"/>
  <c r="AK183" i="40"/>
  <c r="AI487" i="40"/>
  <c r="AK487" i="40"/>
  <c r="AK253" i="40"/>
  <c r="AI253" i="40"/>
  <c r="AK321" i="40"/>
  <c r="AI321" i="40"/>
  <c r="AK64" i="40"/>
  <c r="AI64" i="40"/>
  <c r="AK78" i="40"/>
  <c r="AI78" i="40"/>
  <c r="AI56" i="40"/>
  <c r="AK56" i="40"/>
  <c r="AK128" i="40"/>
  <c r="AI128" i="40"/>
  <c r="AK186" i="40"/>
  <c r="AI186" i="40"/>
  <c r="AK194" i="40"/>
  <c r="AB194" i="40" s="1"/>
  <c r="AC194" i="40" s="1"/>
  <c r="AI194" i="40"/>
  <c r="AK393" i="40"/>
  <c r="AI393" i="40"/>
  <c r="AK85" i="40"/>
  <c r="AI85" i="40"/>
  <c r="AK142" i="40"/>
  <c r="AI142" i="40"/>
  <c r="AK484" i="40"/>
  <c r="AI484" i="40"/>
  <c r="AK459" i="40"/>
  <c r="AI459" i="40"/>
  <c r="AK411" i="40"/>
  <c r="AI411" i="40"/>
  <c r="AK468" i="40"/>
  <c r="AI468" i="40"/>
  <c r="AK307" i="40"/>
  <c r="AI307" i="40"/>
  <c r="AI103" i="40"/>
  <c r="AK103" i="40"/>
  <c r="AK268" i="40"/>
  <c r="AI268" i="40"/>
  <c r="AK506" i="40"/>
  <c r="AI506" i="40"/>
  <c r="AK48" i="40"/>
  <c r="AI48" i="40"/>
  <c r="AK351" i="40"/>
  <c r="AI351" i="40"/>
  <c r="AI279" i="40"/>
  <c r="AK279" i="40"/>
  <c r="AK26" i="40"/>
  <c r="AB26" i="40" s="1"/>
  <c r="AC26" i="40" s="1"/>
  <c r="AI26" i="40"/>
  <c r="AK234" i="40"/>
  <c r="AB234" i="40" s="1"/>
  <c r="AC234" i="40" s="1"/>
  <c r="AI234" i="40"/>
  <c r="AI87" i="40"/>
  <c r="AK87" i="40"/>
  <c r="AK458" i="40"/>
  <c r="AI458" i="40"/>
  <c r="AK381" i="40"/>
  <c r="AI381" i="40"/>
  <c r="AI328" i="40"/>
  <c r="AK328" i="40"/>
  <c r="AK304" i="40"/>
  <c r="AI304" i="40"/>
  <c r="AI102" i="40"/>
  <c r="AK102" i="40"/>
  <c r="AK111" i="40"/>
  <c r="AI111" i="40"/>
  <c r="AK329" i="40"/>
  <c r="AB329" i="40" s="1"/>
  <c r="AC329" i="40" s="1"/>
  <c r="AI329" i="40"/>
  <c r="AK323" i="40"/>
  <c r="AI323" i="40"/>
  <c r="AK418" i="40"/>
  <c r="AI418" i="40"/>
  <c r="AK363" i="40"/>
  <c r="AI363" i="40"/>
  <c r="AK143" i="40"/>
  <c r="AI143" i="40"/>
  <c r="AI200" i="40"/>
  <c r="AK200" i="40"/>
  <c r="AK491" i="40"/>
  <c r="AI491" i="40"/>
  <c r="AK347" i="40"/>
  <c r="AI347" i="40"/>
  <c r="AK336" i="40"/>
  <c r="AB336" i="40" s="1"/>
  <c r="AC336" i="40" s="1"/>
  <c r="AI336" i="40"/>
  <c r="AK436" i="40"/>
  <c r="AI436" i="40"/>
  <c r="AK301" i="40"/>
  <c r="AI301" i="40"/>
  <c r="AK377" i="40"/>
  <c r="AI377" i="40"/>
  <c r="AI151" i="40"/>
  <c r="AK151" i="40"/>
  <c r="AK259" i="40"/>
  <c r="AI259" i="40"/>
  <c r="AK60" i="40"/>
  <c r="AI60" i="40"/>
  <c r="AI503" i="40"/>
  <c r="AK503" i="40"/>
  <c r="AK285" i="40"/>
  <c r="AB285" i="40" s="1"/>
  <c r="AC285" i="40" s="1"/>
  <c r="AI285" i="40"/>
  <c r="AK175" i="40"/>
  <c r="AI175" i="40"/>
  <c r="AK241" i="40"/>
  <c r="AI241" i="40"/>
  <c r="AI406" i="40"/>
  <c r="AK406" i="40"/>
  <c r="AK444" i="40"/>
  <c r="AI444" i="40"/>
  <c r="AK243" i="40"/>
  <c r="AI243" i="40"/>
  <c r="AK370" i="40"/>
  <c r="AI370" i="40"/>
  <c r="AK299" i="40"/>
  <c r="AI299" i="40"/>
  <c r="AK271" i="40"/>
  <c r="AB271" i="40" s="1"/>
  <c r="AC271" i="40" s="1"/>
  <c r="AI271" i="40"/>
  <c r="AK277" i="40"/>
  <c r="AI277" i="40"/>
  <c r="AK211" i="40"/>
  <c r="AI211" i="40"/>
  <c r="AK302" i="40"/>
  <c r="AI302" i="40"/>
  <c r="AI134" i="40"/>
  <c r="AK134" i="40"/>
  <c r="AI54" i="40"/>
  <c r="AK54" i="40"/>
  <c r="AK35" i="40"/>
  <c r="AI35" i="40"/>
  <c r="AK16" i="40"/>
  <c r="AI16" i="40"/>
  <c r="AK204" i="40"/>
  <c r="AB204" i="40" s="1"/>
  <c r="AC204" i="40" s="1"/>
  <c r="AI204" i="40"/>
  <c r="AK385" i="40"/>
  <c r="AI385" i="40"/>
  <c r="AK415" i="40"/>
  <c r="AI415" i="40"/>
  <c r="AK289" i="40"/>
  <c r="AI289" i="40"/>
  <c r="AI407" i="40"/>
  <c r="AK407" i="40"/>
  <c r="AK15" i="40"/>
  <c r="AI15" i="40"/>
  <c r="AI40" i="40"/>
  <c r="AK40" i="40"/>
  <c r="AK353" i="40"/>
  <c r="AI353" i="40"/>
  <c r="AI167" i="40"/>
  <c r="AK167" i="40"/>
  <c r="AK169" i="40"/>
  <c r="AI169" i="40"/>
  <c r="AK330" i="40"/>
  <c r="AI330" i="40"/>
  <c r="AK492" i="40"/>
  <c r="AI492" i="40"/>
  <c r="AK252" i="40"/>
  <c r="AI252" i="40"/>
  <c r="AK405" i="40"/>
  <c r="AI405" i="40"/>
  <c r="AK451" i="40"/>
  <c r="AI451" i="40"/>
  <c r="AK346" i="40"/>
  <c r="AI346" i="40"/>
  <c r="AI312" i="40"/>
  <c r="AK312" i="40"/>
  <c r="AK79" i="40"/>
  <c r="AI79" i="40"/>
  <c r="AK499" i="40"/>
  <c r="AI499" i="40"/>
  <c r="AI20" i="40"/>
  <c r="AK20" i="40"/>
  <c r="AK21" i="40"/>
  <c r="AI21" i="40"/>
  <c r="AI182" i="40"/>
  <c r="AK182" i="40"/>
  <c r="AK443" i="40"/>
  <c r="AI443" i="40"/>
  <c r="AK80" i="40"/>
  <c r="AI80" i="40"/>
  <c r="AI423" i="40"/>
  <c r="AK423" i="40"/>
  <c r="AK47" i="40"/>
  <c r="AI47" i="40"/>
  <c r="AI24" i="40"/>
  <c r="AK24" i="40"/>
  <c r="AK154" i="40"/>
  <c r="AI154" i="40"/>
  <c r="AI136" i="40"/>
  <c r="AK136" i="40"/>
  <c r="AI231" i="40"/>
  <c r="AK231" i="40"/>
  <c r="AK431" i="40"/>
  <c r="AI431" i="40"/>
  <c r="AK110" i="40"/>
  <c r="AI110" i="40"/>
  <c r="AK201" i="40"/>
  <c r="AB201" i="40" s="1"/>
  <c r="AC201" i="40" s="1"/>
  <c r="AI201" i="40"/>
  <c r="AK37" i="40"/>
  <c r="AI37" i="40"/>
  <c r="AK91" i="40"/>
  <c r="AI91" i="40"/>
  <c r="AK105" i="40"/>
  <c r="AI105" i="40"/>
  <c r="AK11" i="40"/>
  <c r="AI11" i="40"/>
  <c r="AK269" i="40"/>
  <c r="AI269" i="40"/>
  <c r="AK452" i="40"/>
  <c r="AI452" i="40"/>
  <c r="AI471" i="40"/>
  <c r="AK471" i="40"/>
  <c r="AI358" i="40"/>
  <c r="AK358" i="40"/>
  <c r="AK373" i="40"/>
  <c r="AI373" i="40"/>
  <c r="AK284" i="40"/>
  <c r="AI284" i="40"/>
  <c r="AK369" i="40"/>
  <c r="AB369" i="40" s="1"/>
  <c r="AC369" i="40" s="1"/>
  <c r="AI369" i="40"/>
  <c r="AI55" i="40"/>
  <c r="AK55" i="40"/>
  <c r="AK96" i="40"/>
  <c r="AI96" i="40"/>
  <c r="AK13" i="40"/>
  <c r="AI13" i="40"/>
  <c r="AK212" i="40"/>
  <c r="AI212" i="40"/>
  <c r="AK305" i="40"/>
  <c r="AB305" i="40" s="1"/>
  <c r="AC305" i="40" s="1"/>
  <c r="AI305" i="40"/>
  <c r="AK361" i="40"/>
  <c r="AI361" i="40"/>
  <c r="AI118" i="40"/>
  <c r="AK118" i="40"/>
  <c r="AI326" i="40"/>
  <c r="AK326" i="40"/>
  <c r="AK483" i="40"/>
  <c r="AI483" i="40"/>
  <c r="AI440" i="40"/>
  <c r="AK440" i="40"/>
  <c r="AK425" i="40"/>
  <c r="AI425" i="40"/>
  <c r="AI392" i="40"/>
  <c r="AK392" i="40"/>
  <c r="AK445" i="40"/>
  <c r="AI445" i="40"/>
  <c r="AI295" i="40"/>
  <c r="AK295" i="40"/>
  <c r="AK42" i="40"/>
  <c r="AI42" i="40"/>
  <c r="AK224" i="40"/>
  <c r="AI224" i="40"/>
  <c r="AI135" i="40"/>
  <c r="AK135" i="40"/>
  <c r="AK195" i="40"/>
  <c r="AI195" i="40"/>
  <c r="AI247" i="40"/>
  <c r="AK247" i="40"/>
  <c r="AK400" i="40"/>
  <c r="AB400" i="40" s="1"/>
  <c r="AC400" i="40" s="1"/>
  <c r="AI400" i="40"/>
  <c r="AK495" i="40"/>
  <c r="AB495" i="40" s="1"/>
  <c r="AC495" i="40" s="1"/>
  <c r="AI495" i="40"/>
  <c r="AK463" i="40"/>
  <c r="AI463" i="40"/>
  <c r="AK49" i="40"/>
  <c r="AI49" i="40"/>
  <c r="AK144" i="40"/>
  <c r="AB144" i="40" s="1"/>
  <c r="AC144" i="40" s="1"/>
  <c r="AI144" i="40"/>
  <c r="AK189" i="40"/>
  <c r="AI189" i="40"/>
  <c r="AK435" i="40"/>
  <c r="AI435" i="40"/>
  <c r="AK335" i="40"/>
  <c r="AI335" i="40"/>
  <c r="AK174" i="40"/>
  <c r="AI174" i="40"/>
  <c r="AK317" i="40"/>
  <c r="AI317" i="40"/>
  <c r="AK127" i="40"/>
  <c r="AI127" i="40"/>
  <c r="AK45" i="40"/>
  <c r="AI45" i="40"/>
  <c r="AK475" i="40"/>
  <c r="AI475" i="40"/>
  <c r="AK427" i="40"/>
  <c r="AI427" i="40"/>
  <c r="AK220" i="40"/>
  <c r="AI220" i="40"/>
  <c r="AK337" i="40"/>
  <c r="AI337" i="40"/>
  <c r="AK159" i="40"/>
  <c r="AB159" i="40" s="1"/>
  <c r="AC159" i="40" s="1"/>
  <c r="AI159" i="40"/>
  <c r="AK251" i="40"/>
  <c r="AB251" i="40" s="1"/>
  <c r="AC251" i="40" s="1"/>
  <c r="AI251" i="40"/>
  <c r="AK62" i="40"/>
  <c r="AB62" i="40" s="1"/>
  <c r="AC62" i="40" s="1"/>
  <c r="AI62" i="40"/>
  <c r="AK261" i="40"/>
  <c r="AI261" i="40"/>
  <c r="AK476" i="40"/>
  <c r="AB476" i="40" s="1"/>
  <c r="AC476" i="40" s="1"/>
  <c r="AI476" i="40"/>
  <c r="AK434" i="40"/>
  <c r="AI434" i="40"/>
  <c r="AI504" i="40"/>
  <c r="AK504" i="40"/>
  <c r="AK228" i="40"/>
  <c r="AI228" i="40"/>
  <c r="AK109" i="40"/>
  <c r="AI109" i="40"/>
  <c r="AK242" i="40"/>
  <c r="AB242" i="40" s="1"/>
  <c r="AC242" i="40" s="1"/>
  <c r="AI242" i="40"/>
  <c r="AK32" i="40"/>
  <c r="AI32" i="40"/>
  <c r="AK74" i="40"/>
  <c r="AI74" i="40"/>
  <c r="AI120" i="40"/>
  <c r="AK120" i="40"/>
  <c r="AK170" i="40"/>
  <c r="AI170" i="40"/>
  <c r="AK239" i="40"/>
  <c r="AI239" i="40"/>
  <c r="AK287" i="40"/>
  <c r="AI287" i="40"/>
  <c r="AK181" i="40"/>
  <c r="AI181" i="40"/>
  <c r="AI455" i="40"/>
  <c r="AK455" i="40"/>
  <c r="AK210" i="40"/>
  <c r="AI210" i="40"/>
  <c r="AK229" i="40"/>
  <c r="AI229" i="40"/>
  <c r="AK245" i="40"/>
  <c r="AB245" i="40" s="1"/>
  <c r="AC245" i="40" s="1"/>
  <c r="AI245" i="40"/>
  <c r="AK338" i="40"/>
  <c r="AI338" i="40"/>
  <c r="AK209" i="40"/>
  <c r="AI209" i="40"/>
  <c r="AI230" i="40"/>
  <c r="AK230" i="40"/>
  <c r="AK227" i="40"/>
  <c r="AB227" i="40" s="1"/>
  <c r="AC227" i="40" s="1"/>
  <c r="AI227" i="40"/>
  <c r="AK95" i="40"/>
  <c r="AI95" i="40"/>
  <c r="AK19" i="40"/>
  <c r="AI19" i="40"/>
  <c r="AK145" i="40"/>
  <c r="AI145" i="40"/>
  <c r="AK9" i="40"/>
  <c r="AI9" i="40"/>
  <c r="AK162" i="40"/>
  <c r="AI162" i="40"/>
  <c r="AK236" i="40"/>
  <c r="AI236" i="40"/>
  <c r="AK320" i="40"/>
  <c r="AB320" i="40" s="1"/>
  <c r="AC320" i="40" s="1"/>
  <c r="AI320" i="40"/>
  <c r="AK333" i="40"/>
  <c r="AB333" i="40" s="1"/>
  <c r="AC333" i="40" s="1"/>
  <c r="AI333" i="40"/>
  <c r="AK429" i="40"/>
  <c r="AB429" i="40" s="1"/>
  <c r="AC429" i="40" s="1"/>
  <c r="AI429" i="40"/>
  <c r="AK244" i="40"/>
  <c r="AI244" i="40"/>
  <c r="AK34" i="40"/>
  <c r="AB34" i="40" s="1"/>
  <c r="AC34" i="40" s="1"/>
  <c r="AI34" i="40"/>
  <c r="AK190" i="40"/>
  <c r="AI190" i="40"/>
  <c r="AK389" i="40"/>
  <c r="AI389" i="40"/>
  <c r="AK112" i="40"/>
  <c r="AI112" i="40"/>
  <c r="AK479" i="40"/>
  <c r="AI479" i="40"/>
  <c r="AK349" i="40"/>
  <c r="AB349" i="40" s="1"/>
  <c r="AC349" i="40" s="1"/>
  <c r="AI349" i="40"/>
  <c r="AK28" i="40"/>
  <c r="AB28" i="40" s="1"/>
  <c r="AC28" i="40" s="1"/>
  <c r="AI28" i="40"/>
  <c r="AI376" i="40"/>
  <c r="AK376" i="40"/>
  <c r="AK63" i="40"/>
  <c r="AB63" i="40" s="1"/>
  <c r="AC63" i="40" s="1"/>
  <c r="AI63" i="40"/>
  <c r="AI344" i="40"/>
  <c r="AK344" i="40"/>
  <c r="AL497" i="40"/>
  <c r="AB497" i="40" s="1"/>
  <c r="AC497" i="40" s="1"/>
  <c r="AL109" i="40"/>
  <c r="AL197" i="40"/>
  <c r="AB197" i="40" s="1"/>
  <c r="AC197" i="40" s="1"/>
  <c r="AL155" i="40"/>
  <c r="AB155" i="40" s="1"/>
  <c r="AC155" i="40" s="1"/>
  <c r="AL387" i="40"/>
  <c r="AB387" i="40" s="1"/>
  <c r="AC387" i="40" s="1"/>
  <c r="AL29" i="40"/>
  <c r="AB29" i="40" s="1"/>
  <c r="AC29" i="40" s="1"/>
  <c r="AL77" i="40"/>
  <c r="AB77" i="40" s="1"/>
  <c r="AC77" i="40" s="1"/>
  <c r="AL27" i="40"/>
  <c r="AB27" i="40" s="1"/>
  <c r="AC27" i="40" s="1"/>
  <c r="AL36" i="40"/>
  <c r="AB36" i="40" s="1"/>
  <c r="AC36" i="40" s="1"/>
  <c r="AL50" i="40"/>
  <c r="AB50" i="40" s="1"/>
  <c r="AC50" i="40" s="1"/>
  <c r="AL82" i="40"/>
  <c r="AB82" i="40" s="1"/>
  <c r="AC82" i="40" s="1"/>
  <c r="AL122" i="40"/>
  <c r="AB122" i="40" s="1"/>
  <c r="AC122" i="40" s="1"/>
  <c r="AL173" i="40"/>
  <c r="AB173" i="40" s="1"/>
  <c r="AC173" i="40" s="1"/>
  <c r="AL206" i="40"/>
  <c r="AB206" i="40" s="1"/>
  <c r="AC206" i="40" s="1"/>
  <c r="AL359" i="40"/>
  <c r="AB359" i="40" s="1"/>
  <c r="AC359" i="40" s="1"/>
  <c r="AL76" i="40"/>
  <c r="AB76" i="40" s="1"/>
  <c r="AC76" i="40" s="1"/>
  <c r="AL26" i="40"/>
  <c r="AL124" i="40"/>
  <c r="AB124" i="40" s="1"/>
  <c r="AC124" i="40" s="1"/>
  <c r="AL193" i="40"/>
  <c r="AB193" i="40" s="1"/>
  <c r="AC193" i="40" s="1"/>
  <c r="AL184" i="40"/>
  <c r="AB184" i="40" s="1"/>
  <c r="AC184" i="40" s="1"/>
  <c r="AL190" i="40"/>
  <c r="AL257" i="40"/>
  <c r="AB257" i="40" s="1"/>
  <c r="AC257" i="40" s="1"/>
  <c r="AL367" i="40"/>
  <c r="AB367" i="40" s="1"/>
  <c r="AC367" i="40" s="1"/>
  <c r="AL474" i="40"/>
  <c r="AB474" i="40" s="1"/>
  <c r="AC474" i="40" s="1"/>
  <c r="AL466" i="40"/>
  <c r="AB466" i="40" s="1"/>
  <c r="AC466" i="40" s="1"/>
  <c r="AL408" i="40"/>
  <c r="AB408" i="40" s="1"/>
  <c r="AC408" i="40" s="1"/>
  <c r="AL292" i="40"/>
  <c r="AB292" i="40" s="1"/>
  <c r="AC292" i="40" s="1"/>
  <c r="AL402" i="40"/>
  <c r="AB402" i="40" s="1"/>
  <c r="AC402" i="40" s="1"/>
  <c r="AL168" i="40"/>
  <c r="AB168" i="40" s="1"/>
  <c r="AC168" i="40" s="1"/>
  <c r="AL243" i="40"/>
  <c r="AB243" i="40" s="1"/>
  <c r="AC243" i="40" s="1"/>
  <c r="AL432" i="40"/>
  <c r="AB432" i="40" s="1"/>
  <c r="AC432" i="40" s="1"/>
  <c r="AL312" i="40"/>
  <c r="AB312" i="40" s="1"/>
  <c r="AC312" i="40" s="1"/>
  <c r="AL477" i="40"/>
  <c r="AB477" i="40" s="1"/>
  <c r="AC477" i="40" s="1"/>
  <c r="AL398" i="40"/>
  <c r="AB398" i="40" s="1"/>
  <c r="AC398" i="40" s="1"/>
  <c r="AL325" i="40"/>
  <c r="AB325" i="40" s="1"/>
  <c r="AC325" i="40" s="1"/>
  <c r="AL426" i="40"/>
  <c r="AB426" i="40" s="1"/>
  <c r="AC426" i="40" s="1"/>
  <c r="AL491" i="40"/>
  <c r="AB491" i="40" s="1"/>
  <c r="AC491" i="40" s="1"/>
  <c r="AL482" i="40"/>
  <c r="AB482" i="40" s="1"/>
  <c r="AC482" i="40" s="1"/>
  <c r="AL240" i="40"/>
  <c r="AB240" i="40" s="1"/>
  <c r="AC240" i="40" s="1"/>
  <c r="AL488" i="40"/>
  <c r="AB488" i="40" s="1"/>
  <c r="AC488" i="40" s="1"/>
  <c r="AL219" i="40"/>
  <c r="AB219" i="40" s="1"/>
  <c r="AC219" i="40" s="1"/>
  <c r="AL278" i="40"/>
  <c r="AB278" i="40" s="1"/>
  <c r="AC278" i="40" s="1"/>
  <c r="AL22" i="40"/>
  <c r="AB22" i="40" s="1"/>
  <c r="AC22" i="40" s="1"/>
  <c r="AL461" i="40"/>
  <c r="AB461" i="40" s="1"/>
  <c r="AC461" i="40" s="1"/>
  <c r="AL356" i="40"/>
  <c r="AB356" i="40" s="1"/>
  <c r="AC356" i="40" s="1"/>
  <c r="AL79" i="40"/>
  <c r="AL161" i="40"/>
  <c r="AB161" i="40" s="1"/>
  <c r="AC161" i="40" s="1"/>
  <c r="AL235" i="40"/>
  <c r="AB235" i="40" s="1"/>
  <c r="AC235" i="40" s="1"/>
  <c r="AL445" i="40"/>
  <c r="AL500" i="40"/>
  <c r="AB500" i="40" s="1"/>
  <c r="AC500" i="40" s="1"/>
  <c r="AL296" i="40"/>
  <c r="AB296" i="40" s="1"/>
  <c r="AC296" i="40" s="1"/>
  <c r="AL237" i="40"/>
  <c r="AB237" i="40" s="1"/>
  <c r="AC237" i="40" s="1"/>
  <c r="AL352" i="40"/>
  <c r="AB352" i="40" s="1"/>
  <c r="AC352" i="40" s="1"/>
  <c r="AL324" i="40"/>
  <c r="AB324" i="40" s="1"/>
  <c r="AC324" i="40" s="1"/>
  <c r="AL310" i="40"/>
  <c r="AB310" i="40" s="1"/>
  <c r="AC310" i="40" s="1"/>
  <c r="AL478" i="40"/>
  <c r="AB478" i="40" s="1"/>
  <c r="AC478" i="40" s="1"/>
  <c r="AL350" i="40"/>
  <c r="AB350" i="40" s="1"/>
  <c r="AC350" i="40" s="1"/>
  <c r="AL14" i="40"/>
  <c r="AB14" i="40" s="1"/>
  <c r="AC14" i="40" s="1"/>
  <c r="AL498" i="40"/>
  <c r="AB498" i="40" s="1"/>
  <c r="AC498" i="40" s="1"/>
  <c r="AL51" i="40"/>
  <c r="AB51" i="40" s="1"/>
  <c r="AC51" i="40" s="1"/>
  <c r="AL196" i="40"/>
  <c r="AB196" i="40" s="1"/>
  <c r="AC196" i="40" s="1"/>
  <c r="AL61" i="40"/>
  <c r="AB61" i="40" s="1"/>
  <c r="AC61" i="40" s="1"/>
  <c r="AL265" i="40"/>
  <c r="AB265" i="40" s="1"/>
  <c r="AC265" i="40" s="1"/>
  <c r="AL238" i="40"/>
  <c r="AB238" i="40" s="1"/>
  <c r="AC238" i="40" s="1"/>
  <c r="AL141" i="40"/>
  <c r="AB141" i="40" s="1"/>
  <c r="AC141" i="40" s="1"/>
  <c r="AL158" i="40"/>
  <c r="AB158" i="40" s="1"/>
  <c r="AC158" i="40" s="1"/>
  <c r="AL378" i="40"/>
  <c r="AB378" i="40" s="1"/>
  <c r="AC378" i="40" s="1"/>
  <c r="AL379" i="40"/>
  <c r="AB379" i="40" s="1"/>
  <c r="AC379" i="40" s="1"/>
  <c r="AL224" i="40"/>
  <c r="AB224" i="40" s="1"/>
  <c r="AC224" i="40" s="1"/>
  <c r="AL272" i="40"/>
  <c r="AB272" i="40" s="1"/>
  <c r="AC272" i="40" s="1"/>
  <c r="AL31" i="40"/>
  <c r="AB31" i="40" s="1"/>
  <c r="AC31" i="40" s="1"/>
  <c r="AL256" i="40"/>
  <c r="AB256" i="40" s="1"/>
  <c r="AC256" i="40" s="1"/>
  <c r="AB480" i="40"/>
  <c r="AC480" i="40" s="1"/>
  <c r="AL480" i="40"/>
  <c r="AL121" i="40"/>
  <c r="AB121" i="40" s="1"/>
  <c r="AC121" i="40" s="1"/>
  <c r="AL44" i="40"/>
  <c r="AB44" i="40" s="1"/>
  <c r="AC44" i="40" s="1"/>
  <c r="AL417" i="40"/>
  <c r="AB417" i="40" s="1"/>
  <c r="AC417" i="40" s="1"/>
  <c r="AL221" i="40"/>
  <c r="AB221" i="40" s="1"/>
  <c r="AC221" i="40" s="1"/>
  <c r="AL297" i="40"/>
  <c r="AB297" i="40" s="1"/>
  <c r="AC297" i="40" s="1"/>
  <c r="AL58" i="40"/>
  <c r="AB58" i="40" s="1"/>
  <c r="AC58" i="40" s="1"/>
  <c r="AL223" i="40"/>
  <c r="AB223" i="40" s="1"/>
  <c r="AC223" i="40" s="1"/>
  <c r="AB283" i="40"/>
  <c r="AC283" i="40" s="1"/>
  <c r="AL283" i="40"/>
  <c r="AL116" i="40"/>
  <c r="AB116" i="40" s="1"/>
  <c r="AC116" i="40" s="1"/>
  <c r="AL207" i="40"/>
  <c r="AB207" i="40" s="1"/>
  <c r="AC207" i="40" s="1"/>
  <c r="AL258" i="40"/>
  <c r="AB258" i="40" s="1"/>
  <c r="AC258" i="40" s="1"/>
  <c r="AL273" i="40"/>
  <c r="AB273" i="40" s="1"/>
  <c r="AC273" i="40" s="1"/>
  <c r="AL130" i="40"/>
  <c r="AB130" i="40" s="1"/>
  <c r="AC130" i="40" s="1"/>
  <c r="AL68" i="40"/>
  <c r="AB68" i="40" s="1"/>
  <c r="AC68" i="40" s="1"/>
  <c r="AL215" i="40"/>
  <c r="AB215" i="40" s="1"/>
  <c r="AC215" i="40" s="1"/>
  <c r="AL266" i="40"/>
  <c r="AB266" i="40" s="1"/>
  <c r="AC266" i="40" s="1"/>
  <c r="AL409" i="40"/>
  <c r="AB409" i="40" s="1"/>
  <c r="AC409" i="40" s="1"/>
  <c r="AL153" i="40"/>
  <c r="AB153" i="40" s="1"/>
  <c r="AC153" i="40" s="1"/>
  <c r="AL264" i="40"/>
  <c r="AB264" i="40" s="1"/>
  <c r="AC264" i="40" s="1"/>
  <c r="AL25" i="40"/>
  <c r="AB25" i="40" s="1"/>
  <c r="AC25" i="40" s="1"/>
  <c r="AL125" i="40"/>
  <c r="AB125" i="40" s="1"/>
  <c r="AC125" i="40" s="1"/>
  <c r="AL293" i="40"/>
  <c r="AB293" i="40" s="1"/>
  <c r="AC293" i="40" s="1"/>
  <c r="AB355" i="40"/>
  <c r="AC355" i="40" s="1"/>
  <c r="AL355" i="40"/>
  <c r="AB198" i="40"/>
  <c r="AC198" i="40" s="1"/>
  <c r="AL198" i="40"/>
  <c r="AL152" i="40"/>
  <c r="AB152" i="40" s="1"/>
  <c r="AC152" i="40" s="1"/>
  <c r="AL33" i="40"/>
  <c r="AB33" i="40" s="1"/>
  <c r="AC33" i="40" s="1"/>
  <c r="AL69" i="40"/>
  <c r="AB69" i="40" s="1"/>
  <c r="AC69" i="40" s="1"/>
  <c r="AL138" i="40"/>
  <c r="AB138" i="40" s="1"/>
  <c r="AC138" i="40" s="1"/>
  <c r="AL183" i="40"/>
  <c r="AB183" i="40" s="1"/>
  <c r="AC183" i="40" s="1"/>
  <c r="AL164" i="40"/>
  <c r="AB164" i="40" s="1"/>
  <c r="AC164" i="40" s="1"/>
  <c r="AL282" i="40"/>
  <c r="AB282" i="40" s="1"/>
  <c r="AC282" i="40" s="1"/>
  <c r="AL294" i="40"/>
  <c r="AB294" i="40" s="1"/>
  <c r="AC294" i="40" s="1"/>
  <c r="AL307" i="40"/>
  <c r="AL481" i="40"/>
  <c r="AB481" i="40" s="1"/>
  <c r="AC481" i="40" s="1"/>
  <c r="AL505" i="40"/>
  <c r="AB505" i="40" s="1"/>
  <c r="AC505" i="40" s="1"/>
  <c r="AL200" i="40"/>
  <c r="AB200" i="40" s="1"/>
  <c r="AC200" i="40" s="1"/>
  <c r="AL187" i="40"/>
  <c r="AB187" i="40" s="1"/>
  <c r="AC187" i="40" s="1"/>
  <c r="AL254" i="40"/>
  <c r="AB254" i="40" s="1"/>
  <c r="AC254" i="40" s="1"/>
  <c r="AB188" i="40"/>
  <c r="AC188" i="40" s="1"/>
  <c r="AL188" i="40"/>
  <c r="AL280" i="40"/>
  <c r="AB280" i="40" s="1"/>
  <c r="AC280" i="40" s="1"/>
  <c r="AL286" i="40"/>
  <c r="AB286" i="40" s="1"/>
  <c r="AC286" i="40" s="1"/>
  <c r="AL301" i="40"/>
  <c r="AB301" i="40" s="1"/>
  <c r="AC301" i="40" s="1"/>
  <c r="AL23" i="40"/>
  <c r="AB23" i="40" s="1"/>
  <c r="AC23" i="40" s="1"/>
  <c r="AL469" i="40"/>
  <c r="AB469" i="40" s="1"/>
  <c r="AC469" i="40" s="1"/>
  <c r="AL454" i="40"/>
  <c r="AB454" i="40" s="1"/>
  <c r="AC454" i="40" s="1"/>
  <c r="AL101" i="40"/>
  <c r="AB101" i="40" s="1"/>
  <c r="AC101" i="40" s="1"/>
  <c r="AL156" i="40"/>
  <c r="AB156" i="40" s="1"/>
  <c r="AC156" i="40" s="1"/>
  <c r="AL216" i="40"/>
  <c r="AB216" i="40" s="1"/>
  <c r="AC216" i="40" s="1"/>
  <c r="AL93" i="40"/>
  <c r="AB93" i="40" s="1"/>
  <c r="AC93" i="40" s="1"/>
  <c r="AL140" i="40"/>
  <c r="AB140" i="40" s="1"/>
  <c r="AC140" i="40" s="1"/>
  <c r="AL250" i="40"/>
  <c r="AB250" i="40" s="1"/>
  <c r="AC250" i="40" s="1"/>
  <c r="AL391" i="40"/>
  <c r="AB391" i="40" s="1"/>
  <c r="AC391" i="40" s="1"/>
  <c r="AL441" i="40"/>
  <c r="AB441" i="40" s="1"/>
  <c r="AC441" i="40" s="1"/>
  <c r="AL241" i="40"/>
  <c r="AB241" i="40" s="1"/>
  <c r="AC241" i="40" s="1"/>
  <c r="AL370" i="40"/>
  <c r="AB370" i="40" s="1"/>
  <c r="AC370" i="40" s="1"/>
  <c r="AL410" i="40"/>
  <c r="AB410" i="40" s="1"/>
  <c r="AC410" i="40" s="1"/>
  <c r="AL496" i="40"/>
  <c r="AB496" i="40" s="1"/>
  <c r="AC496" i="40" s="1"/>
  <c r="AL17" i="40"/>
  <c r="AB17" i="40" s="1"/>
  <c r="AC17" i="40" s="1"/>
  <c r="AL115" i="40"/>
  <c r="AB115" i="40" s="1"/>
  <c r="AC115" i="40" s="1"/>
  <c r="AL166" i="40"/>
  <c r="AB166" i="40" s="1"/>
  <c r="AC166" i="40" s="1"/>
  <c r="AL281" i="40"/>
  <c r="AB281" i="40" s="1"/>
  <c r="AC281" i="40" s="1"/>
  <c r="AL368" i="40"/>
  <c r="AB368" i="40" s="1"/>
  <c r="AC368" i="40" s="1"/>
  <c r="AL133" i="40"/>
  <c r="AB133" i="40" s="1"/>
  <c r="AC133" i="40" s="1"/>
  <c r="AL172" i="40"/>
  <c r="AB172" i="40" s="1"/>
  <c r="AC172" i="40" s="1"/>
  <c r="AL274" i="40"/>
  <c r="AB274" i="40" s="1"/>
  <c r="AC274" i="40" s="1"/>
  <c r="AL295" i="40"/>
  <c r="AB295" i="40" s="1"/>
  <c r="AC295" i="40" s="1"/>
  <c r="AL501" i="40"/>
  <c r="AB501" i="40" s="1"/>
  <c r="AC501" i="40" s="1"/>
  <c r="AL106" i="40"/>
  <c r="AB106" i="40" s="1"/>
  <c r="AC106" i="40" s="1"/>
  <c r="AL185" i="40"/>
  <c r="AB185" i="40" s="1"/>
  <c r="AC185" i="40" s="1"/>
  <c r="AL303" i="40"/>
  <c r="AB303" i="40" s="1"/>
  <c r="AC303" i="40" s="1"/>
  <c r="AL315" i="40"/>
  <c r="AB315" i="40" s="1"/>
  <c r="AC315" i="40" s="1"/>
  <c r="AL457" i="40"/>
  <c r="AB457" i="40" s="1"/>
  <c r="AC457" i="40" s="1"/>
  <c r="AL484" i="40"/>
  <c r="AB484" i="40" s="1"/>
  <c r="AC484" i="40" s="1"/>
  <c r="AL331" i="40"/>
  <c r="AB331" i="40" s="1"/>
  <c r="AC331" i="40" s="1"/>
  <c r="AL21" i="40"/>
  <c r="AB21" i="40" s="1"/>
  <c r="AC21" i="40" s="1"/>
  <c r="AL145" i="40"/>
  <c r="AB145" i="40" s="1"/>
  <c r="AC145" i="40" s="1"/>
  <c r="AL205" i="40"/>
  <c r="AB205" i="40" s="1"/>
  <c r="AC205" i="40" s="1"/>
  <c r="AL422" i="40"/>
  <c r="AB422" i="40" s="1"/>
  <c r="AC422" i="40" s="1"/>
  <c r="AL72" i="40"/>
  <c r="AB72" i="40" s="1"/>
  <c r="AC72" i="40" s="1"/>
  <c r="AL89" i="40"/>
  <c r="AB89" i="40" s="1"/>
  <c r="AC89" i="40" s="1"/>
  <c r="AL97" i="40"/>
  <c r="AB97" i="40" s="1"/>
  <c r="AC97" i="40" s="1"/>
  <c r="AL90" i="40"/>
  <c r="AB90" i="40" s="1"/>
  <c r="AC90" i="40" s="1"/>
  <c r="AB362" i="40"/>
  <c r="AC362" i="40" s="1"/>
  <c r="AL362" i="40"/>
  <c r="AL165" i="40"/>
  <c r="AB165" i="40" s="1"/>
  <c r="AC165" i="40" s="1"/>
  <c r="AL371" i="40"/>
  <c r="AB371" i="40" s="1"/>
  <c r="AC371" i="40" s="1"/>
  <c r="AL60" i="40"/>
  <c r="AB60" i="40" s="1"/>
  <c r="AC60" i="40" s="1"/>
  <c r="AL75" i="40"/>
  <c r="AB75" i="40" s="1"/>
  <c r="AC75" i="40" s="1"/>
  <c r="AL114" i="40"/>
  <c r="AB114" i="40" s="1"/>
  <c r="AC114" i="40" s="1"/>
  <c r="AL149" i="40"/>
  <c r="AB149" i="40" s="1"/>
  <c r="AC149" i="40" s="1"/>
  <c r="AL148" i="40"/>
  <c r="AB148" i="40" s="1"/>
  <c r="AC148" i="40" s="1"/>
  <c r="AL460" i="40"/>
  <c r="AB460" i="40" s="1"/>
  <c r="AC460" i="40" s="1"/>
  <c r="AL467" i="40"/>
  <c r="AB467" i="40" s="1"/>
  <c r="AC467" i="40" s="1"/>
  <c r="AL147" i="40"/>
  <c r="AB147" i="40" s="1"/>
  <c r="AC147" i="40" s="1"/>
  <c r="AL276" i="40"/>
  <c r="AB276" i="40" s="1"/>
  <c r="AC276" i="40" s="1"/>
  <c r="AL430" i="40"/>
  <c r="AB430" i="40" s="1"/>
  <c r="AC430" i="40" s="1"/>
  <c r="AL341" i="40"/>
  <c r="AB341" i="40" s="1"/>
  <c r="AC341" i="40" s="1"/>
  <c r="AL12" i="40"/>
  <c r="AB12" i="40" s="1"/>
  <c r="AC12" i="40" s="1"/>
  <c r="AL344" i="40"/>
  <c r="AB344" i="40" s="1"/>
  <c r="AC344" i="40" s="1"/>
  <c r="AL416" i="40"/>
  <c r="AB416" i="40" s="1"/>
  <c r="AC416" i="40" s="1"/>
  <c r="AL456" i="40"/>
  <c r="AB456" i="40" s="1"/>
  <c r="AC456" i="40" s="1"/>
  <c r="AL214" i="40"/>
  <c r="AB214" i="40" s="1"/>
  <c r="AC214" i="40" s="1"/>
  <c r="AL290" i="40"/>
  <c r="AB290" i="40" s="1"/>
  <c r="AC290" i="40" s="1"/>
  <c r="AL319" i="40"/>
  <c r="AB319" i="40" s="1"/>
  <c r="AC319" i="40" s="1"/>
  <c r="AL322" i="40"/>
  <c r="AB322" i="40" s="1"/>
  <c r="AC322" i="40" s="1"/>
  <c r="AL399" i="40"/>
  <c r="AB399" i="40" s="1"/>
  <c r="AC399" i="40" s="1"/>
  <c r="AL119" i="40"/>
  <c r="AB119" i="40" s="1"/>
  <c r="AC119" i="40" s="1"/>
  <c r="AL45" i="40"/>
  <c r="AB45" i="40" s="1"/>
  <c r="AC45" i="40" s="1"/>
  <c r="AL199" i="40"/>
  <c r="AB199" i="40" s="1"/>
  <c r="AC199" i="40" s="1"/>
  <c r="AL81" i="40"/>
  <c r="AB81" i="40" s="1"/>
  <c r="AC81" i="40" s="1"/>
  <c r="AL470" i="40"/>
  <c r="AB470" i="40" s="1"/>
  <c r="AC470" i="40" s="1"/>
  <c r="AL213" i="40"/>
  <c r="AB213" i="40" s="1"/>
  <c r="AC213" i="40" s="1"/>
  <c r="AL73" i="40"/>
  <c r="AB73" i="40" s="1"/>
  <c r="AC73" i="40" s="1"/>
  <c r="AL57" i="40"/>
  <c r="AB57" i="40" s="1"/>
  <c r="AC57" i="40" s="1"/>
  <c r="AL66" i="40"/>
  <c r="AB66" i="40" s="1"/>
  <c r="AC66" i="40" s="1"/>
  <c r="AL328" i="40"/>
  <c r="AB328" i="40" s="1"/>
  <c r="AC328" i="40" s="1"/>
  <c r="AL499" i="40"/>
  <c r="AB499" i="40" s="1"/>
  <c r="AC499" i="40" s="1"/>
  <c r="AL438" i="40"/>
  <c r="AB438" i="40" s="1"/>
  <c r="AC438" i="40" s="1"/>
  <c r="AL111" i="40"/>
  <c r="AB111" i="40" s="1"/>
  <c r="AC111" i="40" s="1"/>
  <c r="AL246" i="40"/>
  <c r="AB246" i="40" s="1"/>
  <c r="AC246" i="40" s="1"/>
  <c r="AL462" i="40"/>
  <c r="AB462" i="40" s="1"/>
  <c r="AC462" i="40" s="1"/>
  <c r="AL506" i="40"/>
  <c r="AB506" i="40" s="1"/>
  <c r="AC506" i="40" s="1"/>
  <c r="AL489" i="40"/>
  <c r="AB489" i="40" s="1"/>
  <c r="AC489" i="40" s="1"/>
  <c r="AL433" i="40"/>
  <c r="AB433" i="40" s="1"/>
  <c r="AC433" i="40" s="1"/>
  <c r="AL160" i="40"/>
  <c r="AB160" i="40" s="1"/>
  <c r="AC160" i="40" s="1"/>
  <c r="AL232" i="40"/>
  <c r="AB232" i="40" s="1"/>
  <c r="AC232" i="40" s="1"/>
  <c r="AL332" i="40"/>
  <c r="AB332" i="40" s="1"/>
  <c r="AC332" i="40" s="1"/>
  <c r="AL448" i="40"/>
  <c r="AB448" i="40" s="1"/>
  <c r="AC448" i="40" s="1"/>
  <c r="AL421" i="40"/>
  <c r="AB421" i="40" s="1"/>
  <c r="AC421" i="40" s="1"/>
  <c r="AL374" i="40"/>
  <c r="AB374" i="40" s="1"/>
  <c r="AC374" i="40" s="1"/>
  <c r="AL360" i="40"/>
  <c r="AB360" i="40" s="1"/>
  <c r="AC360" i="40" s="1"/>
  <c r="AL376" i="40"/>
  <c r="AB376" i="40" s="1"/>
  <c r="AC376" i="40" s="1"/>
  <c r="AL113" i="40"/>
  <c r="AB113" i="40" s="1"/>
  <c r="AC113" i="40" s="1"/>
  <c r="AL248" i="40"/>
  <c r="AB248" i="40" s="1"/>
  <c r="AC248" i="40" s="1"/>
  <c r="AL382" i="40"/>
  <c r="AB382" i="40" s="1"/>
  <c r="AC382" i="40" s="1"/>
  <c r="AL83" i="40"/>
  <c r="AB83" i="40" s="1"/>
  <c r="AC83" i="40" s="1"/>
  <c r="AB277" i="40"/>
  <c r="AC277" i="40" s="1"/>
  <c r="AL277" i="40"/>
  <c r="AL348" i="40"/>
  <c r="AB348" i="40" s="1"/>
  <c r="AC348" i="40" s="1"/>
  <c r="AL392" i="40"/>
  <c r="AB392" i="40" s="1"/>
  <c r="AC392" i="40" s="1"/>
  <c r="AB388" i="40"/>
  <c r="AC388" i="40" s="1"/>
  <c r="AL388" i="40"/>
  <c r="AL394" i="40"/>
  <c r="AB394" i="40" s="1"/>
  <c r="AC394" i="40" s="1"/>
  <c r="AL117" i="40"/>
  <c r="AB117" i="40" s="1"/>
  <c r="AC117" i="40" s="1"/>
  <c r="AL123" i="40"/>
  <c r="AB123" i="40" s="1"/>
  <c r="AC123" i="40" s="1"/>
  <c r="AL222" i="40"/>
  <c r="AB222" i="40" s="1"/>
  <c r="AC222" i="40" s="1"/>
  <c r="AB327" i="40"/>
  <c r="AC327" i="40" s="1"/>
  <c r="AL327" i="40"/>
  <c r="AL299" i="40"/>
  <c r="AB299" i="40" s="1"/>
  <c r="AC299" i="40" s="1"/>
  <c r="AL99" i="40"/>
  <c r="AB99" i="40" s="1"/>
  <c r="AC99" i="40" s="1"/>
  <c r="AL139" i="40"/>
  <c r="AB139" i="40" s="1"/>
  <c r="AC139" i="40" s="1"/>
  <c r="AL330" i="40"/>
  <c r="AB330" i="40" s="1"/>
  <c r="AC330" i="40" s="1"/>
  <c r="AL10" i="40"/>
  <c r="AB10" i="40" s="1"/>
  <c r="AC10" i="40" s="1"/>
  <c r="AL176" i="40"/>
  <c r="AB176" i="40" s="1"/>
  <c r="AC176" i="40" s="1"/>
  <c r="AB163" i="40"/>
  <c r="AC163" i="40" s="1"/>
  <c r="AL163" i="40"/>
  <c r="AL309" i="40"/>
  <c r="AB309" i="40" s="1"/>
  <c r="AC309" i="40" s="1"/>
  <c r="AL494" i="40"/>
  <c r="AB494" i="40" s="1"/>
  <c r="AC494" i="40" s="1"/>
  <c r="AL37" i="40"/>
  <c r="AB37" i="40" s="1"/>
  <c r="AC37" i="40" s="1"/>
  <c r="AL171" i="40"/>
  <c r="AB171" i="40" s="1"/>
  <c r="AC171" i="40" s="1"/>
  <c r="AL19" i="40"/>
  <c r="AB19" i="40" s="1"/>
  <c r="AC19" i="40" s="1"/>
  <c r="AL42" i="40"/>
  <c r="AL108" i="40"/>
  <c r="AB108" i="40" s="1"/>
  <c r="AC108" i="40" s="1"/>
  <c r="AL233" i="40"/>
  <c r="AB233" i="40" s="1"/>
  <c r="AC233" i="40" s="1"/>
  <c r="AL395" i="40"/>
  <c r="AB395" i="40" s="1"/>
  <c r="AC395" i="40" s="1"/>
  <c r="AL339" i="40"/>
  <c r="AB339" i="40" s="1"/>
  <c r="AC339" i="40" s="1"/>
  <c r="AL475" i="40"/>
  <c r="AL473" i="40"/>
  <c r="AB473" i="40" s="1"/>
  <c r="AC473" i="40" s="1"/>
  <c r="AL449" i="40"/>
  <c r="AB449" i="40" s="1"/>
  <c r="AC449" i="40" s="1"/>
  <c r="AL180" i="40"/>
  <c r="AB180" i="40" s="1"/>
  <c r="AC180" i="40" s="1"/>
  <c r="AL179" i="40"/>
  <c r="AB179" i="40" s="1"/>
  <c r="AC179" i="40" s="1"/>
  <c r="AL384" i="40"/>
  <c r="AB384" i="40" s="1"/>
  <c r="AC384" i="40" s="1"/>
  <c r="AL364" i="40"/>
  <c r="AB364" i="40" s="1"/>
  <c r="AC364" i="40" s="1"/>
  <c r="AL453" i="40"/>
  <c r="AB453" i="40" s="1"/>
  <c r="AC453" i="40" s="1"/>
  <c r="AL472" i="40"/>
  <c r="AB472" i="40" s="1"/>
  <c r="AC472" i="40" s="1"/>
  <c r="AB401" i="40"/>
  <c r="AC401" i="40" s="1"/>
  <c r="AL401" i="40"/>
  <c r="AL262" i="40"/>
  <c r="AB262" i="40" s="1"/>
  <c r="AC262" i="40" s="1"/>
  <c r="AL43" i="40"/>
  <c r="AB43" i="40" s="1"/>
  <c r="AC43" i="40" s="1"/>
  <c r="AL490" i="40"/>
  <c r="AB490" i="40" s="1"/>
  <c r="AC490" i="40" s="1"/>
  <c r="AL502" i="40"/>
  <c r="AB502" i="40" s="1"/>
  <c r="AC502" i="40" s="1"/>
  <c r="AL59" i="40"/>
  <c r="AB59" i="40" s="1"/>
  <c r="AC59" i="40" s="1"/>
  <c r="AL157" i="40"/>
  <c r="AB157" i="40" s="1"/>
  <c r="AC157" i="40" s="1"/>
  <c r="AL84" i="40"/>
  <c r="AB84" i="40" s="1"/>
  <c r="AC84" i="40" s="1"/>
  <c r="AL131" i="40"/>
  <c r="AB131" i="40" s="1"/>
  <c r="AC131" i="40" s="1"/>
  <c r="AL249" i="40"/>
  <c r="AB249" i="40" s="1"/>
  <c r="AC249" i="40" s="1"/>
  <c r="AL18" i="40"/>
  <c r="AB18" i="40" s="1"/>
  <c r="AC18" i="40" s="1"/>
  <c r="AL191" i="40"/>
  <c r="AB191" i="40" s="1"/>
  <c r="AC191" i="40" s="1"/>
  <c r="AL465" i="40"/>
  <c r="AB465" i="40" s="1"/>
  <c r="AC465" i="40" s="1"/>
  <c r="AL129" i="40"/>
  <c r="AB129" i="40" s="1"/>
  <c r="AC129" i="40" s="1"/>
  <c r="AL208" i="40"/>
  <c r="AB208" i="40" s="1"/>
  <c r="AC208" i="40" s="1"/>
  <c r="AL386" i="40"/>
  <c r="AB386" i="40" s="1"/>
  <c r="AC386" i="40" s="1"/>
  <c r="AL203" i="40"/>
  <c r="AB203" i="40" s="1"/>
  <c r="AC203" i="40" s="1"/>
  <c r="AL308" i="40"/>
  <c r="AB308" i="40" s="1"/>
  <c r="AC308" i="40" s="1"/>
  <c r="AL270" i="40"/>
  <c r="AB270" i="40" s="1"/>
  <c r="AC270" i="40" s="1"/>
  <c r="AL65" i="40"/>
  <c r="AB65" i="40" s="1"/>
  <c r="AC65" i="40" s="1"/>
  <c r="U9" i="40"/>
  <c r="AB132" i="40"/>
  <c r="AC132" i="40" s="1"/>
  <c r="AB182" i="40"/>
  <c r="AC182" i="40" s="1"/>
  <c r="AB485" i="40"/>
  <c r="AC485" i="40" s="1"/>
  <c r="AB92" i="40"/>
  <c r="AC92" i="40" s="1"/>
  <c r="AB202" i="40"/>
  <c r="AC202" i="40" s="1"/>
  <c r="AB389" i="40"/>
  <c r="AC389" i="40" s="1"/>
  <c r="AB486" i="40"/>
  <c r="AC486" i="40" s="1"/>
  <c r="AB143" i="40"/>
  <c r="AC143" i="40" s="1"/>
  <c r="AB403" i="40"/>
  <c r="AC403" i="40" s="1"/>
  <c r="AB306" i="40"/>
  <c r="AC306" i="40" s="1"/>
  <c r="AB311" i="40"/>
  <c r="AC311" i="40" s="1"/>
  <c r="AB504" i="40"/>
  <c r="AC504" i="40" s="1"/>
  <c r="AB340" i="40"/>
  <c r="AC340" i="40" s="1"/>
  <c r="AB380" i="40"/>
  <c r="AC380" i="40" s="1"/>
  <c r="AB177" i="40"/>
  <c r="AC177" i="40" s="1"/>
  <c r="AB414" i="40"/>
  <c r="AC414" i="40" s="1"/>
  <c r="AB413" i="40"/>
  <c r="AC413" i="40" s="1"/>
  <c r="AB142" i="40"/>
  <c r="AC142" i="40" s="1"/>
  <c r="AB318" i="40"/>
  <c r="AC318" i="40" s="1"/>
  <c r="AB46" i="40"/>
  <c r="AC46" i="40" s="1"/>
  <c r="AB366" i="40"/>
  <c r="AC366" i="40" s="1"/>
  <c r="AB85" i="40"/>
  <c r="AC85" i="40" s="1"/>
  <c r="AB100" i="40"/>
  <c r="AC100" i="40" s="1"/>
  <c r="AB192" i="40"/>
  <c r="AC192" i="40" s="1"/>
  <c r="AB150" i="40"/>
  <c r="AC150" i="40" s="1"/>
  <c r="AB52" i="40"/>
  <c r="AC52" i="40" s="1"/>
  <c r="AB390" i="40"/>
  <c r="AC390" i="40" s="1"/>
  <c r="AB137" i="40"/>
  <c r="AC137" i="40" s="1"/>
  <c r="AB98" i="40"/>
  <c r="AC98" i="40" s="1"/>
  <c r="AB107" i="40"/>
  <c r="AC107" i="40" s="1"/>
  <c r="AB450" i="40"/>
  <c r="AC450" i="40" s="1"/>
  <c r="AB53" i="40"/>
  <c r="AC53" i="40" s="1"/>
  <c r="AB342" i="40"/>
  <c r="AC342" i="40" s="1"/>
  <c r="AB446" i="40"/>
  <c r="AC446" i="40" s="1"/>
  <c r="AB464" i="40"/>
  <c r="AC464" i="40" s="1"/>
  <c r="AB365" i="40"/>
  <c r="AC365" i="40" s="1"/>
  <c r="AB404" i="40"/>
  <c r="AC404" i="40" s="1"/>
  <c r="AB218" i="40"/>
  <c r="AC218" i="40" s="1"/>
  <c r="AB343" i="40"/>
  <c r="AC343" i="40" s="1"/>
  <c r="AB298" i="40"/>
  <c r="AC298" i="40" s="1"/>
  <c r="AB64" i="40"/>
  <c r="AC64" i="40" s="1"/>
  <c r="AB135" i="40"/>
  <c r="AC135" i="40" s="1"/>
  <c r="AB24" i="40"/>
  <c r="AC24" i="40" s="1"/>
  <c r="AB217" i="40"/>
  <c r="AC217" i="40" s="1"/>
  <c r="AB212" i="40"/>
  <c r="AC212" i="40" s="1"/>
  <c r="AB385" i="40"/>
  <c r="AC385" i="40" s="1"/>
  <c r="AB443" i="40"/>
  <c r="AC443" i="40" s="1"/>
  <c r="AB434" i="40"/>
  <c r="AC434" i="40" s="1"/>
  <c r="AB267" i="40"/>
  <c r="AC267" i="40" s="1"/>
  <c r="AB102" i="40"/>
  <c r="AC102" i="40" s="1"/>
  <c r="AB372" i="40"/>
  <c r="AC372" i="40" s="1"/>
  <c r="AB253" i="40"/>
  <c r="AC253" i="40" s="1"/>
  <c r="AB397" i="40"/>
  <c r="AC397" i="40" s="1"/>
  <c r="AB334" i="40"/>
  <c r="AC334" i="40" s="1"/>
  <c r="AB459" i="40"/>
  <c r="AC459" i="40" s="1"/>
  <c r="AB440" i="40"/>
  <c r="AC440" i="40" s="1"/>
  <c r="AB103" i="40"/>
  <c r="AC103" i="40" s="1"/>
  <c r="AB162" i="40"/>
  <c r="AC162" i="40" s="1"/>
  <c r="AB423" i="40"/>
  <c r="AC423" i="40" s="1"/>
  <c r="AB493" i="40"/>
  <c r="AC493" i="40" s="1"/>
  <c r="AB15" i="40"/>
  <c r="AC15" i="40" s="1"/>
  <c r="AB71" i="40"/>
  <c r="AC71" i="40" s="1"/>
  <c r="AB225" i="40"/>
  <c r="AC225" i="40" s="1"/>
  <c r="AB95" i="40"/>
  <c r="AC95" i="40" s="1"/>
  <c r="AB427" i="40"/>
  <c r="AC427" i="40" s="1"/>
  <c r="AB220" i="40"/>
  <c r="AC220" i="40" s="1"/>
  <c r="AB67" i="40"/>
  <c r="AC67" i="40" s="1"/>
  <c r="AB136" i="40"/>
  <c r="AC136" i="40" s="1"/>
  <c r="AB231" i="40"/>
  <c r="AC231" i="40" s="1"/>
  <c r="AB88" i="40"/>
  <c r="AC88" i="40" s="1"/>
  <c r="AB304" i="40"/>
  <c r="AC304" i="40" s="1"/>
  <c r="AB78" i="40"/>
  <c r="AC78" i="40" s="1"/>
  <c r="AB94" i="40"/>
  <c r="AC94" i="40" s="1"/>
  <c r="AB86" i="40"/>
  <c r="AC86" i="40" s="1"/>
  <c r="AB210" i="40"/>
  <c r="AC210" i="40" s="1"/>
  <c r="AB229" i="40"/>
  <c r="AC229" i="40" s="1"/>
  <c r="AB503" i="40"/>
  <c r="AC503" i="40" s="1"/>
  <c r="AB175" i="40"/>
  <c r="AC175" i="40" s="1"/>
  <c r="AB487" i="40"/>
  <c r="AC487" i="40" s="1"/>
  <c r="AB195" i="40"/>
  <c r="AC195" i="40" s="1"/>
  <c r="AB226" i="40"/>
  <c r="AC226" i="40" s="1"/>
  <c r="AB126" i="40"/>
  <c r="AC126" i="40" s="1"/>
  <c r="AB302" i="40"/>
  <c r="AC302" i="40" s="1"/>
  <c r="AB405" i="40"/>
  <c r="AC405" i="40" s="1"/>
  <c r="AB236" i="40"/>
  <c r="AC236" i="40" s="1"/>
  <c r="AB411" i="40"/>
  <c r="AC411" i="40" s="1"/>
  <c r="AB347" i="40"/>
  <c r="AC347" i="40" s="1"/>
  <c r="AB435" i="40"/>
  <c r="AC435" i="40" s="1"/>
  <c r="AB323" i="40"/>
  <c r="AC323" i="40" s="1"/>
  <c r="AB424" i="40"/>
  <c r="AC424" i="40" s="1"/>
  <c r="AB316" i="40"/>
  <c r="AC316" i="40" s="1"/>
  <c r="AB452" i="40"/>
  <c r="AC452" i="40" s="1"/>
  <c r="AB255" i="40"/>
  <c r="AC255" i="40" s="1"/>
  <c r="AB96" i="40"/>
  <c r="AC96" i="40" s="1"/>
  <c r="AB354" i="40"/>
  <c r="AC354" i="40" s="1"/>
  <c r="AB48" i="40"/>
  <c r="AC48" i="40" s="1"/>
  <c r="AB13" i="40"/>
  <c r="AC13" i="40" s="1"/>
  <c r="AB383" i="40"/>
  <c r="AC383" i="40" s="1"/>
  <c r="AB41" i="40"/>
  <c r="AC41" i="40" s="1"/>
  <c r="AB47" i="40"/>
  <c r="AC47" i="40" s="1"/>
  <c r="AB170" i="40"/>
  <c r="AC170" i="40" s="1"/>
  <c r="AB393" i="40"/>
  <c r="AC393" i="40" s="1"/>
  <c r="AB321" i="40"/>
  <c r="AC321" i="40" s="1"/>
  <c r="AB35" i="40"/>
  <c r="AC35" i="40" s="1"/>
  <c r="AB49" i="40"/>
  <c r="AC49" i="40" s="1"/>
  <c r="AB55" i="40"/>
  <c r="AC55" i="40" s="1"/>
  <c r="AB186" i="40"/>
  <c r="AC186" i="40" s="1"/>
  <c r="AB239" i="40"/>
  <c r="AC239" i="40" s="1"/>
  <c r="AB247" i="40"/>
  <c r="AC247" i="40" s="1"/>
  <c r="AB345" i="40"/>
  <c r="AC345" i="40" s="1"/>
  <c r="AB326" i="40"/>
  <c r="AC326" i="40" s="1"/>
  <c r="AB263" i="40"/>
  <c r="AC263" i="40" s="1"/>
  <c r="AB425" i="40"/>
  <c r="AC425" i="40" s="1"/>
  <c r="AB447" i="40"/>
  <c r="AC447" i="40" s="1"/>
  <c r="AB455" i="40"/>
  <c r="AC455" i="40" s="1"/>
  <c r="AB431" i="40"/>
  <c r="AC431" i="40" s="1"/>
  <c r="AB396" i="40"/>
  <c r="AC396" i="40" s="1"/>
  <c r="AB134" i="40"/>
  <c r="AC134" i="40" s="1"/>
  <c r="AB373" i="40"/>
  <c r="AC373" i="40" s="1"/>
  <c r="AB492" i="40"/>
  <c r="AC492" i="40" s="1"/>
  <c r="AB420" i="40"/>
  <c r="AC420" i="40" s="1"/>
  <c r="AB39" i="40"/>
  <c r="AC39" i="40" s="1"/>
  <c r="AB436" i="40"/>
  <c r="AC436" i="40" s="1"/>
  <c r="AB275" i="40"/>
  <c r="AC275" i="40" s="1"/>
  <c r="AB40" i="40"/>
  <c r="AC40" i="40" s="1"/>
  <c r="AB38" i="40"/>
  <c r="AC38" i="40" s="1"/>
  <c r="AB110" i="40"/>
  <c r="AC110" i="40" s="1"/>
  <c r="AB151" i="40"/>
  <c r="AC151" i="40" s="1"/>
  <c r="AB375" i="40"/>
  <c r="AC375" i="40" s="1"/>
  <c r="AB358" i="40"/>
  <c r="AC358" i="40" s="1"/>
  <c r="AB261" i="40"/>
  <c r="AC261" i="40" s="1"/>
  <c r="AB252" i="40"/>
  <c r="AC252" i="40" s="1"/>
  <c r="AB244" i="40"/>
  <c r="AC244" i="40" s="1"/>
  <c r="AB363" i="40"/>
  <c r="AC363" i="40" s="1"/>
  <c r="AB468" i="40"/>
  <c r="AC468" i="40" s="1"/>
  <c r="AB444" i="40"/>
  <c r="AC444" i="40" s="1"/>
  <c r="AB118" i="40"/>
  <c r="AC118" i="40" s="1"/>
  <c r="AB167" i="40"/>
  <c r="AC167" i="40" s="1"/>
  <c r="AB483" i="40"/>
  <c r="AC483" i="40" s="1"/>
  <c r="AB209" i="40"/>
  <c r="AC209" i="40" s="1"/>
  <c r="AB284" i="40"/>
  <c r="AC284" i="40" s="1"/>
  <c r="AB91" i="40"/>
  <c r="AC91" i="40" s="1"/>
  <c r="AB112" i="40"/>
  <c r="AC112" i="40" s="1"/>
  <c r="AB287" i="40"/>
  <c r="AC287" i="40" s="1"/>
  <c r="AB337" i="40"/>
  <c r="AC337" i="40" s="1"/>
  <c r="AB381" i="40"/>
  <c r="AC381" i="40" s="1"/>
  <c r="AB353" i="40"/>
  <c r="AC353" i="40" s="1"/>
  <c r="AB415" i="40"/>
  <c r="AC415" i="40" s="1"/>
  <c r="AB407" i="40"/>
  <c r="AC407" i="40" s="1"/>
  <c r="AB127" i="40"/>
  <c r="AC127" i="40" s="1"/>
  <c r="AB154" i="40"/>
  <c r="AC154" i="40" s="1"/>
  <c r="AB259" i="40"/>
  <c r="AC259" i="40" s="1"/>
  <c r="AB335" i="40"/>
  <c r="AC335" i="40" s="1"/>
  <c r="AB174" i="40"/>
  <c r="AC174" i="40" s="1"/>
  <c r="AB269" i="40"/>
  <c r="AC269" i="40" s="1"/>
  <c r="AB228" i="40"/>
  <c r="AC228" i="40" s="1"/>
  <c r="AB87" i="40"/>
  <c r="AC87" i="40" s="1"/>
  <c r="AB346" i="40"/>
  <c r="AC346" i="40" s="1"/>
  <c r="AB178" i="40"/>
  <c r="AC178" i="40" s="1"/>
  <c r="AB16" i="40"/>
  <c r="AC16" i="40" s="1"/>
  <c r="AB74" i="40"/>
  <c r="AC74" i="40" s="1"/>
  <c r="AB377" i="40"/>
  <c r="AC377" i="40" s="1"/>
  <c r="AB279" i="40"/>
  <c r="AC279" i="40" s="1"/>
  <c r="AB458" i="40"/>
  <c r="AC458" i="40" s="1"/>
  <c r="AB189" i="40"/>
  <c r="AC189" i="40" s="1"/>
  <c r="AB289" i="40"/>
  <c r="AC289" i="40" s="1"/>
  <c r="AB437" i="40"/>
  <c r="AC437" i="40" s="1"/>
  <c r="AB314" i="40"/>
  <c r="AC314" i="40" s="1"/>
  <c r="AB211" i="40"/>
  <c r="AC211" i="40" s="1"/>
  <c r="AB105" i="40"/>
  <c r="AC105" i="40" s="1"/>
  <c r="AB20" i="40"/>
  <c r="AC20" i="40" s="1"/>
  <c r="AB104" i="40"/>
  <c r="AC104" i="40" s="1"/>
  <c r="AB439" i="40"/>
  <c r="AC439" i="40" s="1"/>
  <c r="AB128" i="40"/>
  <c r="AC128" i="40" s="1"/>
  <c r="AB471" i="40"/>
  <c r="AC471" i="40" s="1"/>
  <c r="AB442" i="40"/>
  <c r="AC442" i="40" s="1"/>
  <c r="AB361" i="40"/>
  <c r="AC361" i="40" s="1"/>
  <c r="AB479" i="40"/>
  <c r="AC479" i="40" s="1"/>
  <c r="AB30" i="40"/>
  <c r="AC30" i="40" s="1"/>
  <c r="AB169" i="40"/>
  <c r="AC169" i="40" s="1"/>
  <c r="AB54" i="40"/>
  <c r="AC54" i="40" s="1"/>
  <c r="AB463" i="40"/>
  <c r="AC463" i="40" s="1"/>
  <c r="AB338" i="40"/>
  <c r="AC338" i="40" s="1"/>
  <c r="AB120" i="40"/>
  <c r="AC120" i="40" s="1"/>
  <c r="AB317" i="40"/>
  <c r="AC317" i="40" s="1"/>
  <c r="AB406" i="40"/>
  <c r="AC406" i="40" s="1"/>
  <c r="AB181" i="40"/>
  <c r="AC181" i="40" s="1"/>
  <c r="AB451" i="40"/>
  <c r="AC451" i="40" s="1"/>
  <c r="AB268" i="40"/>
  <c r="AC268" i="40" s="1"/>
  <c r="AB146" i="40"/>
  <c r="AC146" i="40" s="1"/>
  <c r="AB418" i="40"/>
  <c r="AC418" i="40" s="1"/>
  <c r="AB80" i="40"/>
  <c r="AC80" i="40" s="1"/>
  <c r="AB291" i="40"/>
  <c r="AC291" i="40" s="1"/>
  <c r="AB70" i="40"/>
  <c r="AC70" i="40" s="1"/>
  <c r="AB56" i="40"/>
  <c r="AC56" i="40" s="1"/>
  <c r="AB300" i="40"/>
  <c r="AC300" i="40" s="1"/>
  <c r="AB230" i="40"/>
  <c r="AC230" i="40" s="1"/>
  <c r="AB428" i="40"/>
  <c r="AC428" i="40" s="1"/>
  <c r="AB412" i="40"/>
  <c r="AC412" i="40" s="1"/>
  <c r="AB357" i="40"/>
  <c r="AC357" i="40" s="1"/>
  <c r="AB351" i="40"/>
  <c r="AC351" i="40" s="1"/>
  <c r="AB32" i="40"/>
  <c r="AC32" i="40" s="1"/>
  <c r="AB260" i="40"/>
  <c r="AC260" i="40" s="1"/>
  <c r="U8" i="40"/>
  <c r="AB8" i="40"/>
  <c r="AC8" i="40" s="1"/>
  <c r="AB11" i="40"/>
  <c r="AC11" i="40" s="1"/>
  <c r="AH507" i="40"/>
  <c r="AM7" i="40"/>
  <c r="AG507" i="40"/>
  <c r="AT508" i="40"/>
  <c r="U7" i="29"/>
  <c r="U8" i="29"/>
  <c r="U9" i="29"/>
  <c r="U10" i="29"/>
  <c r="U11" i="29"/>
  <c r="U12" i="29"/>
  <c r="U13" i="29"/>
  <c r="U14" i="29"/>
  <c r="U15" i="29"/>
  <c r="U16" i="29"/>
  <c r="U17" i="29"/>
  <c r="U18" i="29"/>
  <c r="U19" i="29"/>
  <c r="U20" i="29"/>
  <c r="U21" i="29"/>
  <c r="U22" i="29"/>
  <c r="U23" i="29"/>
  <c r="U24" i="29"/>
  <c r="U25" i="29"/>
  <c r="U26" i="29"/>
  <c r="U27" i="29"/>
  <c r="U28" i="29"/>
  <c r="U29" i="29"/>
  <c r="U30" i="29"/>
  <c r="U31" i="29"/>
  <c r="U32" i="29"/>
  <c r="U33" i="29"/>
  <c r="U34" i="29"/>
  <c r="U35" i="29"/>
  <c r="U36" i="29"/>
  <c r="U37" i="29"/>
  <c r="U38" i="29"/>
  <c r="U39" i="29"/>
  <c r="U40" i="29"/>
  <c r="U41" i="29"/>
  <c r="U42" i="29"/>
  <c r="U43" i="29"/>
  <c r="U44" i="29"/>
  <c r="U45" i="29"/>
  <c r="U46" i="29"/>
  <c r="U47" i="29"/>
  <c r="U48" i="29"/>
  <c r="U49" i="29"/>
  <c r="U50" i="29"/>
  <c r="U51" i="29"/>
  <c r="U52" i="29"/>
  <c r="U53" i="29"/>
  <c r="U54" i="29"/>
  <c r="U55" i="29"/>
  <c r="U56" i="29"/>
  <c r="U57" i="29"/>
  <c r="U58" i="29"/>
  <c r="U59" i="29"/>
  <c r="U60" i="29"/>
  <c r="U61" i="29"/>
  <c r="U62" i="29"/>
  <c r="U63" i="29"/>
  <c r="U64" i="29"/>
  <c r="U65" i="29"/>
  <c r="U66" i="29"/>
  <c r="U67" i="29"/>
  <c r="U68" i="29"/>
  <c r="U69" i="29"/>
  <c r="U70" i="29"/>
  <c r="U71" i="29"/>
  <c r="U72" i="29"/>
  <c r="U73" i="29"/>
  <c r="U74" i="29"/>
  <c r="U75" i="29"/>
  <c r="U76" i="29"/>
  <c r="U77" i="29"/>
  <c r="U78" i="29"/>
  <c r="U79" i="29"/>
  <c r="U80" i="29"/>
  <c r="U81" i="29"/>
  <c r="U82" i="29"/>
  <c r="U83" i="29"/>
  <c r="U84" i="29"/>
  <c r="U85" i="29"/>
  <c r="U86" i="29"/>
  <c r="U87" i="29"/>
  <c r="U88" i="29"/>
  <c r="U89" i="29"/>
  <c r="U90" i="29"/>
  <c r="U91" i="29"/>
  <c r="U92" i="29"/>
  <c r="U93" i="29"/>
  <c r="U94" i="29"/>
  <c r="U95" i="29"/>
  <c r="U96" i="29"/>
  <c r="U97" i="29"/>
  <c r="U98" i="29"/>
  <c r="U99" i="29"/>
  <c r="U100" i="29"/>
  <c r="U101" i="29"/>
  <c r="U102" i="29"/>
  <c r="U103" i="29"/>
  <c r="U104" i="29"/>
  <c r="U105" i="29"/>
  <c r="U106" i="29"/>
  <c r="U107" i="29"/>
  <c r="U108" i="29"/>
  <c r="U109" i="29"/>
  <c r="U110" i="29"/>
  <c r="U111" i="29"/>
  <c r="U112" i="29"/>
  <c r="U113" i="29"/>
  <c r="U114" i="29"/>
  <c r="U115" i="29"/>
  <c r="U116" i="29"/>
  <c r="U117" i="29"/>
  <c r="U118" i="29"/>
  <c r="U119" i="29"/>
  <c r="U120" i="29"/>
  <c r="U121" i="29"/>
  <c r="U122" i="29"/>
  <c r="U123" i="29"/>
  <c r="U124" i="29"/>
  <c r="U125" i="29"/>
  <c r="U126" i="29"/>
  <c r="U127" i="29"/>
  <c r="U128" i="29"/>
  <c r="U129" i="29"/>
  <c r="U130" i="29"/>
  <c r="U131" i="29"/>
  <c r="U132" i="29"/>
  <c r="U133" i="29"/>
  <c r="U134" i="29"/>
  <c r="U135" i="29"/>
  <c r="U136" i="29"/>
  <c r="U137" i="29"/>
  <c r="U138" i="29"/>
  <c r="U139" i="29"/>
  <c r="U140" i="29"/>
  <c r="U141" i="29"/>
  <c r="U142" i="29"/>
  <c r="U143" i="29"/>
  <c r="U144" i="29"/>
  <c r="U145" i="29"/>
  <c r="U146" i="29"/>
  <c r="U147" i="29"/>
  <c r="U148" i="29"/>
  <c r="U149" i="29"/>
  <c r="U150" i="29"/>
  <c r="U151" i="29"/>
  <c r="U152" i="29"/>
  <c r="U153" i="29"/>
  <c r="U154" i="29"/>
  <c r="U155" i="29"/>
  <c r="U156" i="29"/>
  <c r="U157" i="29"/>
  <c r="U158" i="29"/>
  <c r="U159" i="29"/>
  <c r="U160" i="29"/>
  <c r="U161" i="29"/>
  <c r="U162" i="29"/>
  <c r="U163" i="29"/>
  <c r="U164" i="29"/>
  <c r="U165" i="29"/>
  <c r="U166" i="29"/>
  <c r="U167" i="29"/>
  <c r="U168" i="29"/>
  <c r="U169" i="29"/>
  <c r="U170" i="29"/>
  <c r="U171" i="29"/>
  <c r="U172" i="29"/>
  <c r="U173" i="29"/>
  <c r="U174" i="29"/>
  <c r="U175" i="29"/>
  <c r="U176" i="29"/>
  <c r="U177" i="29"/>
  <c r="U178" i="29"/>
  <c r="U179" i="29"/>
  <c r="U180" i="29"/>
  <c r="U181" i="29"/>
  <c r="U182" i="29"/>
  <c r="U183" i="29"/>
  <c r="U184" i="29"/>
  <c r="U185" i="29"/>
  <c r="U186" i="29"/>
  <c r="U187" i="29"/>
  <c r="U188" i="29"/>
  <c r="U189" i="29"/>
  <c r="U190" i="29"/>
  <c r="U191" i="29"/>
  <c r="U192" i="29"/>
  <c r="U193" i="29"/>
  <c r="U194" i="29"/>
  <c r="U195" i="29"/>
  <c r="U196" i="29"/>
  <c r="U197" i="29"/>
  <c r="U198" i="29"/>
  <c r="U199" i="29"/>
  <c r="U200" i="29"/>
  <c r="U201" i="29"/>
  <c r="U202" i="29"/>
  <c r="U203" i="29"/>
  <c r="U204" i="29"/>
  <c r="U205" i="29"/>
  <c r="U206" i="29"/>
  <c r="U207" i="29"/>
  <c r="U208" i="29"/>
  <c r="U209" i="29"/>
  <c r="U210" i="29"/>
  <c r="U211" i="29"/>
  <c r="U212" i="29"/>
  <c r="U213" i="29"/>
  <c r="U214" i="29"/>
  <c r="U215" i="29"/>
  <c r="U216" i="29"/>
  <c r="U217" i="29"/>
  <c r="U218" i="29"/>
  <c r="U219" i="29"/>
  <c r="U220" i="29"/>
  <c r="U221" i="29"/>
  <c r="U222" i="29"/>
  <c r="U223" i="29"/>
  <c r="U224" i="29"/>
  <c r="U225" i="29"/>
  <c r="U226" i="29"/>
  <c r="U227" i="29"/>
  <c r="U228" i="29"/>
  <c r="U229" i="29"/>
  <c r="U230" i="29"/>
  <c r="U231" i="29"/>
  <c r="U232" i="29"/>
  <c r="U233" i="29"/>
  <c r="U234" i="29"/>
  <c r="U235" i="29"/>
  <c r="U236" i="29"/>
  <c r="U237" i="29"/>
  <c r="U238" i="29"/>
  <c r="U239" i="29"/>
  <c r="U240" i="29"/>
  <c r="U241" i="29"/>
  <c r="U242" i="29"/>
  <c r="U243" i="29"/>
  <c r="U244" i="29"/>
  <c r="U245" i="29"/>
  <c r="U246" i="29"/>
  <c r="U247" i="29"/>
  <c r="U248" i="29"/>
  <c r="U249" i="29"/>
  <c r="U250" i="29"/>
  <c r="U251" i="29"/>
  <c r="U252" i="29"/>
  <c r="U253" i="29"/>
  <c r="U254" i="29"/>
  <c r="U255" i="29"/>
  <c r="U256" i="29"/>
  <c r="U257" i="29"/>
  <c r="U258" i="29"/>
  <c r="U259" i="29"/>
  <c r="U260" i="29"/>
  <c r="U261" i="29"/>
  <c r="U262" i="29"/>
  <c r="U263" i="29"/>
  <c r="U264" i="29"/>
  <c r="U265" i="29"/>
  <c r="U266" i="29"/>
  <c r="U267" i="29"/>
  <c r="U268" i="29"/>
  <c r="U269" i="29"/>
  <c r="U270" i="29"/>
  <c r="U271" i="29"/>
  <c r="U272" i="29"/>
  <c r="U273" i="29"/>
  <c r="U274" i="29"/>
  <c r="U275" i="29"/>
  <c r="U276" i="29"/>
  <c r="U277" i="29"/>
  <c r="U278" i="29"/>
  <c r="U279" i="29"/>
  <c r="U280" i="29"/>
  <c r="U281" i="29"/>
  <c r="U282" i="29"/>
  <c r="U283" i="29"/>
  <c r="U284" i="29"/>
  <c r="U285" i="29"/>
  <c r="U286" i="29"/>
  <c r="U287" i="29"/>
  <c r="U288" i="29"/>
  <c r="U289" i="29"/>
  <c r="U290" i="29"/>
  <c r="U291" i="29"/>
  <c r="U292" i="29"/>
  <c r="U293" i="29"/>
  <c r="U294" i="29"/>
  <c r="U295" i="29"/>
  <c r="U296" i="29"/>
  <c r="U297" i="29"/>
  <c r="U298" i="29"/>
  <c r="U299" i="29"/>
  <c r="U300" i="29"/>
  <c r="U301" i="29"/>
  <c r="U302" i="29"/>
  <c r="U303" i="29"/>
  <c r="U304" i="29"/>
  <c r="U305" i="29"/>
  <c r="U306" i="29"/>
  <c r="U307" i="29"/>
  <c r="U308" i="29"/>
  <c r="U309" i="29"/>
  <c r="U310" i="29"/>
  <c r="U311" i="29"/>
  <c r="U312" i="29"/>
  <c r="U313" i="29"/>
  <c r="U314" i="29"/>
  <c r="U315" i="29"/>
  <c r="U316" i="29"/>
  <c r="U317" i="29"/>
  <c r="U318" i="29"/>
  <c r="U319" i="29"/>
  <c r="U320" i="29"/>
  <c r="U321" i="29"/>
  <c r="U322" i="29"/>
  <c r="U323" i="29"/>
  <c r="U324" i="29"/>
  <c r="U325" i="29"/>
  <c r="U326" i="29"/>
  <c r="U327" i="29"/>
  <c r="U328" i="29"/>
  <c r="U329" i="29"/>
  <c r="U330" i="29"/>
  <c r="U331" i="29"/>
  <c r="U332" i="29"/>
  <c r="U333" i="29"/>
  <c r="U334" i="29"/>
  <c r="U335" i="29"/>
  <c r="U336" i="29"/>
  <c r="U337" i="29"/>
  <c r="U338" i="29"/>
  <c r="U339" i="29"/>
  <c r="U340" i="29"/>
  <c r="U341" i="29"/>
  <c r="U342" i="29"/>
  <c r="U343" i="29"/>
  <c r="U344" i="29"/>
  <c r="U345" i="29"/>
  <c r="U346" i="29"/>
  <c r="U347" i="29"/>
  <c r="U348" i="29"/>
  <c r="U349" i="29"/>
  <c r="U350" i="29"/>
  <c r="U351" i="29"/>
  <c r="U352" i="29"/>
  <c r="U353" i="29"/>
  <c r="U354" i="29"/>
  <c r="U355" i="29"/>
  <c r="U356" i="29"/>
  <c r="U357" i="29"/>
  <c r="U358" i="29"/>
  <c r="U359" i="29"/>
  <c r="U360" i="29"/>
  <c r="U361" i="29"/>
  <c r="U362" i="29"/>
  <c r="U363" i="29"/>
  <c r="U364" i="29"/>
  <c r="U365" i="29"/>
  <c r="U366" i="29"/>
  <c r="U367" i="29"/>
  <c r="U368" i="29"/>
  <c r="U369" i="29"/>
  <c r="U370" i="29"/>
  <c r="U371" i="29"/>
  <c r="U372" i="29"/>
  <c r="U373" i="29"/>
  <c r="U374" i="29"/>
  <c r="U375" i="29"/>
  <c r="U376" i="29"/>
  <c r="U377" i="29"/>
  <c r="U378" i="29"/>
  <c r="U379" i="29"/>
  <c r="U380" i="29"/>
  <c r="U381" i="29"/>
  <c r="U382" i="29"/>
  <c r="U383" i="29"/>
  <c r="U384" i="29"/>
  <c r="U385" i="29"/>
  <c r="U386" i="29"/>
  <c r="U387" i="29"/>
  <c r="U388" i="29"/>
  <c r="U389" i="29"/>
  <c r="U390" i="29"/>
  <c r="U391" i="29"/>
  <c r="U392" i="29"/>
  <c r="U393" i="29"/>
  <c r="U394" i="29"/>
  <c r="U395" i="29"/>
  <c r="U396" i="29"/>
  <c r="U397" i="29"/>
  <c r="U398" i="29"/>
  <c r="U399" i="29"/>
  <c r="U400" i="29"/>
  <c r="U401" i="29"/>
  <c r="U402" i="29"/>
  <c r="U403" i="29"/>
  <c r="U404" i="29"/>
  <c r="U405" i="29"/>
  <c r="U406" i="29"/>
  <c r="U407" i="29"/>
  <c r="U408" i="29"/>
  <c r="U409" i="29"/>
  <c r="U410" i="29"/>
  <c r="U411" i="29"/>
  <c r="U412" i="29"/>
  <c r="U413" i="29"/>
  <c r="U414" i="29"/>
  <c r="U415" i="29"/>
  <c r="U416" i="29"/>
  <c r="U417" i="29"/>
  <c r="U418" i="29"/>
  <c r="U419" i="29"/>
  <c r="U420" i="29"/>
  <c r="U421" i="29"/>
  <c r="U422" i="29"/>
  <c r="U423" i="29"/>
  <c r="U424" i="29"/>
  <c r="U425" i="29"/>
  <c r="U426" i="29"/>
  <c r="U427" i="29"/>
  <c r="U428" i="29"/>
  <c r="U429" i="29"/>
  <c r="U430" i="29"/>
  <c r="U431" i="29"/>
  <c r="U432" i="29"/>
  <c r="U433" i="29"/>
  <c r="U434" i="29"/>
  <c r="U435" i="29"/>
  <c r="U436" i="29"/>
  <c r="U437" i="29"/>
  <c r="U438" i="29"/>
  <c r="U439" i="29"/>
  <c r="U440" i="29"/>
  <c r="U441" i="29"/>
  <c r="U442" i="29"/>
  <c r="U443" i="29"/>
  <c r="U444" i="29"/>
  <c r="U445" i="29"/>
  <c r="U446" i="29"/>
  <c r="U447" i="29"/>
  <c r="U448" i="29"/>
  <c r="U449" i="29"/>
  <c r="U450" i="29"/>
  <c r="U451" i="29"/>
  <c r="U452" i="29"/>
  <c r="U453" i="29"/>
  <c r="U454" i="29"/>
  <c r="U455" i="29"/>
  <c r="U456" i="29"/>
  <c r="U457" i="29"/>
  <c r="U458" i="29"/>
  <c r="U459" i="29"/>
  <c r="U460" i="29"/>
  <c r="U461" i="29"/>
  <c r="U462" i="29"/>
  <c r="U463" i="29"/>
  <c r="U464" i="29"/>
  <c r="U465" i="29"/>
  <c r="U466" i="29"/>
  <c r="U467" i="29"/>
  <c r="U468" i="29"/>
  <c r="U469" i="29"/>
  <c r="U470" i="29"/>
  <c r="U471" i="29"/>
  <c r="U472" i="29"/>
  <c r="U473" i="29"/>
  <c r="U474" i="29"/>
  <c r="U475" i="29"/>
  <c r="U476" i="29"/>
  <c r="U477" i="29"/>
  <c r="U478" i="29"/>
  <c r="U479" i="29"/>
  <c r="U480" i="29"/>
  <c r="U481" i="29"/>
  <c r="U482" i="29"/>
  <c r="U483" i="29"/>
  <c r="U484" i="29"/>
  <c r="U485" i="29"/>
  <c r="U486" i="29"/>
  <c r="U487" i="29"/>
  <c r="U488" i="29"/>
  <c r="U489" i="29"/>
  <c r="U490" i="29"/>
  <c r="U491" i="29"/>
  <c r="U492" i="29"/>
  <c r="U493" i="29"/>
  <c r="U494" i="29"/>
  <c r="U495" i="29"/>
  <c r="U496" i="29"/>
  <c r="U497" i="29"/>
  <c r="U498" i="29"/>
  <c r="U499" i="29"/>
  <c r="U500" i="29"/>
  <c r="U501" i="29"/>
  <c r="U502" i="29"/>
  <c r="U503" i="29"/>
  <c r="U504" i="29"/>
  <c r="U505" i="29"/>
  <c r="U506" i="29"/>
  <c r="AB190" i="40" l="1"/>
  <c r="AC190" i="40" s="1"/>
  <c r="AB307" i="40"/>
  <c r="AC307" i="40" s="1"/>
  <c r="AB445" i="40"/>
  <c r="AC445" i="40" s="1"/>
  <c r="AB475" i="40"/>
  <c r="AC475" i="40" s="1"/>
  <c r="AB109" i="40"/>
  <c r="AC109" i="40" s="1"/>
  <c r="AB79" i="40"/>
  <c r="AC79" i="40" s="1"/>
  <c r="AB42" i="40"/>
  <c r="AC42" i="40" s="1"/>
  <c r="AB9" i="40"/>
  <c r="AC9" i="40" s="1"/>
  <c r="U7" i="40"/>
  <c r="AL7" i="40"/>
  <c r="AB7" i="40" s="1"/>
  <c r="AC7" i="40" s="1"/>
  <c r="L4" i="41"/>
  <c r="V505" i="29"/>
  <c r="V481" i="29"/>
  <c r="V465" i="29"/>
  <c r="V449" i="29"/>
  <c r="V433" i="29"/>
  <c r="V417" i="29"/>
  <c r="V401" i="29"/>
  <c r="V385" i="29"/>
  <c r="V377" i="29"/>
  <c r="V361" i="29"/>
  <c r="V337" i="29"/>
  <c r="V321" i="29"/>
  <c r="V305" i="29"/>
  <c r="V289" i="29"/>
  <c r="V273" i="29"/>
  <c r="V257" i="29"/>
  <c r="V241" i="29"/>
  <c r="V225" i="29"/>
  <c r="V209" i="29"/>
  <c r="V185" i="29"/>
  <c r="V169" i="29"/>
  <c r="V153" i="29"/>
  <c r="V137" i="29"/>
  <c r="V113" i="29"/>
  <c r="V97" i="29"/>
  <c r="V81" i="29"/>
  <c r="V65" i="29"/>
  <c r="V49" i="29"/>
  <c r="V33" i="29"/>
  <c r="V25" i="29"/>
  <c r="V9" i="29"/>
  <c r="V504" i="29"/>
  <c r="V488" i="29"/>
  <c r="V480" i="29"/>
  <c r="V464" i="29"/>
  <c r="V448" i="29"/>
  <c r="V432" i="29"/>
  <c r="V416" i="29"/>
  <c r="V400" i="29"/>
  <c r="V384" i="29"/>
  <c r="V360" i="29"/>
  <c r="V344" i="29"/>
  <c r="V328" i="29"/>
  <c r="V320" i="29"/>
  <c r="V304" i="29"/>
  <c r="V296" i="29"/>
  <c r="V288" i="29"/>
  <c r="V272" i="29"/>
  <c r="V256" i="29"/>
  <c r="V240" i="29"/>
  <c r="V224" i="29"/>
  <c r="V208" i="29"/>
  <c r="V200" i="29"/>
  <c r="V184" i="29"/>
  <c r="V168" i="29"/>
  <c r="V152" i="29"/>
  <c r="V136" i="29"/>
  <c r="V120" i="29"/>
  <c r="V104" i="29"/>
  <c r="V80" i="29"/>
  <c r="V64" i="29"/>
  <c r="V48" i="29"/>
  <c r="V32" i="29"/>
  <c r="V502" i="29"/>
  <c r="V494" i="29"/>
  <c r="V486" i="29"/>
  <c r="V478" i="29"/>
  <c r="V470" i="29"/>
  <c r="V462" i="29"/>
  <c r="V454" i="29"/>
  <c r="V446" i="29"/>
  <c r="V438" i="29"/>
  <c r="V430" i="29"/>
  <c r="V422" i="29"/>
  <c r="V414" i="29"/>
  <c r="V406" i="29"/>
  <c r="V398" i="29"/>
  <c r="V390" i="29"/>
  <c r="V382" i="29"/>
  <c r="V374" i="29"/>
  <c r="V366" i="29"/>
  <c r="V358" i="29"/>
  <c r="V350" i="29"/>
  <c r="V342" i="29"/>
  <c r="V334" i="29"/>
  <c r="V326" i="29"/>
  <c r="V318" i="29"/>
  <c r="V310" i="29"/>
  <c r="V302" i="29"/>
  <c r="V294" i="29"/>
  <c r="V286" i="29"/>
  <c r="V278" i="29"/>
  <c r="V270" i="29"/>
  <c r="V262" i="29"/>
  <c r="V254" i="29"/>
  <c r="V246" i="29"/>
  <c r="V238" i="29"/>
  <c r="V230" i="29"/>
  <c r="V222" i="29"/>
  <c r="V214" i="29"/>
  <c r="V206" i="29"/>
  <c r="V198" i="29"/>
  <c r="V190" i="29"/>
  <c r="V182" i="29"/>
  <c r="V174" i="29"/>
  <c r="V166" i="29"/>
  <c r="V158" i="29"/>
  <c r="V150" i="29"/>
  <c r="V142" i="29"/>
  <c r="V134" i="29"/>
  <c r="V126" i="29"/>
  <c r="V118" i="29"/>
  <c r="V110" i="29"/>
  <c r="V102" i="29"/>
  <c r="V94" i="29"/>
  <c r="V86" i="29"/>
  <c r="V78" i="29"/>
  <c r="V70" i="29"/>
  <c r="V62" i="29"/>
  <c r="V54" i="29"/>
  <c r="V46" i="29"/>
  <c r="V38" i="29"/>
  <c r="V30" i="29"/>
  <c r="V22" i="29"/>
  <c r="V14" i="29"/>
  <c r="V501" i="29"/>
  <c r="V485" i="29"/>
  <c r="V469" i="29"/>
  <c r="V453" i="29"/>
  <c r="V437" i="29"/>
  <c r="V413" i="29"/>
  <c r="V397" i="29"/>
  <c r="V381" i="29"/>
  <c r="V365" i="29"/>
  <c r="V349" i="29"/>
  <c r="V333" i="29"/>
  <c r="V309" i="29"/>
  <c r="V293" i="29"/>
  <c r="V277" i="29"/>
  <c r="V261" i="29"/>
  <c r="V253" i="29"/>
  <c r="V237" i="29"/>
  <c r="V221" i="29"/>
  <c r="V205" i="29"/>
  <c r="V189" i="29"/>
  <c r="V173" i="29"/>
  <c r="V165" i="29"/>
  <c r="V149" i="29"/>
  <c r="V133" i="29"/>
  <c r="V117" i="29"/>
  <c r="V101" i="29"/>
  <c r="V93" i="29"/>
  <c r="V77" i="29"/>
  <c r="V61" i="29"/>
  <c r="V37" i="29"/>
  <c r="V29" i="29"/>
  <c r="V13" i="29"/>
  <c r="V500" i="29"/>
  <c r="V484" i="29"/>
  <c r="V468" i="29"/>
  <c r="V444" i="29"/>
  <c r="V428" i="29"/>
  <c r="V412" i="29"/>
  <c r="V404" i="29"/>
  <c r="V388" i="29"/>
  <c r="V372" i="29"/>
  <c r="V356" i="29"/>
  <c r="V332" i="29"/>
  <c r="V316" i="29"/>
  <c r="V300" i="29"/>
  <c r="V284" i="29"/>
  <c r="V276" i="29"/>
  <c r="V260" i="29"/>
  <c r="V244" i="29"/>
  <c r="V228" i="29"/>
  <c r="V220" i="29"/>
  <c r="V204" i="29"/>
  <c r="V180" i="29"/>
  <c r="V164" i="29"/>
  <c r="V148" i="29"/>
  <c r="V132" i="29"/>
  <c r="V116" i="29"/>
  <c r="V100" i="29"/>
  <c r="V84" i="29"/>
  <c r="V76" i="29"/>
  <c r="V60" i="29"/>
  <c r="V52" i="29"/>
  <c r="V36" i="29"/>
  <c r="V28" i="29"/>
  <c r="V20" i="29"/>
  <c r="V499" i="29"/>
  <c r="V491" i="29"/>
  <c r="V483" i="29"/>
  <c r="V475" i="29"/>
  <c r="V467" i="29"/>
  <c r="V459" i="29"/>
  <c r="V451" i="29"/>
  <c r="V443" i="29"/>
  <c r="V435" i="29"/>
  <c r="V427" i="29"/>
  <c r="V419" i="29"/>
  <c r="V411" i="29"/>
  <c r="V403" i="29"/>
  <c r="V395" i="29"/>
  <c r="V387" i="29"/>
  <c r="V379" i="29"/>
  <c r="V371" i="29"/>
  <c r="V363" i="29"/>
  <c r="V355" i="29"/>
  <c r="V347" i="29"/>
  <c r="V339" i="29"/>
  <c r="V331" i="29"/>
  <c r="V323" i="29"/>
  <c r="V315" i="29"/>
  <c r="V307" i="29"/>
  <c r="V299" i="29"/>
  <c r="V291" i="29"/>
  <c r="V283" i="29"/>
  <c r="V275" i="29"/>
  <c r="V267" i="29"/>
  <c r="V259" i="29"/>
  <c r="V251" i="29"/>
  <c r="V243" i="29"/>
  <c r="V235" i="29"/>
  <c r="V227" i="29"/>
  <c r="V219" i="29"/>
  <c r="V211" i="29"/>
  <c r="V203" i="29"/>
  <c r="V195" i="29"/>
  <c r="V187" i="29"/>
  <c r="V179" i="29"/>
  <c r="V171" i="29"/>
  <c r="V163" i="29"/>
  <c r="V155" i="29"/>
  <c r="V147" i="29"/>
  <c r="V139" i="29"/>
  <c r="V131" i="29"/>
  <c r="V123" i="29"/>
  <c r="V115" i="29"/>
  <c r="V107" i="29"/>
  <c r="V99" i="29"/>
  <c r="V91" i="29"/>
  <c r="V83" i="29"/>
  <c r="V75" i="29"/>
  <c r="V67" i="29"/>
  <c r="V59" i="29"/>
  <c r="V51" i="29"/>
  <c r="V43" i="29"/>
  <c r="V35" i="29"/>
  <c r="V27" i="29"/>
  <c r="V19" i="29"/>
  <c r="V493" i="29"/>
  <c r="V477" i="29"/>
  <c r="V461" i="29"/>
  <c r="V445" i="29"/>
  <c r="V429" i="29"/>
  <c r="V421" i="29"/>
  <c r="V405" i="29"/>
  <c r="V389" i="29"/>
  <c r="V373" i="29"/>
  <c r="V357" i="29"/>
  <c r="V341" i="29"/>
  <c r="V325" i="29"/>
  <c r="V317" i="29"/>
  <c r="V301" i="29"/>
  <c r="V285" i="29"/>
  <c r="V269" i="29"/>
  <c r="V245" i="29"/>
  <c r="V229" i="29"/>
  <c r="V213" i="29"/>
  <c r="V197" i="29"/>
  <c r="V181" i="29"/>
  <c r="V157" i="29"/>
  <c r="V141" i="29"/>
  <c r="V125" i="29"/>
  <c r="V109" i="29"/>
  <c r="V85" i="29"/>
  <c r="V69" i="29"/>
  <c r="V53" i="29"/>
  <c r="V45" i="29"/>
  <c r="V21" i="29"/>
  <c r="V492" i="29"/>
  <c r="V476" i="29"/>
  <c r="V460" i="29"/>
  <c r="V452" i="29"/>
  <c r="V436" i="29"/>
  <c r="V420" i="29"/>
  <c r="V396" i="29"/>
  <c r="V380" i="29"/>
  <c r="V364" i="29"/>
  <c r="V348" i="29"/>
  <c r="V340" i="29"/>
  <c r="V324" i="29"/>
  <c r="V308" i="29"/>
  <c r="V292" i="29"/>
  <c r="V268" i="29"/>
  <c r="V252" i="29"/>
  <c r="V236" i="29"/>
  <c r="V212" i="29"/>
  <c r="V196" i="29"/>
  <c r="V188" i="29"/>
  <c r="V172" i="29"/>
  <c r="V156" i="29"/>
  <c r="V140" i="29"/>
  <c r="V124" i="29"/>
  <c r="V108" i="29"/>
  <c r="V92" i="29"/>
  <c r="V68" i="29"/>
  <c r="V44" i="29"/>
  <c r="V12" i="29"/>
  <c r="V506" i="29"/>
  <c r="V498" i="29"/>
  <c r="V490" i="29"/>
  <c r="V482" i="29"/>
  <c r="V474" i="29"/>
  <c r="V466" i="29"/>
  <c r="V458" i="29"/>
  <c r="V450" i="29"/>
  <c r="V442" i="29"/>
  <c r="V434" i="29"/>
  <c r="V426" i="29"/>
  <c r="V418" i="29"/>
  <c r="V410" i="29"/>
  <c r="V402" i="29"/>
  <c r="V394" i="29"/>
  <c r="V386" i="29"/>
  <c r="V378" i="29"/>
  <c r="V370" i="29"/>
  <c r="V362" i="29"/>
  <c r="V354" i="29"/>
  <c r="V346" i="29"/>
  <c r="V338" i="29"/>
  <c r="V330" i="29"/>
  <c r="V322" i="29"/>
  <c r="V314" i="29"/>
  <c r="V306" i="29"/>
  <c r="V298" i="29"/>
  <c r="V290" i="29"/>
  <c r="V282" i="29"/>
  <c r="V274" i="29"/>
  <c r="V266" i="29"/>
  <c r="V258" i="29"/>
  <c r="V250" i="29"/>
  <c r="V242" i="29"/>
  <c r="V234" i="29"/>
  <c r="V226" i="29"/>
  <c r="V218" i="29"/>
  <c r="V210" i="29"/>
  <c r="V202" i="29"/>
  <c r="V194" i="29"/>
  <c r="V186" i="29"/>
  <c r="V178" i="29"/>
  <c r="V170" i="29"/>
  <c r="V162" i="29"/>
  <c r="V154" i="29"/>
  <c r="V146" i="29"/>
  <c r="V138" i="29"/>
  <c r="V130" i="29"/>
  <c r="V122" i="29"/>
  <c r="V114" i="29"/>
  <c r="V106" i="29"/>
  <c r="V98" i="29"/>
  <c r="V90" i="29"/>
  <c r="V82" i="29"/>
  <c r="V74" i="29"/>
  <c r="V66" i="29"/>
  <c r="V58" i="29"/>
  <c r="V50" i="29"/>
  <c r="V42" i="29"/>
  <c r="V34" i="29"/>
  <c r="V26" i="29"/>
  <c r="V18" i="29"/>
  <c r="V10" i="29"/>
  <c r="V497" i="29"/>
  <c r="V489" i="29"/>
  <c r="V473" i="29"/>
  <c r="V457" i="29"/>
  <c r="V441" i="29"/>
  <c r="V425" i="29"/>
  <c r="V409" i="29"/>
  <c r="V393" i="29"/>
  <c r="V369" i="29"/>
  <c r="V353" i="29"/>
  <c r="V345" i="29"/>
  <c r="V329" i="29"/>
  <c r="V313" i="29"/>
  <c r="V297" i="29"/>
  <c r="V281" i="29"/>
  <c r="V265" i="29"/>
  <c r="V249" i="29"/>
  <c r="V233" i="29"/>
  <c r="V217" i="29"/>
  <c r="V201" i="29"/>
  <c r="V193" i="29"/>
  <c r="V177" i="29"/>
  <c r="V161" i="29"/>
  <c r="V145" i="29"/>
  <c r="V129" i="29"/>
  <c r="V121" i="29"/>
  <c r="V105" i="29"/>
  <c r="V89" i="29"/>
  <c r="V73" i="29"/>
  <c r="V57" i="29"/>
  <c r="V41" i="29"/>
  <c r="V17" i="29"/>
  <c r="V496" i="29"/>
  <c r="V472" i="29"/>
  <c r="V456" i="29"/>
  <c r="V440" i="29"/>
  <c r="V424" i="29"/>
  <c r="V408" i="29"/>
  <c r="V392" i="29"/>
  <c r="V376" i="29"/>
  <c r="V368" i="29"/>
  <c r="V352" i="29"/>
  <c r="V336" i="29"/>
  <c r="V312" i="29"/>
  <c r="V280" i="29"/>
  <c r="V264" i="29"/>
  <c r="V248" i="29"/>
  <c r="V232" i="29"/>
  <c r="V216" i="29"/>
  <c r="V192" i="29"/>
  <c r="V176" i="29"/>
  <c r="V160" i="29"/>
  <c r="V144" i="29"/>
  <c r="V128" i="29"/>
  <c r="V112" i="29"/>
  <c r="V96" i="29"/>
  <c r="V88" i="29"/>
  <c r="V72" i="29"/>
  <c r="V56" i="29"/>
  <c r="V40" i="29"/>
  <c r="V24" i="29"/>
  <c r="V16" i="29"/>
  <c r="V503" i="29"/>
  <c r="V495" i="29"/>
  <c r="V487" i="29"/>
  <c r="V479" i="29"/>
  <c r="V471" i="29"/>
  <c r="V463" i="29"/>
  <c r="V455" i="29"/>
  <c r="V447" i="29"/>
  <c r="V439" i="29"/>
  <c r="V431" i="29"/>
  <c r="V423" i="29"/>
  <c r="V415" i="29"/>
  <c r="V407" i="29"/>
  <c r="V399" i="29"/>
  <c r="V391" i="29"/>
  <c r="V383" i="29"/>
  <c r="V375" i="29"/>
  <c r="V367" i="29"/>
  <c r="V359" i="29"/>
  <c r="V351" i="29"/>
  <c r="V343" i="29"/>
  <c r="V335" i="29"/>
  <c r="V327" i="29"/>
  <c r="V319" i="29"/>
  <c r="V311" i="29"/>
  <c r="V303" i="29"/>
  <c r="V295" i="29"/>
  <c r="V287" i="29"/>
  <c r="V279" i="29"/>
  <c r="V271" i="29"/>
  <c r="V263" i="29"/>
  <c r="V255" i="29"/>
  <c r="V247" i="29"/>
  <c r="V239" i="29"/>
  <c r="V231" i="29"/>
  <c r="V223" i="29"/>
  <c r="V215" i="29"/>
  <c r="V207" i="29"/>
  <c r="V199" i="29"/>
  <c r="V191" i="29"/>
  <c r="V183" i="29"/>
  <c r="V175" i="29"/>
  <c r="V167" i="29"/>
  <c r="V159" i="29"/>
  <c r="V151" i="29"/>
  <c r="V143" i="29"/>
  <c r="V135" i="29"/>
  <c r="V127" i="29"/>
  <c r="V119" i="29"/>
  <c r="V111" i="29"/>
  <c r="V103" i="29"/>
  <c r="V95" i="29"/>
  <c r="V87" i="29"/>
  <c r="V79" i="29"/>
  <c r="V71" i="29"/>
  <c r="V63" i="29"/>
  <c r="V55" i="29"/>
  <c r="V47" i="29"/>
  <c r="V39" i="29"/>
  <c r="V31" i="29"/>
  <c r="V23" i="29"/>
  <c r="V15" i="29"/>
  <c r="U507" i="29"/>
  <c r="I7" i="41" s="1"/>
  <c r="AH8" i="29"/>
  <c r="AH9" i="29"/>
  <c r="AG9" i="29" s="1"/>
  <c r="AH10" i="29"/>
  <c r="AG10" i="29" s="1"/>
  <c r="AH11" i="29"/>
  <c r="AH13" i="29"/>
  <c r="AG13" i="29" s="1"/>
  <c r="AH14" i="29"/>
  <c r="AG14" i="29" s="1"/>
  <c r="AH19" i="29"/>
  <c r="AG19" i="29" s="1"/>
  <c r="AH22" i="29"/>
  <c r="AG22" i="29" s="1"/>
  <c r="AH25" i="29"/>
  <c r="AG25" i="29" s="1"/>
  <c r="AH26" i="29"/>
  <c r="AG26" i="29" s="1"/>
  <c r="AH27" i="29"/>
  <c r="AG27" i="29" s="1"/>
  <c r="AH29" i="29"/>
  <c r="AG29" i="29" s="1"/>
  <c r="AH30" i="29"/>
  <c r="AG30" i="29" s="1"/>
  <c r="AH33" i="29"/>
  <c r="AG33" i="29" s="1"/>
  <c r="AH34" i="29"/>
  <c r="AG34" i="29" s="1"/>
  <c r="AH35" i="29"/>
  <c r="AG35" i="29" s="1"/>
  <c r="AH37" i="29"/>
  <c r="AG37" i="29" s="1"/>
  <c r="AH38" i="29"/>
  <c r="AG38" i="29" s="1"/>
  <c r="AH42" i="29"/>
  <c r="AG42" i="29" s="1"/>
  <c r="AH43" i="29"/>
  <c r="AG43" i="29" s="1"/>
  <c r="AH45" i="29"/>
  <c r="AG45" i="29" s="1"/>
  <c r="AH46" i="29"/>
  <c r="AG46" i="29" s="1"/>
  <c r="AH49" i="29"/>
  <c r="AG49" i="29" s="1"/>
  <c r="AH50" i="29"/>
  <c r="AG50" i="29" s="1"/>
  <c r="AH51" i="29"/>
  <c r="AG51" i="29" s="1"/>
  <c r="AH54" i="29"/>
  <c r="AG54" i="29" s="1"/>
  <c r="AH57" i="29"/>
  <c r="AG57" i="29" s="1"/>
  <c r="AH58" i="29"/>
  <c r="AG58" i="29" s="1"/>
  <c r="AH59" i="29"/>
  <c r="AG59" i="29" s="1"/>
  <c r="AH61" i="29"/>
  <c r="AG61" i="29" s="1"/>
  <c r="AH62" i="29"/>
  <c r="AG62" i="29" s="1"/>
  <c r="AH65" i="29"/>
  <c r="AG65" i="29" s="1"/>
  <c r="AH66" i="29"/>
  <c r="AG66" i="29" s="1"/>
  <c r="AH67" i="29"/>
  <c r="AG67" i="29" s="1"/>
  <c r="AH69" i="29"/>
  <c r="AG69" i="29" s="1"/>
  <c r="AH70" i="29"/>
  <c r="AG70" i="29" s="1"/>
  <c r="AH73" i="29"/>
  <c r="AG73" i="29" s="1"/>
  <c r="AH74" i="29"/>
  <c r="AG74" i="29" s="1"/>
  <c r="AH75" i="29"/>
  <c r="AG75" i="29" s="1"/>
  <c r="AH77" i="29"/>
  <c r="AG77" i="29" s="1"/>
  <c r="AH78" i="29"/>
  <c r="AG78" i="29" s="1"/>
  <c r="AH81" i="29"/>
  <c r="AG81" i="29" s="1"/>
  <c r="AH82" i="29"/>
  <c r="AG82" i="29" s="1"/>
  <c r="AH83" i="29"/>
  <c r="AG83" i="29" s="1"/>
  <c r="AH86" i="29"/>
  <c r="AG86" i="29" s="1"/>
  <c r="AH90" i="29"/>
  <c r="AG90" i="29" s="1"/>
  <c r="AH91" i="29"/>
  <c r="AG91" i="29" s="1"/>
  <c r="AH93" i="29"/>
  <c r="AG93" i="29" s="1"/>
  <c r="AH94" i="29"/>
  <c r="AG94" i="29" s="1"/>
  <c r="AH97" i="29"/>
  <c r="AG97" i="29" s="1"/>
  <c r="AH98" i="29"/>
  <c r="AG98" i="29" s="1"/>
  <c r="AH99" i="29"/>
  <c r="AG99" i="29" s="1"/>
  <c r="AH101" i="29"/>
  <c r="AG101" i="29" s="1"/>
  <c r="AH102" i="29"/>
  <c r="AG102" i="29" s="1"/>
  <c r="AH105" i="29"/>
  <c r="AG105" i="29" s="1"/>
  <c r="AH106" i="29"/>
  <c r="AG106" i="29" s="1"/>
  <c r="AH107" i="29"/>
  <c r="AG107" i="29" s="1"/>
  <c r="AH109" i="29"/>
  <c r="AG109" i="29" s="1"/>
  <c r="AH110" i="29"/>
  <c r="AG110" i="29" s="1"/>
  <c r="AH113" i="29"/>
  <c r="AG113" i="29" s="1"/>
  <c r="AH115" i="29"/>
  <c r="AG115" i="29" s="1"/>
  <c r="AH118" i="29"/>
  <c r="AG118" i="29" s="1"/>
  <c r="AH121" i="29"/>
  <c r="AG121" i="29" s="1"/>
  <c r="AH122" i="29"/>
  <c r="AG122" i="29" s="1"/>
  <c r="AH123" i="29"/>
  <c r="AG123" i="29" s="1"/>
  <c r="AH125" i="29"/>
  <c r="AG125" i="29" s="1"/>
  <c r="AH126" i="29"/>
  <c r="AG126" i="29" s="1"/>
  <c r="AH129" i="29"/>
  <c r="AG129" i="29" s="1"/>
  <c r="AH130" i="29"/>
  <c r="AG130" i="29" s="1"/>
  <c r="AH131" i="29"/>
  <c r="AG131" i="29" s="1"/>
  <c r="AH133" i="29"/>
  <c r="AG133" i="29" s="1"/>
  <c r="AH134" i="29"/>
  <c r="AG134" i="29" s="1"/>
  <c r="AH137" i="29"/>
  <c r="AG137" i="29" s="1"/>
  <c r="AH139" i="29"/>
  <c r="AG139" i="29" s="1"/>
  <c r="AH141" i="29"/>
  <c r="AG141" i="29" s="1"/>
  <c r="AH142" i="29"/>
  <c r="AG142" i="29" s="1"/>
  <c r="AH145" i="29"/>
  <c r="AG145" i="29" s="1"/>
  <c r="AH146" i="29"/>
  <c r="AG146" i="29" s="1"/>
  <c r="AH147" i="29"/>
  <c r="AG147" i="29" s="1"/>
  <c r="AH150" i="29"/>
  <c r="AG150" i="29" s="1"/>
  <c r="AH153" i="29"/>
  <c r="AG153" i="29" s="1"/>
  <c r="AH154" i="29"/>
  <c r="AG154" i="29" s="1"/>
  <c r="AH155" i="29"/>
  <c r="AG155" i="29" s="1"/>
  <c r="AH157" i="29"/>
  <c r="AG157" i="29" s="1"/>
  <c r="AH158" i="29"/>
  <c r="AG158" i="29" s="1"/>
  <c r="AH161" i="29"/>
  <c r="AG161" i="29" s="1"/>
  <c r="AH162" i="29"/>
  <c r="AG162" i="29" s="1"/>
  <c r="AH163" i="29"/>
  <c r="AG163" i="29" s="1"/>
  <c r="AH165" i="29"/>
  <c r="AG165" i="29" s="1"/>
  <c r="AH166" i="29"/>
  <c r="AG166" i="29" s="1"/>
  <c r="AH169" i="29"/>
  <c r="AG169" i="29" s="1"/>
  <c r="AH170" i="29"/>
  <c r="AG170" i="29" s="1"/>
  <c r="AH171" i="29"/>
  <c r="AG171" i="29" s="1"/>
  <c r="AH173" i="29"/>
  <c r="AG173" i="29" s="1"/>
  <c r="AH174" i="29"/>
  <c r="AG174" i="29" s="1"/>
  <c r="AH178" i="29"/>
  <c r="AG178" i="29" s="1"/>
  <c r="AH179" i="29"/>
  <c r="AG179" i="29" s="1"/>
  <c r="AH182" i="29"/>
  <c r="AG182" i="29" s="1"/>
  <c r="AH185" i="29"/>
  <c r="AG185" i="29" s="1"/>
  <c r="AH186" i="29"/>
  <c r="AG186" i="29" s="1"/>
  <c r="AH187" i="29"/>
  <c r="AG187" i="29" s="1"/>
  <c r="AH189" i="29"/>
  <c r="AG189" i="29" s="1"/>
  <c r="AH190" i="29"/>
  <c r="AG190" i="29" s="1"/>
  <c r="AH193" i="29"/>
  <c r="AG193" i="29" s="1"/>
  <c r="AH194" i="29"/>
  <c r="AG194" i="29" s="1"/>
  <c r="AH195" i="29"/>
  <c r="AG195" i="29" s="1"/>
  <c r="AH197" i="29"/>
  <c r="AG197" i="29" s="1"/>
  <c r="AH198" i="29"/>
  <c r="AG198" i="29" s="1"/>
  <c r="AH201" i="29"/>
  <c r="AG201" i="29" s="1"/>
  <c r="AH202" i="29"/>
  <c r="AG202" i="29" s="1"/>
  <c r="AH203" i="29"/>
  <c r="AG203" i="29" s="1"/>
  <c r="AH205" i="29"/>
  <c r="AG205" i="29" s="1"/>
  <c r="AH206" i="29"/>
  <c r="AG206" i="29" s="1"/>
  <c r="AH209" i="29"/>
  <c r="AG209" i="29" s="1"/>
  <c r="AH210" i="29"/>
  <c r="AG210" i="29" s="1"/>
  <c r="AH211" i="29"/>
  <c r="AG211" i="29" s="1"/>
  <c r="AH214" i="29"/>
  <c r="AG214" i="29" s="1"/>
  <c r="AH217" i="29"/>
  <c r="AG217" i="29" s="1"/>
  <c r="AH218" i="29"/>
  <c r="AG218" i="29" s="1"/>
  <c r="AH219" i="29"/>
  <c r="AG219" i="29" s="1"/>
  <c r="AH221" i="29"/>
  <c r="AG221" i="29" s="1"/>
  <c r="AH222" i="29"/>
  <c r="AG222" i="29" s="1"/>
  <c r="AH226" i="29"/>
  <c r="AG226" i="29" s="1"/>
  <c r="AH227" i="29"/>
  <c r="AG227" i="29" s="1"/>
  <c r="AH229" i="29"/>
  <c r="AG229" i="29" s="1"/>
  <c r="AH230" i="29"/>
  <c r="AG230" i="29" s="1"/>
  <c r="AH233" i="29"/>
  <c r="AG233" i="29" s="1"/>
  <c r="AH234" i="29"/>
  <c r="AG234" i="29" s="1"/>
  <c r="AH235" i="29"/>
  <c r="AG235" i="29" s="1"/>
  <c r="AH237" i="29"/>
  <c r="AG237" i="29" s="1"/>
  <c r="AH238" i="29"/>
  <c r="AG238" i="29" s="1"/>
  <c r="AH241" i="29"/>
  <c r="AG241" i="29" s="1"/>
  <c r="AH242" i="29"/>
  <c r="AG242" i="29" s="1"/>
  <c r="AH243" i="29"/>
  <c r="AG243" i="29" s="1"/>
  <c r="AH246" i="29"/>
  <c r="AG246" i="29" s="1"/>
  <c r="AH250" i="29"/>
  <c r="AG250" i="29" s="1"/>
  <c r="AH251" i="29"/>
  <c r="AG251" i="29" s="1"/>
  <c r="AH253" i="29"/>
  <c r="AG253" i="29" s="1"/>
  <c r="AH254" i="29"/>
  <c r="AG254" i="29" s="1"/>
  <c r="AH257" i="29"/>
  <c r="AG257" i="29" s="1"/>
  <c r="AH258" i="29"/>
  <c r="AG258" i="29" s="1"/>
  <c r="AH259" i="29"/>
  <c r="AG259" i="29" s="1"/>
  <c r="AH261" i="29"/>
  <c r="AG261" i="29" s="1"/>
  <c r="AH262" i="29"/>
  <c r="AG262" i="29" s="1"/>
  <c r="AH265" i="29"/>
  <c r="AG265" i="29" s="1"/>
  <c r="AH266" i="29"/>
  <c r="AG266" i="29" s="1"/>
  <c r="AH267" i="29"/>
  <c r="AG267" i="29" s="1"/>
  <c r="AH269" i="29"/>
  <c r="AG269" i="29" s="1"/>
  <c r="AH270" i="29"/>
  <c r="AG270" i="29" s="1"/>
  <c r="AH273" i="29"/>
  <c r="AG273" i="29" s="1"/>
  <c r="AH274" i="29"/>
  <c r="AG274" i="29" s="1"/>
  <c r="AH275" i="29"/>
  <c r="AG275" i="29" s="1"/>
  <c r="AH278" i="29"/>
  <c r="AG278" i="29" s="1"/>
  <c r="AH281" i="29"/>
  <c r="AG281" i="29" s="1"/>
  <c r="AH282" i="29"/>
  <c r="AG282" i="29" s="1"/>
  <c r="AH283" i="29"/>
  <c r="AG283" i="29" s="1"/>
  <c r="AH285" i="29"/>
  <c r="AG285" i="29" s="1"/>
  <c r="AH286" i="29"/>
  <c r="AG286" i="29" s="1"/>
  <c r="AH289" i="29"/>
  <c r="AG289" i="29" s="1"/>
  <c r="AH290" i="29"/>
  <c r="AG290" i="29" s="1"/>
  <c r="AH291" i="29"/>
  <c r="AG291" i="29" s="1"/>
  <c r="AH293" i="29"/>
  <c r="AG293" i="29" s="1"/>
  <c r="AH294" i="29"/>
  <c r="AG294" i="29" s="1"/>
  <c r="AH297" i="29"/>
  <c r="AG297" i="29" s="1"/>
  <c r="AH298" i="29"/>
  <c r="AG298" i="29" s="1"/>
  <c r="AH299" i="29"/>
  <c r="AG299" i="29" s="1"/>
  <c r="AH302" i="29"/>
  <c r="AG302" i="29" s="1"/>
  <c r="AH305" i="29"/>
  <c r="AG305" i="29" s="1"/>
  <c r="AH306" i="29"/>
  <c r="AG306" i="29" s="1"/>
  <c r="AH307" i="29"/>
  <c r="AG307" i="29" s="1"/>
  <c r="AH309" i="29"/>
  <c r="AG309" i="29" s="1"/>
  <c r="AH310" i="29"/>
  <c r="AG310" i="29" s="1"/>
  <c r="AH313" i="29"/>
  <c r="AG313" i="29" s="1"/>
  <c r="AH315" i="29"/>
  <c r="AG315" i="29" s="1"/>
  <c r="AH317" i="29"/>
  <c r="AG317" i="29" s="1"/>
  <c r="AH318" i="29"/>
  <c r="AG318" i="29" s="1"/>
  <c r="AH321" i="29"/>
  <c r="AG321" i="29" s="1"/>
  <c r="AH322" i="29"/>
  <c r="AG322" i="29" s="1"/>
  <c r="AH323" i="29"/>
  <c r="AG323" i="29" s="1"/>
  <c r="AH325" i="29"/>
  <c r="AG325" i="29" s="1"/>
  <c r="AH326" i="29"/>
  <c r="AG326" i="29" s="1"/>
  <c r="AH329" i="29"/>
  <c r="AG329" i="29" s="1"/>
  <c r="AH330" i="29"/>
  <c r="AG330" i="29" s="1"/>
  <c r="AH331" i="29"/>
  <c r="AG331" i="29" s="1"/>
  <c r="AH333" i="29"/>
  <c r="AG333" i="29" s="1"/>
  <c r="AH334" i="29"/>
  <c r="AG334" i="29" s="1"/>
  <c r="AH337" i="29"/>
  <c r="AG337" i="29" s="1"/>
  <c r="AH338" i="29"/>
  <c r="AG338" i="29" s="1"/>
  <c r="AH339" i="29"/>
  <c r="AG339" i="29" s="1"/>
  <c r="AH341" i="29"/>
  <c r="AG341" i="29" s="1"/>
  <c r="AH342" i="29"/>
  <c r="AG342" i="29" s="1"/>
  <c r="AH345" i="29"/>
  <c r="AG345" i="29" s="1"/>
  <c r="AH346" i="29"/>
  <c r="AG346" i="29" s="1"/>
  <c r="AH347" i="29"/>
  <c r="AG347" i="29" s="1"/>
  <c r="AH349" i="29"/>
  <c r="AG349" i="29" s="1"/>
  <c r="AH350" i="29"/>
  <c r="AG350" i="29" s="1"/>
  <c r="AH353" i="29"/>
  <c r="AG353" i="29" s="1"/>
  <c r="AH354" i="29"/>
  <c r="AG354" i="29" s="1"/>
  <c r="AH355" i="29"/>
  <c r="AG355" i="29" s="1"/>
  <c r="AH357" i="29"/>
  <c r="AG357" i="29" s="1"/>
  <c r="AH358" i="29"/>
  <c r="AG358" i="29" s="1"/>
  <c r="AH361" i="29"/>
  <c r="AG361" i="29" s="1"/>
  <c r="AH362" i="29"/>
  <c r="AG362" i="29" s="1"/>
  <c r="AH363" i="29"/>
  <c r="AG363" i="29" s="1"/>
  <c r="AH366" i="29"/>
  <c r="AG366" i="29" s="1"/>
  <c r="AH369" i="29"/>
  <c r="AG369" i="29" s="1"/>
  <c r="AH370" i="29"/>
  <c r="AG370" i="29" s="1"/>
  <c r="AH371" i="29"/>
  <c r="AG371" i="29" s="1"/>
  <c r="AH373" i="29"/>
  <c r="AG373" i="29" s="1"/>
  <c r="AH374" i="29"/>
  <c r="AG374" i="29" s="1"/>
  <c r="AH377" i="29"/>
  <c r="AG377" i="29" s="1"/>
  <c r="AH378" i="29"/>
  <c r="AG378" i="29" s="1"/>
  <c r="AH379" i="29"/>
  <c r="AG379" i="29" s="1"/>
  <c r="AH381" i="29"/>
  <c r="AG381" i="29" s="1"/>
  <c r="AH382" i="29"/>
  <c r="AG382" i="29" s="1"/>
  <c r="AH385" i="29"/>
  <c r="AG385" i="29" s="1"/>
  <c r="AH386" i="29"/>
  <c r="AG386" i="29" s="1"/>
  <c r="AH387" i="29"/>
  <c r="AG387" i="29" s="1"/>
  <c r="AH389" i="29"/>
  <c r="AG389" i="29" s="1"/>
  <c r="AH390" i="29"/>
  <c r="AG390" i="29" s="1"/>
  <c r="AH393" i="29"/>
  <c r="AG393" i="29" s="1"/>
  <c r="AH394" i="29"/>
  <c r="AG394" i="29" s="1"/>
  <c r="AH395" i="29"/>
  <c r="AG395" i="29" s="1"/>
  <c r="AH397" i="29"/>
  <c r="AG397" i="29" s="1"/>
  <c r="AH398" i="29"/>
  <c r="AG398" i="29" s="1"/>
  <c r="AH401" i="29"/>
  <c r="AG401" i="29" s="1"/>
  <c r="AH402" i="29"/>
  <c r="AG402" i="29" s="1"/>
  <c r="AH403" i="29"/>
  <c r="AG403" i="29" s="1"/>
  <c r="AH405" i="29"/>
  <c r="AG405" i="29" s="1"/>
  <c r="AH406" i="29"/>
  <c r="AG406" i="29" s="1"/>
  <c r="AH409" i="29"/>
  <c r="AG409" i="29" s="1"/>
  <c r="AH410" i="29"/>
  <c r="AG410" i="29" s="1"/>
  <c r="AH411" i="29"/>
  <c r="AG411" i="29" s="1"/>
  <c r="AH413" i="29"/>
  <c r="AG413" i="29" s="1"/>
  <c r="AH414" i="29"/>
  <c r="AG414" i="29" s="1"/>
  <c r="AH417" i="29"/>
  <c r="AG417" i="29" s="1"/>
  <c r="AH418" i="29"/>
  <c r="AG418" i="29" s="1"/>
  <c r="AH419" i="29"/>
  <c r="AG419" i="29" s="1"/>
  <c r="AH421" i="29"/>
  <c r="AG421" i="29" s="1"/>
  <c r="AH422" i="29"/>
  <c r="AG422" i="29" s="1"/>
  <c r="AH425" i="29"/>
  <c r="AG425" i="29" s="1"/>
  <c r="AH426" i="29"/>
  <c r="AG426" i="29" s="1"/>
  <c r="AH427" i="29"/>
  <c r="AG427" i="29" s="1"/>
  <c r="AH430" i="29"/>
  <c r="AG430" i="29" s="1"/>
  <c r="AH433" i="29"/>
  <c r="AG433" i="29" s="1"/>
  <c r="AH434" i="29"/>
  <c r="AG434" i="29" s="1"/>
  <c r="AH435" i="29"/>
  <c r="AG435" i="29" s="1"/>
  <c r="AH437" i="29"/>
  <c r="AG437" i="29" s="1"/>
  <c r="AH438" i="29"/>
  <c r="AG438" i="29" s="1"/>
  <c r="AH441" i="29"/>
  <c r="AG441" i="29" s="1"/>
  <c r="AH442" i="29"/>
  <c r="AG442" i="29" s="1"/>
  <c r="AH443" i="29"/>
  <c r="AG443" i="29" s="1"/>
  <c r="AH445" i="29"/>
  <c r="AG445" i="29" s="1"/>
  <c r="AH446" i="29"/>
  <c r="AG446" i="29" s="1"/>
  <c r="AH449" i="29"/>
  <c r="AG449" i="29" s="1"/>
  <c r="AH450" i="29"/>
  <c r="AG450" i="29" s="1"/>
  <c r="AH451" i="29"/>
  <c r="AG451" i="29" s="1"/>
  <c r="AH453" i="29"/>
  <c r="AG453" i="29" s="1"/>
  <c r="AH454" i="29"/>
  <c r="AG454" i="29" s="1"/>
  <c r="AH457" i="29"/>
  <c r="AG457" i="29" s="1"/>
  <c r="AH458" i="29"/>
  <c r="AG458" i="29" s="1"/>
  <c r="AH459" i="29"/>
  <c r="AG459" i="29" s="1"/>
  <c r="AH461" i="29"/>
  <c r="AG461" i="29" s="1"/>
  <c r="AH462" i="29"/>
  <c r="AG462" i="29" s="1"/>
  <c r="AH465" i="29"/>
  <c r="AG465" i="29" s="1"/>
  <c r="AH466" i="29"/>
  <c r="AG466" i="29" s="1"/>
  <c r="AH467" i="29"/>
  <c r="AG467" i="29" s="1"/>
  <c r="AH469" i="29"/>
  <c r="AG469" i="29" s="1"/>
  <c r="AH470" i="29"/>
  <c r="AG470" i="29" s="1"/>
  <c r="AH473" i="29"/>
  <c r="AG473" i="29" s="1"/>
  <c r="AH474" i="29"/>
  <c r="AG474" i="29" s="1"/>
  <c r="AH475" i="29"/>
  <c r="AG475" i="29" s="1"/>
  <c r="AH477" i="29"/>
  <c r="AG477" i="29" s="1"/>
  <c r="AH478" i="29"/>
  <c r="AG478" i="29" s="1"/>
  <c r="AH481" i="29"/>
  <c r="AG481" i="29" s="1"/>
  <c r="AH482" i="29"/>
  <c r="AG482" i="29" s="1"/>
  <c r="AH483" i="29"/>
  <c r="AG483" i="29" s="1"/>
  <c r="AH485" i="29"/>
  <c r="AG485" i="29" s="1"/>
  <c r="AH486" i="29"/>
  <c r="AG486" i="29" s="1"/>
  <c r="AH489" i="29"/>
  <c r="AG489" i="29" s="1"/>
  <c r="AH490" i="29"/>
  <c r="AG490" i="29" s="1"/>
  <c r="AH491" i="29"/>
  <c r="AG491" i="29" s="1"/>
  <c r="AH494" i="29"/>
  <c r="AG494" i="29" s="1"/>
  <c r="AH497" i="29"/>
  <c r="AG497" i="29" s="1"/>
  <c r="AH498" i="29"/>
  <c r="AG498" i="29" s="1"/>
  <c r="AH499" i="29"/>
  <c r="AG499" i="29" s="1"/>
  <c r="AH501" i="29"/>
  <c r="AG501" i="29" s="1"/>
  <c r="AH502" i="29"/>
  <c r="AG502" i="29" s="1"/>
  <c r="AH505" i="29"/>
  <c r="AG505" i="29" s="1"/>
  <c r="AH506" i="29"/>
  <c r="AG506" i="29" s="1"/>
  <c r="AH12" i="29"/>
  <c r="AG12" i="29" s="1"/>
  <c r="AH15" i="29"/>
  <c r="AG15" i="29" s="1"/>
  <c r="AH16" i="29"/>
  <c r="AG16" i="29" s="1"/>
  <c r="AH17" i="29"/>
  <c r="AG17" i="29" s="1"/>
  <c r="AH18" i="29"/>
  <c r="AG18" i="29" s="1"/>
  <c r="AH20" i="29"/>
  <c r="AG20" i="29" s="1"/>
  <c r="AH21" i="29"/>
  <c r="AG21" i="29" s="1"/>
  <c r="AH23" i="29"/>
  <c r="AG23" i="29" s="1"/>
  <c r="AH24" i="29"/>
  <c r="AG24" i="29" s="1"/>
  <c r="AH28" i="29"/>
  <c r="AG28" i="29" s="1"/>
  <c r="AH31" i="29"/>
  <c r="AG31" i="29" s="1"/>
  <c r="AH32" i="29"/>
  <c r="AG32" i="29" s="1"/>
  <c r="AH36" i="29"/>
  <c r="AG36" i="29" s="1"/>
  <c r="AH39" i="29"/>
  <c r="AG39" i="29" s="1"/>
  <c r="AH40" i="29"/>
  <c r="AG40" i="29" s="1"/>
  <c r="AH41" i="29"/>
  <c r="AG41" i="29" s="1"/>
  <c r="AH44" i="29"/>
  <c r="AG44" i="29" s="1"/>
  <c r="AH47" i="29"/>
  <c r="AG47" i="29" s="1"/>
  <c r="AH48" i="29"/>
  <c r="AG48" i="29" s="1"/>
  <c r="AH52" i="29"/>
  <c r="AG52" i="29" s="1"/>
  <c r="AH53" i="29"/>
  <c r="AG53" i="29" s="1"/>
  <c r="AH55" i="29"/>
  <c r="AG55" i="29" s="1"/>
  <c r="AH56" i="29"/>
  <c r="AG56" i="29" s="1"/>
  <c r="AH60" i="29"/>
  <c r="AG60" i="29" s="1"/>
  <c r="AH63" i="29"/>
  <c r="AG63" i="29" s="1"/>
  <c r="AH64" i="29"/>
  <c r="AG64" i="29" s="1"/>
  <c r="AH68" i="29"/>
  <c r="AG68" i="29" s="1"/>
  <c r="AH71" i="29"/>
  <c r="AG71" i="29" s="1"/>
  <c r="AH72" i="29"/>
  <c r="AG72" i="29" s="1"/>
  <c r="AH76" i="29"/>
  <c r="AG76" i="29" s="1"/>
  <c r="AH79" i="29"/>
  <c r="AG79" i="29" s="1"/>
  <c r="AH80" i="29"/>
  <c r="AG80" i="29" s="1"/>
  <c r="AH84" i="29"/>
  <c r="AG84" i="29" s="1"/>
  <c r="AH85" i="29"/>
  <c r="AG85" i="29" s="1"/>
  <c r="AH87" i="29"/>
  <c r="AG87" i="29" s="1"/>
  <c r="AH88" i="29"/>
  <c r="AG88" i="29" s="1"/>
  <c r="AH89" i="29"/>
  <c r="AG89" i="29" s="1"/>
  <c r="AH92" i="29"/>
  <c r="AG92" i="29" s="1"/>
  <c r="AH95" i="29"/>
  <c r="AG95" i="29" s="1"/>
  <c r="AH96" i="29"/>
  <c r="AG96" i="29" s="1"/>
  <c r="AH100" i="29"/>
  <c r="AG100" i="29" s="1"/>
  <c r="AH103" i="29"/>
  <c r="AG103" i="29" s="1"/>
  <c r="AH104" i="29"/>
  <c r="AG104" i="29" s="1"/>
  <c r="AH108" i="29"/>
  <c r="AG108" i="29" s="1"/>
  <c r="AH111" i="29"/>
  <c r="AG111" i="29" s="1"/>
  <c r="AH112" i="29"/>
  <c r="AG112" i="29" s="1"/>
  <c r="AH114" i="29"/>
  <c r="AG114" i="29" s="1"/>
  <c r="AH116" i="29"/>
  <c r="AG116" i="29" s="1"/>
  <c r="AH117" i="29"/>
  <c r="AG117" i="29" s="1"/>
  <c r="AH119" i="29"/>
  <c r="AG119" i="29" s="1"/>
  <c r="AH120" i="29"/>
  <c r="AG120" i="29" s="1"/>
  <c r="AH124" i="29"/>
  <c r="AG124" i="29" s="1"/>
  <c r="AH127" i="29"/>
  <c r="AG127" i="29" s="1"/>
  <c r="AH128" i="29"/>
  <c r="AG128" i="29" s="1"/>
  <c r="AH132" i="29"/>
  <c r="AG132" i="29" s="1"/>
  <c r="AH135" i="29"/>
  <c r="AG135" i="29" s="1"/>
  <c r="AH136" i="29"/>
  <c r="AG136" i="29" s="1"/>
  <c r="AH138" i="29"/>
  <c r="AG138" i="29" s="1"/>
  <c r="AH140" i="29"/>
  <c r="AG140" i="29" s="1"/>
  <c r="AH143" i="29"/>
  <c r="AG143" i="29" s="1"/>
  <c r="AH144" i="29"/>
  <c r="AG144" i="29" s="1"/>
  <c r="AH148" i="29"/>
  <c r="AG148" i="29" s="1"/>
  <c r="AH149" i="29"/>
  <c r="AG149" i="29" s="1"/>
  <c r="AH151" i="29"/>
  <c r="AG151" i="29" s="1"/>
  <c r="AH152" i="29"/>
  <c r="AG152" i="29" s="1"/>
  <c r="AH156" i="29"/>
  <c r="AG156" i="29" s="1"/>
  <c r="AH159" i="29"/>
  <c r="AG159" i="29" s="1"/>
  <c r="AH160" i="29"/>
  <c r="AG160" i="29" s="1"/>
  <c r="AH164" i="29"/>
  <c r="AG164" i="29" s="1"/>
  <c r="AH167" i="29"/>
  <c r="AG167" i="29" s="1"/>
  <c r="AH168" i="29"/>
  <c r="AG168" i="29" s="1"/>
  <c r="AH172" i="29"/>
  <c r="AG172" i="29" s="1"/>
  <c r="AH175" i="29"/>
  <c r="AG175" i="29" s="1"/>
  <c r="AH176" i="29"/>
  <c r="AG176" i="29" s="1"/>
  <c r="AH177" i="29"/>
  <c r="AG177" i="29" s="1"/>
  <c r="AH180" i="29"/>
  <c r="AG180" i="29" s="1"/>
  <c r="AH181" i="29"/>
  <c r="AG181" i="29" s="1"/>
  <c r="AH183" i="29"/>
  <c r="AG183" i="29" s="1"/>
  <c r="AH184" i="29"/>
  <c r="AG184" i="29" s="1"/>
  <c r="AH188" i="29"/>
  <c r="AG188" i="29" s="1"/>
  <c r="AH191" i="29"/>
  <c r="AG191" i="29" s="1"/>
  <c r="AH192" i="29"/>
  <c r="AG192" i="29" s="1"/>
  <c r="AH196" i="29"/>
  <c r="AG196" i="29" s="1"/>
  <c r="AH199" i="29"/>
  <c r="AG199" i="29" s="1"/>
  <c r="AH200" i="29"/>
  <c r="AG200" i="29" s="1"/>
  <c r="AH204" i="29"/>
  <c r="AG204" i="29" s="1"/>
  <c r="AH207" i="29"/>
  <c r="AG207" i="29" s="1"/>
  <c r="AH208" i="29"/>
  <c r="AG208" i="29" s="1"/>
  <c r="AH212" i="29"/>
  <c r="AG212" i="29" s="1"/>
  <c r="AH213" i="29"/>
  <c r="AG213" i="29" s="1"/>
  <c r="AH215" i="29"/>
  <c r="AG215" i="29" s="1"/>
  <c r="AH216" i="29"/>
  <c r="AG216" i="29" s="1"/>
  <c r="AH220" i="29"/>
  <c r="AG220" i="29" s="1"/>
  <c r="AH223" i="29"/>
  <c r="AG223" i="29" s="1"/>
  <c r="AH224" i="29"/>
  <c r="AG224" i="29" s="1"/>
  <c r="AH225" i="29"/>
  <c r="AG225" i="29" s="1"/>
  <c r="AH228" i="29"/>
  <c r="AG228" i="29" s="1"/>
  <c r="AH231" i="29"/>
  <c r="AG231" i="29" s="1"/>
  <c r="AH232" i="29"/>
  <c r="AG232" i="29" s="1"/>
  <c r="AH236" i="29"/>
  <c r="AG236" i="29" s="1"/>
  <c r="AH239" i="29"/>
  <c r="AG239" i="29" s="1"/>
  <c r="AH240" i="29"/>
  <c r="AG240" i="29" s="1"/>
  <c r="AH244" i="29"/>
  <c r="AG244" i="29" s="1"/>
  <c r="AH245" i="29"/>
  <c r="AG245" i="29" s="1"/>
  <c r="AH247" i="29"/>
  <c r="AG247" i="29" s="1"/>
  <c r="AH248" i="29"/>
  <c r="AG248" i="29" s="1"/>
  <c r="AH249" i="29"/>
  <c r="AG249" i="29" s="1"/>
  <c r="AH252" i="29"/>
  <c r="AG252" i="29" s="1"/>
  <c r="AH255" i="29"/>
  <c r="AG255" i="29" s="1"/>
  <c r="AH256" i="29"/>
  <c r="AG256" i="29" s="1"/>
  <c r="AH260" i="29"/>
  <c r="AG260" i="29" s="1"/>
  <c r="AH263" i="29"/>
  <c r="AG263" i="29" s="1"/>
  <c r="AH264" i="29"/>
  <c r="AG264" i="29" s="1"/>
  <c r="AH268" i="29"/>
  <c r="AG268" i="29" s="1"/>
  <c r="AH271" i="29"/>
  <c r="AG271" i="29" s="1"/>
  <c r="AH272" i="29"/>
  <c r="AG272" i="29" s="1"/>
  <c r="AH276" i="29"/>
  <c r="AG276" i="29" s="1"/>
  <c r="AH277" i="29"/>
  <c r="AG277" i="29" s="1"/>
  <c r="AH279" i="29"/>
  <c r="AG279" i="29" s="1"/>
  <c r="AH280" i="29"/>
  <c r="AG280" i="29" s="1"/>
  <c r="AH284" i="29"/>
  <c r="AG284" i="29" s="1"/>
  <c r="AH287" i="29"/>
  <c r="AG287" i="29" s="1"/>
  <c r="AH288" i="29"/>
  <c r="AG288" i="29" s="1"/>
  <c r="AH292" i="29"/>
  <c r="AG292" i="29" s="1"/>
  <c r="AH295" i="29"/>
  <c r="AG295" i="29" s="1"/>
  <c r="AH296" i="29"/>
  <c r="AG296" i="29" s="1"/>
  <c r="AH300" i="29"/>
  <c r="AG300" i="29" s="1"/>
  <c r="AH301" i="29"/>
  <c r="AG301" i="29" s="1"/>
  <c r="AH303" i="29"/>
  <c r="AG303" i="29" s="1"/>
  <c r="AH304" i="29"/>
  <c r="AG304" i="29" s="1"/>
  <c r="AH308" i="29"/>
  <c r="AG308" i="29" s="1"/>
  <c r="AH311" i="29"/>
  <c r="AG311" i="29" s="1"/>
  <c r="AH312" i="29"/>
  <c r="AG312" i="29" s="1"/>
  <c r="AH314" i="29"/>
  <c r="AG314" i="29" s="1"/>
  <c r="AH316" i="29"/>
  <c r="AG316" i="29" s="1"/>
  <c r="AH319" i="29"/>
  <c r="AG319" i="29" s="1"/>
  <c r="AH320" i="29"/>
  <c r="AG320" i="29" s="1"/>
  <c r="AH324" i="29"/>
  <c r="AG324" i="29" s="1"/>
  <c r="AH327" i="29"/>
  <c r="AG327" i="29" s="1"/>
  <c r="AH328" i="29"/>
  <c r="AG328" i="29" s="1"/>
  <c r="AH332" i="29"/>
  <c r="AG332" i="29" s="1"/>
  <c r="AH335" i="29"/>
  <c r="AG335" i="29" s="1"/>
  <c r="AH336" i="29"/>
  <c r="AG336" i="29" s="1"/>
  <c r="AH340" i="29"/>
  <c r="AG340" i="29" s="1"/>
  <c r="AH343" i="29"/>
  <c r="AG343" i="29" s="1"/>
  <c r="AH344" i="29"/>
  <c r="AG344" i="29" s="1"/>
  <c r="AH348" i="29"/>
  <c r="AG348" i="29" s="1"/>
  <c r="AH351" i="29"/>
  <c r="AG351" i="29" s="1"/>
  <c r="AH352" i="29"/>
  <c r="AG352" i="29" s="1"/>
  <c r="AH356" i="29"/>
  <c r="AG356" i="29" s="1"/>
  <c r="AH359" i="29"/>
  <c r="AG359" i="29" s="1"/>
  <c r="AH360" i="29"/>
  <c r="AG360" i="29" s="1"/>
  <c r="AH364" i="29"/>
  <c r="AG364" i="29" s="1"/>
  <c r="AH365" i="29"/>
  <c r="AG365" i="29" s="1"/>
  <c r="AH367" i="29"/>
  <c r="AG367" i="29" s="1"/>
  <c r="AH368" i="29"/>
  <c r="AG368" i="29" s="1"/>
  <c r="AH372" i="29"/>
  <c r="AG372" i="29" s="1"/>
  <c r="AH375" i="29"/>
  <c r="AG375" i="29" s="1"/>
  <c r="AH376" i="29"/>
  <c r="AG376" i="29" s="1"/>
  <c r="AH380" i="29"/>
  <c r="AG380" i="29" s="1"/>
  <c r="AH383" i="29"/>
  <c r="AG383" i="29" s="1"/>
  <c r="AH384" i="29"/>
  <c r="AG384" i="29" s="1"/>
  <c r="AH388" i="29"/>
  <c r="AG388" i="29" s="1"/>
  <c r="AH391" i="29"/>
  <c r="AG391" i="29" s="1"/>
  <c r="AH392" i="29"/>
  <c r="AG392" i="29" s="1"/>
  <c r="AH396" i="29"/>
  <c r="AG396" i="29" s="1"/>
  <c r="AH399" i="29"/>
  <c r="AG399" i="29" s="1"/>
  <c r="AH400" i="29"/>
  <c r="AG400" i="29" s="1"/>
  <c r="AH404" i="29"/>
  <c r="AG404" i="29" s="1"/>
  <c r="AH407" i="29"/>
  <c r="AG407" i="29" s="1"/>
  <c r="AH408" i="29"/>
  <c r="AG408" i="29" s="1"/>
  <c r="AH412" i="29"/>
  <c r="AG412" i="29" s="1"/>
  <c r="AH415" i="29"/>
  <c r="AG415" i="29" s="1"/>
  <c r="AH416" i="29"/>
  <c r="AG416" i="29" s="1"/>
  <c r="AH420" i="29"/>
  <c r="AG420" i="29" s="1"/>
  <c r="AH423" i="29"/>
  <c r="AG423" i="29" s="1"/>
  <c r="AH424" i="29"/>
  <c r="AG424" i="29" s="1"/>
  <c r="AH428" i="29"/>
  <c r="AG428" i="29" s="1"/>
  <c r="AH429" i="29"/>
  <c r="AG429" i="29" s="1"/>
  <c r="AH431" i="29"/>
  <c r="AG431" i="29" s="1"/>
  <c r="AH432" i="29"/>
  <c r="AG432" i="29" s="1"/>
  <c r="AH436" i="29"/>
  <c r="AG436" i="29" s="1"/>
  <c r="AH439" i="29"/>
  <c r="AG439" i="29" s="1"/>
  <c r="AH440" i="29"/>
  <c r="AG440" i="29" s="1"/>
  <c r="AH444" i="29"/>
  <c r="AG444" i="29" s="1"/>
  <c r="AH447" i="29"/>
  <c r="AG447" i="29" s="1"/>
  <c r="AH448" i="29"/>
  <c r="AG448" i="29" s="1"/>
  <c r="AH452" i="29"/>
  <c r="AG452" i="29" s="1"/>
  <c r="AH455" i="29"/>
  <c r="AG455" i="29" s="1"/>
  <c r="AH456" i="29"/>
  <c r="AG456" i="29" s="1"/>
  <c r="AH460" i="29"/>
  <c r="AG460" i="29" s="1"/>
  <c r="AH463" i="29"/>
  <c r="AG463" i="29" s="1"/>
  <c r="AH464" i="29"/>
  <c r="AG464" i="29" s="1"/>
  <c r="AH468" i="29"/>
  <c r="AG468" i="29" s="1"/>
  <c r="AH471" i="29"/>
  <c r="AG471" i="29" s="1"/>
  <c r="AH472" i="29"/>
  <c r="AG472" i="29" s="1"/>
  <c r="AH476" i="29"/>
  <c r="AG476" i="29" s="1"/>
  <c r="AH479" i="29"/>
  <c r="AG479" i="29" s="1"/>
  <c r="AH480" i="29"/>
  <c r="AG480" i="29" s="1"/>
  <c r="AH484" i="29"/>
  <c r="AG484" i="29" s="1"/>
  <c r="AH487" i="29"/>
  <c r="AG487" i="29" s="1"/>
  <c r="AH488" i="29"/>
  <c r="AG488" i="29" s="1"/>
  <c r="AH492" i="29"/>
  <c r="AG492" i="29" s="1"/>
  <c r="AH493" i="29"/>
  <c r="AG493" i="29" s="1"/>
  <c r="AH495" i="29"/>
  <c r="AG495" i="29" s="1"/>
  <c r="AH496" i="29"/>
  <c r="AG496" i="29" s="1"/>
  <c r="AH500" i="29"/>
  <c r="AG500" i="29" s="1"/>
  <c r="AH503" i="29"/>
  <c r="AG503" i="29" s="1"/>
  <c r="AH504" i="29"/>
  <c r="AG504" i="29" s="1"/>
  <c r="D521" i="29"/>
  <c r="F533" i="40" l="1"/>
  <c r="F532" i="40"/>
  <c r="D5" i="41" s="1"/>
  <c r="E5" i="41" s="1"/>
  <c r="V11" i="29"/>
  <c r="AG11" i="29"/>
  <c r="V8" i="29"/>
  <c r="AG8" i="29"/>
  <c r="AH7" i="29"/>
  <c r="V7" i="29" l="1"/>
  <c r="AG7" i="29"/>
  <c r="AJ507" i="29"/>
  <c r="AK507" i="29"/>
  <c r="K4" i="29"/>
  <c r="I521" i="29" l="1"/>
  <c r="J4" i="41" s="1"/>
  <c r="AX26" i="29"/>
  <c r="AU26" i="29"/>
  <c r="AV26" i="29"/>
  <c r="AZ26" i="29"/>
  <c r="BA26" i="29"/>
  <c r="BB26" i="29"/>
  <c r="BD26" i="29"/>
  <c r="BE26" i="29"/>
  <c r="AX27" i="29"/>
  <c r="AU27" i="29"/>
  <c r="AV27" i="29"/>
  <c r="AZ27" i="29"/>
  <c r="BA27" i="29"/>
  <c r="BB27" i="29"/>
  <c r="BD27" i="29"/>
  <c r="BE27" i="29"/>
  <c r="AX28" i="29"/>
  <c r="AU28" i="29"/>
  <c r="AV28" i="29"/>
  <c r="AZ28" i="29"/>
  <c r="BA28" i="29"/>
  <c r="BB28" i="29"/>
  <c r="BD28" i="29"/>
  <c r="BE28" i="29"/>
  <c r="AX29" i="29"/>
  <c r="AU29" i="29"/>
  <c r="AV29" i="29"/>
  <c r="AZ29" i="29"/>
  <c r="BA29" i="29"/>
  <c r="BB29" i="29"/>
  <c r="BD29" i="29"/>
  <c r="BE29" i="29"/>
  <c r="AU30" i="29"/>
  <c r="AV30" i="29"/>
  <c r="AZ30" i="29"/>
  <c r="BA30" i="29"/>
  <c r="BB30" i="29"/>
  <c r="BD30" i="29"/>
  <c r="BE30" i="29"/>
  <c r="AU31" i="29"/>
  <c r="AV31" i="29"/>
  <c r="AZ31" i="29"/>
  <c r="BA31" i="29"/>
  <c r="BB31" i="29"/>
  <c r="BD31" i="29"/>
  <c r="BE31" i="29"/>
  <c r="AU32" i="29"/>
  <c r="AV32" i="29"/>
  <c r="AZ32" i="29"/>
  <c r="BA32" i="29"/>
  <c r="BB32" i="29"/>
  <c r="BD32" i="29"/>
  <c r="BE32" i="29"/>
  <c r="AU33" i="29"/>
  <c r="AV33" i="29"/>
  <c r="AZ33" i="29"/>
  <c r="BA33" i="29"/>
  <c r="BB33" i="29"/>
  <c r="BD33" i="29"/>
  <c r="BE33" i="29"/>
  <c r="AU34" i="29"/>
  <c r="AV34" i="29"/>
  <c r="AZ34" i="29"/>
  <c r="BA34" i="29"/>
  <c r="BB34" i="29"/>
  <c r="BD34" i="29"/>
  <c r="BE34" i="29"/>
  <c r="AU35" i="29"/>
  <c r="AV35" i="29"/>
  <c r="AZ35" i="29"/>
  <c r="BA35" i="29"/>
  <c r="BB35" i="29"/>
  <c r="BD35" i="29"/>
  <c r="BE35" i="29"/>
  <c r="AU36" i="29"/>
  <c r="AV36" i="29"/>
  <c r="AZ36" i="29"/>
  <c r="BA36" i="29"/>
  <c r="BB36" i="29"/>
  <c r="BD36" i="29"/>
  <c r="BE36" i="29"/>
  <c r="AU37" i="29"/>
  <c r="AV37" i="29"/>
  <c r="AZ37" i="29"/>
  <c r="BA37" i="29"/>
  <c r="BB37" i="29"/>
  <c r="BD37" i="29"/>
  <c r="BE37" i="29"/>
  <c r="AU38" i="29"/>
  <c r="AV38" i="29"/>
  <c r="AZ38" i="29"/>
  <c r="BA38" i="29"/>
  <c r="BB38" i="29"/>
  <c r="BD38" i="29"/>
  <c r="BE38" i="29"/>
  <c r="AU39" i="29"/>
  <c r="AV39" i="29"/>
  <c r="AZ39" i="29"/>
  <c r="BA39" i="29"/>
  <c r="BB39" i="29"/>
  <c r="BD39" i="29"/>
  <c r="BE39" i="29"/>
  <c r="AU40" i="29"/>
  <c r="AV40" i="29"/>
  <c r="AZ40" i="29"/>
  <c r="BA40" i="29"/>
  <c r="BB40" i="29"/>
  <c r="BD40" i="29"/>
  <c r="BE40" i="29"/>
  <c r="AU41" i="29"/>
  <c r="AV41" i="29"/>
  <c r="AZ41" i="29"/>
  <c r="BA41" i="29"/>
  <c r="BB41" i="29"/>
  <c r="BD41" i="29"/>
  <c r="BE41" i="29"/>
  <c r="AU42" i="29"/>
  <c r="AV42" i="29"/>
  <c r="AZ42" i="29"/>
  <c r="BA42" i="29"/>
  <c r="BB42" i="29"/>
  <c r="BD42" i="29"/>
  <c r="BE42" i="29"/>
  <c r="AU43" i="29"/>
  <c r="AV43" i="29"/>
  <c r="AZ43" i="29"/>
  <c r="BA43" i="29"/>
  <c r="BB43" i="29"/>
  <c r="BD43" i="29"/>
  <c r="BE43" i="29"/>
  <c r="AU44" i="29"/>
  <c r="AV44" i="29"/>
  <c r="AZ44" i="29"/>
  <c r="BA44" i="29"/>
  <c r="BB44" i="29"/>
  <c r="BD44" i="29"/>
  <c r="BE44" i="29"/>
  <c r="AU45" i="29"/>
  <c r="AV45" i="29"/>
  <c r="AZ45" i="29"/>
  <c r="BA45" i="29"/>
  <c r="BB45" i="29"/>
  <c r="BD45" i="29"/>
  <c r="BE45" i="29"/>
  <c r="AU46" i="29"/>
  <c r="AV46" i="29"/>
  <c r="AZ46" i="29"/>
  <c r="BA46" i="29"/>
  <c r="BB46" i="29"/>
  <c r="BD46" i="29"/>
  <c r="BE46" i="29"/>
  <c r="AU47" i="29"/>
  <c r="AV47" i="29"/>
  <c r="AZ47" i="29"/>
  <c r="BA47" i="29"/>
  <c r="BB47" i="29"/>
  <c r="BD47" i="29"/>
  <c r="BE47" i="29"/>
  <c r="AU48" i="29"/>
  <c r="AV48" i="29"/>
  <c r="AZ48" i="29"/>
  <c r="BA48" i="29"/>
  <c r="BB48" i="29"/>
  <c r="BD48" i="29"/>
  <c r="BE48" i="29"/>
  <c r="AU49" i="29"/>
  <c r="AV49" i="29"/>
  <c r="AZ49" i="29"/>
  <c r="BA49" i="29"/>
  <c r="BB49" i="29"/>
  <c r="BD49" i="29"/>
  <c r="BE49" i="29"/>
  <c r="AU50" i="29"/>
  <c r="AV50" i="29"/>
  <c r="AZ50" i="29"/>
  <c r="BA50" i="29"/>
  <c r="BB50" i="29"/>
  <c r="BD50" i="29"/>
  <c r="BE50" i="29"/>
  <c r="AU51" i="29"/>
  <c r="AV51" i="29"/>
  <c r="AZ51" i="29"/>
  <c r="BA51" i="29"/>
  <c r="BB51" i="29"/>
  <c r="BD51" i="29"/>
  <c r="BE51" i="29"/>
  <c r="AU52" i="29"/>
  <c r="AV52" i="29"/>
  <c r="AZ52" i="29"/>
  <c r="BA52" i="29"/>
  <c r="BB52" i="29"/>
  <c r="BD52" i="29"/>
  <c r="BE52" i="29"/>
  <c r="AU53" i="29"/>
  <c r="AV53" i="29"/>
  <c r="AZ53" i="29"/>
  <c r="BA53" i="29"/>
  <c r="BB53" i="29"/>
  <c r="BD53" i="29"/>
  <c r="BE53" i="29"/>
  <c r="AU54" i="29"/>
  <c r="AV54" i="29"/>
  <c r="AZ54" i="29"/>
  <c r="BA54" i="29"/>
  <c r="BB54" i="29"/>
  <c r="BD54" i="29"/>
  <c r="BE54" i="29"/>
  <c r="AU55" i="29"/>
  <c r="AV55" i="29"/>
  <c r="AZ55" i="29"/>
  <c r="BA55" i="29"/>
  <c r="BB55" i="29"/>
  <c r="BD55" i="29"/>
  <c r="BE55" i="29"/>
  <c r="AU56" i="29"/>
  <c r="AV56" i="29"/>
  <c r="AZ56" i="29"/>
  <c r="BA56" i="29"/>
  <c r="BB56" i="29"/>
  <c r="BD56" i="29"/>
  <c r="BE56" i="29"/>
  <c r="AU57" i="29"/>
  <c r="AV57" i="29"/>
  <c r="AZ57" i="29"/>
  <c r="BA57" i="29"/>
  <c r="BB57" i="29"/>
  <c r="BD57" i="29"/>
  <c r="BE57" i="29"/>
  <c r="AU58" i="29"/>
  <c r="AV58" i="29"/>
  <c r="AZ58" i="29"/>
  <c r="BA58" i="29"/>
  <c r="BB58" i="29"/>
  <c r="BD58" i="29"/>
  <c r="BE58" i="29"/>
  <c r="AU59" i="29"/>
  <c r="AV59" i="29"/>
  <c r="AZ59" i="29"/>
  <c r="BA59" i="29"/>
  <c r="BB59" i="29"/>
  <c r="BD59" i="29"/>
  <c r="BE59" i="29"/>
  <c r="AU60" i="29"/>
  <c r="AV60" i="29"/>
  <c r="AZ60" i="29"/>
  <c r="BA60" i="29"/>
  <c r="BB60" i="29"/>
  <c r="BD60" i="29"/>
  <c r="BE60" i="29"/>
  <c r="AU61" i="29"/>
  <c r="AV61" i="29"/>
  <c r="AZ61" i="29"/>
  <c r="BA61" i="29"/>
  <c r="BB61" i="29"/>
  <c r="BD61" i="29"/>
  <c r="BE61" i="29"/>
  <c r="AU62" i="29"/>
  <c r="AV62" i="29"/>
  <c r="AZ62" i="29"/>
  <c r="BA62" i="29"/>
  <c r="BB62" i="29"/>
  <c r="BD62" i="29"/>
  <c r="BE62" i="29"/>
  <c r="AU63" i="29"/>
  <c r="AV63" i="29"/>
  <c r="AZ63" i="29"/>
  <c r="BA63" i="29"/>
  <c r="BB63" i="29"/>
  <c r="BD63" i="29"/>
  <c r="BE63" i="29"/>
  <c r="AU64" i="29"/>
  <c r="AV64" i="29"/>
  <c r="AZ64" i="29"/>
  <c r="BA64" i="29"/>
  <c r="BB64" i="29"/>
  <c r="BD64" i="29"/>
  <c r="BE64" i="29"/>
  <c r="AU65" i="29"/>
  <c r="AV65" i="29"/>
  <c r="AZ65" i="29"/>
  <c r="BA65" i="29"/>
  <c r="BB65" i="29"/>
  <c r="BD65" i="29"/>
  <c r="BE65" i="29"/>
  <c r="AU66" i="29"/>
  <c r="AV66" i="29"/>
  <c r="AZ66" i="29"/>
  <c r="BA66" i="29"/>
  <c r="BB66" i="29"/>
  <c r="BD66" i="29"/>
  <c r="BE66" i="29"/>
  <c r="AU67" i="29"/>
  <c r="AV67" i="29"/>
  <c r="AZ67" i="29"/>
  <c r="BA67" i="29"/>
  <c r="BB67" i="29"/>
  <c r="BD67" i="29"/>
  <c r="BE67" i="29"/>
  <c r="AU68" i="29"/>
  <c r="AV68" i="29"/>
  <c r="AZ68" i="29"/>
  <c r="BA68" i="29"/>
  <c r="BB68" i="29"/>
  <c r="BD68" i="29"/>
  <c r="BE68" i="29"/>
  <c r="AU69" i="29"/>
  <c r="AV69" i="29"/>
  <c r="AZ69" i="29"/>
  <c r="BA69" i="29"/>
  <c r="BB69" i="29"/>
  <c r="BD69" i="29"/>
  <c r="BE69" i="29"/>
  <c r="AU70" i="29"/>
  <c r="AV70" i="29"/>
  <c r="AZ70" i="29"/>
  <c r="BA70" i="29"/>
  <c r="BB70" i="29"/>
  <c r="BD70" i="29"/>
  <c r="BE70" i="29"/>
  <c r="AU71" i="29"/>
  <c r="AV71" i="29"/>
  <c r="AZ71" i="29"/>
  <c r="BA71" i="29"/>
  <c r="BB71" i="29"/>
  <c r="BD71" i="29"/>
  <c r="BE71" i="29"/>
  <c r="AU72" i="29"/>
  <c r="AV72" i="29"/>
  <c r="AZ72" i="29"/>
  <c r="BA72" i="29"/>
  <c r="BB72" i="29"/>
  <c r="BD72" i="29"/>
  <c r="BE72" i="29"/>
  <c r="AU73" i="29"/>
  <c r="AV73" i="29"/>
  <c r="AZ73" i="29"/>
  <c r="BA73" i="29"/>
  <c r="BB73" i="29"/>
  <c r="BD73" i="29"/>
  <c r="BE73" i="29"/>
  <c r="AU74" i="29"/>
  <c r="AV74" i="29"/>
  <c r="AZ74" i="29"/>
  <c r="BA74" i="29"/>
  <c r="BB74" i="29"/>
  <c r="BD74" i="29"/>
  <c r="BE74" i="29"/>
  <c r="AU75" i="29"/>
  <c r="AV75" i="29"/>
  <c r="AZ75" i="29"/>
  <c r="BA75" i="29"/>
  <c r="BB75" i="29"/>
  <c r="BD75" i="29"/>
  <c r="BE75" i="29"/>
  <c r="AU76" i="29"/>
  <c r="AV76" i="29"/>
  <c r="AZ76" i="29"/>
  <c r="BA76" i="29"/>
  <c r="BB76" i="29"/>
  <c r="BD76" i="29"/>
  <c r="BE76" i="29"/>
  <c r="AU77" i="29"/>
  <c r="AV77" i="29"/>
  <c r="AZ77" i="29"/>
  <c r="BA77" i="29"/>
  <c r="BB77" i="29"/>
  <c r="BD77" i="29"/>
  <c r="BE77" i="29"/>
  <c r="AU78" i="29"/>
  <c r="AV78" i="29"/>
  <c r="AZ78" i="29"/>
  <c r="BA78" i="29"/>
  <c r="BB78" i="29"/>
  <c r="BD78" i="29"/>
  <c r="BE78" i="29"/>
  <c r="AU79" i="29"/>
  <c r="AV79" i="29"/>
  <c r="AZ79" i="29"/>
  <c r="BA79" i="29"/>
  <c r="BB79" i="29"/>
  <c r="BD79" i="29"/>
  <c r="BE79" i="29"/>
  <c r="AU80" i="29"/>
  <c r="AV80" i="29"/>
  <c r="AZ80" i="29"/>
  <c r="BA80" i="29"/>
  <c r="BB80" i="29"/>
  <c r="BD80" i="29"/>
  <c r="BE80" i="29"/>
  <c r="AU81" i="29"/>
  <c r="AV81" i="29"/>
  <c r="AZ81" i="29"/>
  <c r="BA81" i="29"/>
  <c r="BB81" i="29"/>
  <c r="BD81" i="29"/>
  <c r="BE81" i="29"/>
  <c r="AU82" i="29"/>
  <c r="AV82" i="29"/>
  <c r="AZ82" i="29"/>
  <c r="BA82" i="29"/>
  <c r="BB82" i="29"/>
  <c r="BD82" i="29"/>
  <c r="BE82" i="29"/>
  <c r="AU83" i="29"/>
  <c r="AV83" i="29"/>
  <c r="AZ83" i="29"/>
  <c r="BA83" i="29"/>
  <c r="BB83" i="29"/>
  <c r="BD83" i="29"/>
  <c r="BE83" i="29"/>
  <c r="AU84" i="29"/>
  <c r="AV84" i="29"/>
  <c r="AZ84" i="29"/>
  <c r="BA84" i="29"/>
  <c r="BB84" i="29"/>
  <c r="BD84" i="29"/>
  <c r="BE84" i="29"/>
  <c r="AU85" i="29"/>
  <c r="AV85" i="29"/>
  <c r="AZ85" i="29"/>
  <c r="BA85" i="29"/>
  <c r="BB85" i="29"/>
  <c r="BD85" i="29"/>
  <c r="BE85" i="29"/>
  <c r="AU86" i="29"/>
  <c r="AV86" i="29"/>
  <c r="AZ86" i="29"/>
  <c r="BA86" i="29"/>
  <c r="BB86" i="29"/>
  <c r="BD86" i="29"/>
  <c r="BE86" i="29"/>
  <c r="AU87" i="29"/>
  <c r="AV87" i="29"/>
  <c r="AZ87" i="29"/>
  <c r="BA87" i="29"/>
  <c r="BB87" i="29"/>
  <c r="BD87" i="29"/>
  <c r="BE87" i="29"/>
  <c r="AU88" i="29"/>
  <c r="AV88" i="29"/>
  <c r="AZ88" i="29"/>
  <c r="BA88" i="29"/>
  <c r="BB88" i="29"/>
  <c r="BD88" i="29"/>
  <c r="BE88" i="29"/>
  <c r="AU89" i="29"/>
  <c r="AV89" i="29"/>
  <c r="AZ89" i="29"/>
  <c r="BA89" i="29"/>
  <c r="BB89" i="29"/>
  <c r="BD89" i="29"/>
  <c r="BE89" i="29"/>
  <c r="AU90" i="29"/>
  <c r="AV90" i="29"/>
  <c r="AZ90" i="29"/>
  <c r="BA90" i="29"/>
  <c r="BB90" i="29"/>
  <c r="BD90" i="29"/>
  <c r="BE90" i="29"/>
  <c r="AU91" i="29"/>
  <c r="AV91" i="29"/>
  <c r="AZ91" i="29"/>
  <c r="BA91" i="29"/>
  <c r="BB91" i="29"/>
  <c r="BD91" i="29"/>
  <c r="BE91" i="29"/>
  <c r="AU92" i="29"/>
  <c r="AV92" i="29"/>
  <c r="AZ92" i="29"/>
  <c r="BA92" i="29"/>
  <c r="BB92" i="29"/>
  <c r="BD92" i="29"/>
  <c r="BE92" i="29"/>
  <c r="AU93" i="29"/>
  <c r="AV93" i="29"/>
  <c r="AZ93" i="29"/>
  <c r="BA93" i="29"/>
  <c r="BB93" i="29"/>
  <c r="BD93" i="29"/>
  <c r="BE93" i="29"/>
  <c r="AU94" i="29"/>
  <c r="AV94" i="29"/>
  <c r="AZ94" i="29"/>
  <c r="BA94" i="29"/>
  <c r="BB94" i="29"/>
  <c r="BD94" i="29"/>
  <c r="BE94" i="29"/>
  <c r="AU95" i="29"/>
  <c r="AV95" i="29"/>
  <c r="AZ95" i="29"/>
  <c r="BA95" i="29"/>
  <c r="BB95" i="29"/>
  <c r="BD95" i="29"/>
  <c r="BE95" i="29"/>
  <c r="AU96" i="29"/>
  <c r="AV96" i="29"/>
  <c r="AZ96" i="29"/>
  <c r="BA96" i="29"/>
  <c r="BB96" i="29"/>
  <c r="BD96" i="29"/>
  <c r="BE96" i="29"/>
  <c r="AU97" i="29"/>
  <c r="AV97" i="29"/>
  <c r="AZ97" i="29"/>
  <c r="BA97" i="29"/>
  <c r="BB97" i="29"/>
  <c r="BD97" i="29"/>
  <c r="BE97" i="29"/>
  <c r="AU98" i="29"/>
  <c r="AV98" i="29"/>
  <c r="AZ98" i="29"/>
  <c r="BA98" i="29"/>
  <c r="BB98" i="29"/>
  <c r="BD98" i="29"/>
  <c r="BE98" i="29"/>
  <c r="AU99" i="29"/>
  <c r="AV99" i="29"/>
  <c r="AZ99" i="29"/>
  <c r="BA99" i="29"/>
  <c r="BB99" i="29"/>
  <c r="BD99" i="29"/>
  <c r="BE99" i="29"/>
  <c r="AU100" i="29"/>
  <c r="AV100" i="29"/>
  <c r="AZ100" i="29"/>
  <c r="BA100" i="29"/>
  <c r="BB100" i="29"/>
  <c r="BD100" i="29"/>
  <c r="BE100" i="29"/>
  <c r="AU101" i="29"/>
  <c r="AV101" i="29"/>
  <c r="AZ101" i="29"/>
  <c r="BA101" i="29"/>
  <c r="BB101" i="29"/>
  <c r="BD101" i="29"/>
  <c r="BE101" i="29"/>
  <c r="AU102" i="29"/>
  <c r="AV102" i="29"/>
  <c r="AZ102" i="29"/>
  <c r="BA102" i="29"/>
  <c r="BB102" i="29"/>
  <c r="BD102" i="29"/>
  <c r="BE102" i="29"/>
  <c r="AU103" i="29"/>
  <c r="AV103" i="29"/>
  <c r="AZ103" i="29"/>
  <c r="BA103" i="29"/>
  <c r="BB103" i="29"/>
  <c r="BD103" i="29"/>
  <c r="BE103" i="29"/>
  <c r="AU104" i="29"/>
  <c r="AV104" i="29"/>
  <c r="AZ104" i="29"/>
  <c r="BA104" i="29"/>
  <c r="BB104" i="29"/>
  <c r="BD104" i="29"/>
  <c r="BE104" i="29"/>
  <c r="AU105" i="29"/>
  <c r="AV105" i="29"/>
  <c r="AZ105" i="29"/>
  <c r="BA105" i="29"/>
  <c r="BB105" i="29"/>
  <c r="BD105" i="29"/>
  <c r="BE105" i="29"/>
  <c r="AU106" i="29"/>
  <c r="AV106" i="29"/>
  <c r="AZ106" i="29"/>
  <c r="BA106" i="29"/>
  <c r="BB106" i="29"/>
  <c r="BD106" i="29"/>
  <c r="BE106" i="29"/>
  <c r="AU107" i="29"/>
  <c r="AV107" i="29"/>
  <c r="AZ107" i="29"/>
  <c r="BA107" i="29"/>
  <c r="BB107" i="29"/>
  <c r="BD107" i="29"/>
  <c r="BE107" i="29"/>
  <c r="AU108" i="29"/>
  <c r="AV108" i="29"/>
  <c r="AZ108" i="29"/>
  <c r="BA108" i="29"/>
  <c r="BB108" i="29"/>
  <c r="BD108" i="29"/>
  <c r="BE108" i="29"/>
  <c r="AU109" i="29"/>
  <c r="AV109" i="29"/>
  <c r="AZ109" i="29"/>
  <c r="BA109" i="29"/>
  <c r="BB109" i="29"/>
  <c r="BD109" i="29"/>
  <c r="BE109" i="29"/>
  <c r="AU110" i="29"/>
  <c r="AV110" i="29"/>
  <c r="AZ110" i="29"/>
  <c r="BA110" i="29"/>
  <c r="BB110" i="29"/>
  <c r="BD110" i="29"/>
  <c r="BE110" i="29"/>
  <c r="AU111" i="29"/>
  <c r="AV111" i="29"/>
  <c r="AZ111" i="29"/>
  <c r="BA111" i="29"/>
  <c r="BB111" i="29"/>
  <c r="BD111" i="29"/>
  <c r="BE111" i="29"/>
  <c r="AU112" i="29"/>
  <c r="AV112" i="29"/>
  <c r="AZ112" i="29"/>
  <c r="BA112" i="29"/>
  <c r="BB112" i="29"/>
  <c r="BD112" i="29"/>
  <c r="BE112" i="29"/>
  <c r="AU113" i="29"/>
  <c r="AV113" i="29"/>
  <c r="AZ113" i="29"/>
  <c r="BA113" i="29"/>
  <c r="BB113" i="29"/>
  <c r="BD113" i="29"/>
  <c r="BE113" i="29"/>
  <c r="AU114" i="29"/>
  <c r="AV114" i="29"/>
  <c r="AZ114" i="29"/>
  <c r="BA114" i="29"/>
  <c r="BB114" i="29"/>
  <c r="BD114" i="29"/>
  <c r="BE114" i="29"/>
  <c r="AU115" i="29"/>
  <c r="AV115" i="29"/>
  <c r="AZ115" i="29"/>
  <c r="BA115" i="29"/>
  <c r="BB115" i="29"/>
  <c r="BD115" i="29"/>
  <c r="BE115" i="29"/>
  <c r="AU116" i="29"/>
  <c r="AV116" i="29"/>
  <c r="AZ116" i="29"/>
  <c r="BA116" i="29"/>
  <c r="BB116" i="29"/>
  <c r="BD116" i="29"/>
  <c r="BE116" i="29"/>
  <c r="AU117" i="29"/>
  <c r="AV117" i="29"/>
  <c r="AZ117" i="29"/>
  <c r="BA117" i="29"/>
  <c r="BB117" i="29"/>
  <c r="BD117" i="29"/>
  <c r="BE117" i="29"/>
  <c r="AU118" i="29"/>
  <c r="AV118" i="29"/>
  <c r="AZ118" i="29"/>
  <c r="BA118" i="29"/>
  <c r="BB118" i="29"/>
  <c r="BD118" i="29"/>
  <c r="BE118" i="29"/>
  <c r="AU119" i="29"/>
  <c r="AV119" i="29"/>
  <c r="AZ119" i="29"/>
  <c r="BA119" i="29"/>
  <c r="BB119" i="29"/>
  <c r="BD119" i="29"/>
  <c r="BE119" i="29"/>
  <c r="AU120" i="29"/>
  <c r="AV120" i="29"/>
  <c r="AZ120" i="29"/>
  <c r="BA120" i="29"/>
  <c r="BB120" i="29"/>
  <c r="BD120" i="29"/>
  <c r="BE120" i="29"/>
  <c r="AU121" i="29"/>
  <c r="AV121" i="29"/>
  <c r="AZ121" i="29"/>
  <c r="BA121" i="29"/>
  <c r="BB121" i="29"/>
  <c r="BD121" i="29"/>
  <c r="BE121" i="29"/>
  <c r="AU122" i="29"/>
  <c r="AV122" i="29"/>
  <c r="AZ122" i="29"/>
  <c r="BA122" i="29"/>
  <c r="BB122" i="29"/>
  <c r="BD122" i="29"/>
  <c r="BE122" i="29"/>
  <c r="AU123" i="29"/>
  <c r="AV123" i="29"/>
  <c r="AZ123" i="29"/>
  <c r="BA123" i="29"/>
  <c r="BB123" i="29"/>
  <c r="BD123" i="29"/>
  <c r="BE123" i="29"/>
  <c r="AU124" i="29"/>
  <c r="AV124" i="29"/>
  <c r="AZ124" i="29"/>
  <c r="BA124" i="29"/>
  <c r="BB124" i="29"/>
  <c r="BD124" i="29"/>
  <c r="BE124" i="29"/>
  <c r="AU125" i="29"/>
  <c r="AV125" i="29"/>
  <c r="AZ125" i="29"/>
  <c r="BA125" i="29"/>
  <c r="BB125" i="29"/>
  <c r="BD125" i="29"/>
  <c r="BE125" i="29"/>
  <c r="AU126" i="29"/>
  <c r="AV126" i="29"/>
  <c r="AZ126" i="29"/>
  <c r="BA126" i="29"/>
  <c r="BB126" i="29"/>
  <c r="BD126" i="29"/>
  <c r="BE126" i="29"/>
  <c r="AU127" i="29"/>
  <c r="AV127" i="29"/>
  <c r="AZ127" i="29"/>
  <c r="BA127" i="29"/>
  <c r="BB127" i="29"/>
  <c r="BD127" i="29"/>
  <c r="BE127" i="29"/>
  <c r="AU128" i="29"/>
  <c r="AV128" i="29"/>
  <c r="AZ128" i="29"/>
  <c r="BA128" i="29"/>
  <c r="BB128" i="29"/>
  <c r="BD128" i="29"/>
  <c r="BE128" i="29"/>
  <c r="AU129" i="29"/>
  <c r="AV129" i="29"/>
  <c r="AZ129" i="29"/>
  <c r="BA129" i="29"/>
  <c r="BB129" i="29"/>
  <c r="BD129" i="29"/>
  <c r="BE129" i="29"/>
  <c r="AU130" i="29"/>
  <c r="AV130" i="29"/>
  <c r="AZ130" i="29"/>
  <c r="BA130" i="29"/>
  <c r="BB130" i="29"/>
  <c r="BD130" i="29"/>
  <c r="BE130" i="29"/>
  <c r="AU131" i="29"/>
  <c r="AV131" i="29"/>
  <c r="AZ131" i="29"/>
  <c r="BA131" i="29"/>
  <c r="BB131" i="29"/>
  <c r="BD131" i="29"/>
  <c r="BE131" i="29"/>
  <c r="AU132" i="29"/>
  <c r="AV132" i="29"/>
  <c r="AZ132" i="29"/>
  <c r="BA132" i="29"/>
  <c r="BB132" i="29"/>
  <c r="BD132" i="29"/>
  <c r="BE132" i="29"/>
  <c r="AU133" i="29"/>
  <c r="AV133" i="29"/>
  <c r="AZ133" i="29"/>
  <c r="BA133" i="29"/>
  <c r="BB133" i="29"/>
  <c r="BD133" i="29"/>
  <c r="BE133" i="29"/>
  <c r="AU134" i="29"/>
  <c r="AV134" i="29"/>
  <c r="AZ134" i="29"/>
  <c r="BA134" i="29"/>
  <c r="BB134" i="29"/>
  <c r="BD134" i="29"/>
  <c r="BE134" i="29"/>
  <c r="AU135" i="29"/>
  <c r="AV135" i="29"/>
  <c r="AZ135" i="29"/>
  <c r="BA135" i="29"/>
  <c r="BB135" i="29"/>
  <c r="BD135" i="29"/>
  <c r="BE135" i="29"/>
  <c r="AU136" i="29"/>
  <c r="AV136" i="29"/>
  <c r="AZ136" i="29"/>
  <c r="BA136" i="29"/>
  <c r="BB136" i="29"/>
  <c r="BD136" i="29"/>
  <c r="BE136" i="29"/>
  <c r="AU137" i="29"/>
  <c r="AV137" i="29"/>
  <c r="AZ137" i="29"/>
  <c r="BA137" i="29"/>
  <c r="BB137" i="29"/>
  <c r="BD137" i="29"/>
  <c r="BE137" i="29"/>
  <c r="AU138" i="29"/>
  <c r="AV138" i="29"/>
  <c r="AZ138" i="29"/>
  <c r="BA138" i="29"/>
  <c r="BB138" i="29"/>
  <c r="BD138" i="29"/>
  <c r="BE138" i="29"/>
  <c r="AU139" i="29"/>
  <c r="AV139" i="29"/>
  <c r="AZ139" i="29"/>
  <c r="BA139" i="29"/>
  <c r="BB139" i="29"/>
  <c r="BD139" i="29"/>
  <c r="BE139" i="29"/>
  <c r="AU140" i="29"/>
  <c r="AV140" i="29"/>
  <c r="AZ140" i="29"/>
  <c r="BA140" i="29"/>
  <c r="BB140" i="29"/>
  <c r="BD140" i="29"/>
  <c r="BE140" i="29"/>
  <c r="AU141" i="29"/>
  <c r="AV141" i="29"/>
  <c r="AZ141" i="29"/>
  <c r="BA141" i="29"/>
  <c r="BB141" i="29"/>
  <c r="BD141" i="29"/>
  <c r="BE141" i="29"/>
  <c r="AU142" i="29"/>
  <c r="AV142" i="29"/>
  <c r="AZ142" i="29"/>
  <c r="BA142" i="29"/>
  <c r="BB142" i="29"/>
  <c r="BD142" i="29"/>
  <c r="BE142" i="29"/>
  <c r="AX143" i="29"/>
  <c r="AU143" i="29"/>
  <c r="AV143" i="29"/>
  <c r="AZ143" i="29"/>
  <c r="BA143" i="29"/>
  <c r="BB143" i="29"/>
  <c r="BD143" i="29"/>
  <c r="BE143" i="29"/>
  <c r="AX144" i="29"/>
  <c r="AU144" i="29"/>
  <c r="AV144" i="29"/>
  <c r="AZ144" i="29"/>
  <c r="BA144" i="29"/>
  <c r="BB144" i="29"/>
  <c r="BD144" i="29"/>
  <c r="BE144" i="29"/>
  <c r="AX145" i="29"/>
  <c r="AU145" i="29"/>
  <c r="AV145" i="29"/>
  <c r="AZ145" i="29"/>
  <c r="BA145" i="29"/>
  <c r="BB145" i="29"/>
  <c r="BD145" i="29"/>
  <c r="BE145" i="29"/>
  <c r="AX146" i="29"/>
  <c r="AU146" i="29"/>
  <c r="AV146" i="29"/>
  <c r="AZ146" i="29"/>
  <c r="BA146" i="29"/>
  <c r="BB146" i="29"/>
  <c r="BD146" i="29"/>
  <c r="BE146" i="29"/>
  <c r="AX147" i="29"/>
  <c r="AU147" i="29"/>
  <c r="AV147" i="29"/>
  <c r="AZ147" i="29"/>
  <c r="BA147" i="29"/>
  <c r="BB147" i="29"/>
  <c r="BD147" i="29"/>
  <c r="BE147" i="29"/>
  <c r="AX148" i="29"/>
  <c r="AU148" i="29"/>
  <c r="AV148" i="29"/>
  <c r="AZ148" i="29"/>
  <c r="BA148" i="29"/>
  <c r="BB148" i="29"/>
  <c r="BD148" i="29"/>
  <c r="BE148" i="29"/>
  <c r="AX149" i="29"/>
  <c r="AU149" i="29"/>
  <c r="AV149" i="29"/>
  <c r="AZ149" i="29"/>
  <c r="BA149" i="29"/>
  <c r="BB149" i="29"/>
  <c r="BD149" i="29"/>
  <c r="BE149" i="29"/>
  <c r="AX150" i="29"/>
  <c r="AU150" i="29"/>
  <c r="AV150" i="29"/>
  <c r="AZ150" i="29"/>
  <c r="BA150" i="29"/>
  <c r="BB150" i="29"/>
  <c r="BD150" i="29"/>
  <c r="BE150" i="29"/>
  <c r="AX151" i="29"/>
  <c r="AU151" i="29"/>
  <c r="AV151" i="29"/>
  <c r="AZ151" i="29"/>
  <c r="BA151" i="29"/>
  <c r="BB151" i="29"/>
  <c r="BD151" i="29"/>
  <c r="BE151" i="29"/>
  <c r="AX152" i="29"/>
  <c r="AU152" i="29"/>
  <c r="AV152" i="29"/>
  <c r="AZ152" i="29"/>
  <c r="BA152" i="29"/>
  <c r="BB152" i="29"/>
  <c r="BD152" i="29"/>
  <c r="BE152" i="29"/>
  <c r="AX153" i="29"/>
  <c r="AU153" i="29"/>
  <c r="AV153" i="29"/>
  <c r="AZ153" i="29"/>
  <c r="BA153" i="29"/>
  <c r="BB153" i="29"/>
  <c r="BD153" i="29"/>
  <c r="BE153" i="29"/>
  <c r="AX154" i="29"/>
  <c r="AU154" i="29"/>
  <c r="AV154" i="29"/>
  <c r="AZ154" i="29"/>
  <c r="BA154" i="29"/>
  <c r="BB154" i="29"/>
  <c r="BD154" i="29"/>
  <c r="BE154" i="29"/>
  <c r="AX155" i="29"/>
  <c r="AU155" i="29"/>
  <c r="AV155" i="29"/>
  <c r="AZ155" i="29"/>
  <c r="BA155" i="29"/>
  <c r="BB155" i="29"/>
  <c r="BD155" i="29"/>
  <c r="BE155" i="29"/>
  <c r="AX156" i="29"/>
  <c r="AU156" i="29"/>
  <c r="AV156" i="29"/>
  <c r="AZ156" i="29"/>
  <c r="BA156" i="29"/>
  <c r="BB156" i="29"/>
  <c r="BD156" i="29"/>
  <c r="BE156" i="29"/>
  <c r="AX157" i="29"/>
  <c r="AU157" i="29"/>
  <c r="AV157" i="29"/>
  <c r="AZ157" i="29"/>
  <c r="BA157" i="29"/>
  <c r="BB157" i="29"/>
  <c r="BD157" i="29"/>
  <c r="BE157" i="29"/>
  <c r="AX158" i="29"/>
  <c r="AU158" i="29"/>
  <c r="AV158" i="29"/>
  <c r="AZ158" i="29"/>
  <c r="BA158" i="29"/>
  <c r="BB158" i="29"/>
  <c r="BD158" i="29"/>
  <c r="BE158" i="29"/>
  <c r="AX159" i="29"/>
  <c r="AU159" i="29"/>
  <c r="AV159" i="29"/>
  <c r="AZ159" i="29"/>
  <c r="BA159" i="29"/>
  <c r="BB159" i="29"/>
  <c r="BD159" i="29"/>
  <c r="BE159" i="29"/>
  <c r="AX160" i="29"/>
  <c r="AU160" i="29"/>
  <c r="AV160" i="29"/>
  <c r="AZ160" i="29"/>
  <c r="BA160" i="29"/>
  <c r="BB160" i="29"/>
  <c r="BD160" i="29"/>
  <c r="BE160" i="29"/>
  <c r="AX161" i="29"/>
  <c r="AU161" i="29"/>
  <c r="AV161" i="29"/>
  <c r="AZ161" i="29"/>
  <c r="BA161" i="29"/>
  <c r="BB161" i="29"/>
  <c r="BD161" i="29"/>
  <c r="BE161" i="29"/>
  <c r="AX162" i="29"/>
  <c r="AU162" i="29"/>
  <c r="AV162" i="29"/>
  <c r="AZ162" i="29"/>
  <c r="BA162" i="29"/>
  <c r="BB162" i="29"/>
  <c r="BD162" i="29"/>
  <c r="BE162" i="29"/>
  <c r="AX163" i="29"/>
  <c r="AU163" i="29"/>
  <c r="AV163" i="29"/>
  <c r="AZ163" i="29"/>
  <c r="BA163" i="29"/>
  <c r="BB163" i="29"/>
  <c r="BD163" i="29"/>
  <c r="BE163" i="29"/>
  <c r="AS164" i="29"/>
  <c r="AF164" i="29" s="1"/>
  <c r="AB164" i="29" s="1"/>
  <c r="AU164" i="29"/>
  <c r="AV164" i="29"/>
  <c r="AZ164" i="29"/>
  <c r="BA164" i="29"/>
  <c r="BB164" i="29"/>
  <c r="BD164" i="29"/>
  <c r="BE164" i="29"/>
  <c r="AS165" i="29"/>
  <c r="AF165" i="29" s="1"/>
  <c r="AB165" i="29" s="1"/>
  <c r="AU165" i="29"/>
  <c r="AV165" i="29"/>
  <c r="AZ165" i="29"/>
  <c r="BA165" i="29"/>
  <c r="BB165" i="29"/>
  <c r="BD165" i="29"/>
  <c r="BE165" i="29"/>
  <c r="AX166" i="29"/>
  <c r="AU166" i="29"/>
  <c r="AV166" i="29"/>
  <c r="AZ166" i="29"/>
  <c r="BA166" i="29"/>
  <c r="BB166" i="29"/>
  <c r="BD166" i="29"/>
  <c r="BE166" i="29"/>
  <c r="AS167" i="29"/>
  <c r="AF167" i="29" s="1"/>
  <c r="AB167" i="29" s="1"/>
  <c r="AU167" i="29"/>
  <c r="AV167" i="29"/>
  <c r="AZ167" i="29"/>
  <c r="BA167" i="29"/>
  <c r="BB167" i="29"/>
  <c r="BD167" i="29"/>
  <c r="BE167" i="29"/>
  <c r="AS168" i="29"/>
  <c r="AF168" i="29" s="1"/>
  <c r="AB168" i="29" s="1"/>
  <c r="AU168" i="29"/>
  <c r="AV168" i="29"/>
  <c r="AZ168" i="29"/>
  <c r="BA168" i="29"/>
  <c r="BB168" i="29"/>
  <c r="BD168" i="29"/>
  <c r="BE168" i="29"/>
  <c r="AS169" i="29"/>
  <c r="AF169" i="29" s="1"/>
  <c r="AB169" i="29" s="1"/>
  <c r="AU169" i="29"/>
  <c r="AV169" i="29"/>
  <c r="AZ169" i="29"/>
  <c r="BA169" i="29"/>
  <c r="BB169" i="29"/>
  <c r="BD169" i="29"/>
  <c r="BE169" i="29"/>
  <c r="AX170" i="29"/>
  <c r="AU170" i="29"/>
  <c r="AV170" i="29"/>
  <c r="AZ170" i="29"/>
  <c r="BA170" i="29"/>
  <c r="BB170" i="29"/>
  <c r="BD170" i="29"/>
  <c r="BE170" i="29"/>
  <c r="AS171" i="29"/>
  <c r="AF171" i="29" s="1"/>
  <c r="AB171" i="29" s="1"/>
  <c r="AU171" i="29"/>
  <c r="AV171" i="29"/>
  <c r="AZ171" i="29"/>
  <c r="BA171" i="29"/>
  <c r="BB171" i="29"/>
  <c r="BD171" i="29"/>
  <c r="BE171" i="29"/>
  <c r="AS172" i="29"/>
  <c r="AF172" i="29" s="1"/>
  <c r="AB172" i="29" s="1"/>
  <c r="AU172" i="29"/>
  <c r="AV172" i="29"/>
  <c r="AZ172" i="29"/>
  <c r="BA172" i="29"/>
  <c r="BB172" i="29"/>
  <c r="BD172" i="29"/>
  <c r="BE172" i="29"/>
  <c r="AO167" i="29" l="1"/>
  <c r="AC167" i="29"/>
  <c r="AO165" i="29"/>
  <c r="AC165" i="29"/>
  <c r="AO169" i="29"/>
  <c r="AC169" i="29"/>
  <c r="AO171" i="29"/>
  <c r="AO172" i="29"/>
  <c r="AC172" i="29"/>
  <c r="AO168" i="29"/>
  <c r="AC168" i="29"/>
  <c r="AO164" i="29"/>
  <c r="AC164" i="29"/>
  <c r="AC171" i="29"/>
  <c r="AX167" i="29"/>
  <c r="AX169" i="29"/>
  <c r="AX165" i="29"/>
  <c r="AX171" i="29"/>
  <c r="AX164" i="29"/>
  <c r="AS148" i="29"/>
  <c r="AF148" i="29" s="1"/>
  <c r="AB148" i="29" s="1"/>
  <c r="AX168" i="29"/>
  <c r="AX172" i="29"/>
  <c r="AS158" i="29"/>
  <c r="AF158" i="29" s="1"/>
  <c r="AB158" i="29" s="1"/>
  <c r="AS146" i="29"/>
  <c r="AF146" i="29" s="1"/>
  <c r="AB146" i="29" s="1"/>
  <c r="AS150" i="29"/>
  <c r="AF150" i="29" s="1"/>
  <c r="AB150" i="29" s="1"/>
  <c r="AS159" i="29"/>
  <c r="AF159" i="29" s="1"/>
  <c r="AB159" i="29" s="1"/>
  <c r="AS170" i="29"/>
  <c r="AF170" i="29" s="1"/>
  <c r="AB170" i="29" s="1"/>
  <c r="AS166" i="29"/>
  <c r="AF166" i="29" s="1"/>
  <c r="AB166" i="29" s="1"/>
  <c r="AS162" i="29"/>
  <c r="AF162" i="29" s="1"/>
  <c r="AB162" i="29" s="1"/>
  <c r="AS163" i="29"/>
  <c r="AF163" i="29" s="1"/>
  <c r="AB163" i="29" s="1"/>
  <c r="AS155" i="29"/>
  <c r="AF155" i="29" s="1"/>
  <c r="AB155" i="29" s="1"/>
  <c r="AS154" i="29"/>
  <c r="AF154" i="29" s="1"/>
  <c r="AB154" i="29" s="1"/>
  <c r="AS151" i="29"/>
  <c r="AF151" i="29" s="1"/>
  <c r="AB151" i="29" s="1"/>
  <c r="AS143" i="29"/>
  <c r="AF143" i="29" s="1"/>
  <c r="AB143" i="29" s="1"/>
  <c r="AS149" i="29"/>
  <c r="AF149" i="29" s="1"/>
  <c r="AB149" i="29" s="1"/>
  <c r="AS160" i="29"/>
  <c r="AF160" i="29" s="1"/>
  <c r="AB160" i="29" s="1"/>
  <c r="AS156" i="29"/>
  <c r="AF156" i="29" s="1"/>
  <c r="AB156" i="29" s="1"/>
  <c r="AS152" i="29"/>
  <c r="AF152" i="29" s="1"/>
  <c r="AB152" i="29" s="1"/>
  <c r="AS144" i="29"/>
  <c r="AF144" i="29" s="1"/>
  <c r="AB144" i="29" s="1"/>
  <c r="AS147" i="29"/>
  <c r="AF147" i="29" s="1"/>
  <c r="AB147" i="29" s="1"/>
  <c r="AS161" i="29"/>
  <c r="AF161" i="29" s="1"/>
  <c r="AB161" i="29" s="1"/>
  <c r="AS157" i="29"/>
  <c r="AF157" i="29" s="1"/>
  <c r="AB157" i="29" s="1"/>
  <c r="AS153" i="29"/>
  <c r="AF153" i="29" s="1"/>
  <c r="AB153" i="29" s="1"/>
  <c r="AS145" i="29"/>
  <c r="AF145" i="29" s="1"/>
  <c r="AB145" i="29" s="1"/>
  <c r="AX31" i="29"/>
  <c r="AS31" i="29"/>
  <c r="AF31" i="29" s="1"/>
  <c r="AB31" i="29" s="1"/>
  <c r="AX30" i="29"/>
  <c r="AS30" i="29"/>
  <c r="AF30" i="29" s="1"/>
  <c r="AB30" i="29" s="1"/>
  <c r="AS29" i="29"/>
  <c r="AF29" i="29" s="1"/>
  <c r="AB29" i="29" s="1"/>
  <c r="AS28" i="29"/>
  <c r="AF28" i="29" s="1"/>
  <c r="AB28" i="29" s="1"/>
  <c r="AS27" i="29"/>
  <c r="AF27" i="29" s="1"/>
  <c r="AB27" i="29" s="1"/>
  <c r="AS26" i="29"/>
  <c r="AF26" i="29" s="1"/>
  <c r="AB26" i="29" s="1"/>
  <c r="C13" i="38"/>
  <c r="C12" i="38"/>
  <c r="AO144" i="29" l="1"/>
  <c r="AO150" i="29"/>
  <c r="AC150" i="29"/>
  <c r="AO26" i="29"/>
  <c r="AO156" i="29"/>
  <c r="AO149" i="29"/>
  <c r="AC149" i="29"/>
  <c r="AO30" i="29"/>
  <c r="AC30" i="29"/>
  <c r="AO146" i="29"/>
  <c r="AC146" i="29"/>
  <c r="AO158" i="29"/>
  <c r="AC158" i="29"/>
  <c r="AO27" i="29"/>
  <c r="AO161" i="29"/>
  <c r="AC161" i="29"/>
  <c r="AO147" i="29"/>
  <c r="AC147" i="29"/>
  <c r="AO148" i="29"/>
  <c r="AC148" i="29"/>
  <c r="AO28" i="29"/>
  <c r="AC28" i="29"/>
  <c r="AO151" i="29"/>
  <c r="AC151" i="29"/>
  <c r="AO155" i="29"/>
  <c r="AC155" i="29"/>
  <c r="AO163" i="29"/>
  <c r="AC163" i="29"/>
  <c r="AO145" i="29"/>
  <c r="AO152" i="29"/>
  <c r="AO160" i="29"/>
  <c r="AC160" i="29"/>
  <c r="AO143" i="29"/>
  <c r="AO29" i="29"/>
  <c r="AO154" i="29"/>
  <c r="AC154" i="29"/>
  <c r="AO31" i="29"/>
  <c r="AC31" i="29"/>
  <c r="AO162" i="29"/>
  <c r="AC162" i="29"/>
  <c r="AO166" i="29"/>
  <c r="AC166" i="29"/>
  <c r="AO153" i="29"/>
  <c r="AC153" i="29"/>
  <c r="AO170" i="29"/>
  <c r="AC170" i="29"/>
  <c r="AO157" i="29"/>
  <c r="AO159" i="29"/>
  <c r="AC159" i="29"/>
  <c r="AC29" i="29"/>
  <c r="AC157" i="29"/>
  <c r="AC143" i="29"/>
  <c r="AC26" i="29"/>
  <c r="AC27" i="29"/>
  <c r="AC144" i="29"/>
  <c r="AC156" i="29"/>
  <c r="AC145" i="29"/>
  <c r="AC152" i="29"/>
  <c r="AX32" i="29"/>
  <c r="AS32" i="29"/>
  <c r="AF32" i="29" s="1"/>
  <c r="AB32" i="29" s="1"/>
  <c r="K5" i="37"/>
  <c r="B5" i="37"/>
  <c r="AO32" i="29" l="1"/>
  <c r="AC32" i="29"/>
  <c r="AX33" i="29"/>
  <c r="AS33" i="29"/>
  <c r="AF33" i="29" s="1"/>
  <c r="AB33" i="29" s="1"/>
  <c r="C4" i="36"/>
  <c r="B506" i="36"/>
  <c r="B505" i="36"/>
  <c r="B504" i="36"/>
  <c r="B503" i="36"/>
  <c r="B502" i="36"/>
  <c r="B501" i="36"/>
  <c r="B500" i="36"/>
  <c r="B499" i="36"/>
  <c r="B498" i="36"/>
  <c r="B497" i="36"/>
  <c r="B496" i="36"/>
  <c r="B495" i="36"/>
  <c r="B494" i="36"/>
  <c r="B493" i="36"/>
  <c r="B492" i="36"/>
  <c r="B491" i="36"/>
  <c r="B490" i="36"/>
  <c r="B489" i="36"/>
  <c r="B488" i="36"/>
  <c r="B487" i="36"/>
  <c r="B486" i="36"/>
  <c r="B485" i="36"/>
  <c r="B484" i="36"/>
  <c r="B483" i="36"/>
  <c r="B482" i="36"/>
  <c r="B481" i="36"/>
  <c r="B480" i="36"/>
  <c r="B479" i="36"/>
  <c r="B478" i="36"/>
  <c r="B477" i="36"/>
  <c r="B476" i="36"/>
  <c r="B475" i="36"/>
  <c r="B474" i="36"/>
  <c r="B473" i="36"/>
  <c r="B472" i="36"/>
  <c r="B471" i="36"/>
  <c r="B470" i="36"/>
  <c r="B469" i="36"/>
  <c r="B468" i="36"/>
  <c r="B467" i="36"/>
  <c r="B466" i="36"/>
  <c r="B465" i="36"/>
  <c r="B464" i="36"/>
  <c r="B463" i="36"/>
  <c r="B462" i="36"/>
  <c r="B461" i="36"/>
  <c r="B460" i="36"/>
  <c r="B459" i="36"/>
  <c r="B458" i="36"/>
  <c r="B457" i="36"/>
  <c r="B456" i="36"/>
  <c r="B455" i="36"/>
  <c r="B454" i="36"/>
  <c r="B453" i="36"/>
  <c r="B452" i="36"/>
  <c r="B451" i="36"/>
  <c r="B450" i="36"/>
  <c r="B449" i="36"/>
  <c r="B448" i="36"/>
  <c r="B447" i="36"/>
  <c r="B446" i="36"/>
  <c r="B445" i="36"/>
  <c r="B444" i="36"/>
  <c r="B443" i="36"/>
  <c r="B442" i="36"/>
  <c r="B441" i="36"/>
  <c r="B440" i="36"/>
  <c r="B439" i="36"/>
  <c r="B438" i="36"/>
  <c r="B437" i="36"/>
  <c r="B436" i="36"/>
  <c r="B435" i="36"/>
  <c r="B434" i="36"/>
  <c r="B433" i="36"/>
  <c r="B432" i="36"/>
  <c r="B431" i="36"/>
  <c r="B430" i="36"/>
  <c r="B429" i="36"/>
  <c r="B428" i="36"/>
  <c r="B427" i="36"/>
  <c r="B426" i="36"/>
  <c r="B425" i="36"/>
  <c r="B424" i="36"/>
  <c r="B423" i="36"/>
  <c r="B422" i="36"/>
  <c r="B421" i="36"/>
  <c r="B420" i="36"/>
  <c r="B419" i="36"/>
  <c r="B418" i="36"/>
  <c r="B417" i="36"/>
  <c r="B416" i="36"/>
  <c r="B415" i="36"/>
  <c r="B414" i="36"/>
  <c r="B413" i="36"/>
  <c r="B412" i="36"/>
  <c r="B411" i="36"/>
  <c r="B410" i="36"/>
  <c r="B409" i="36"/>
  <c r="B408" i="36"/>
  <c r="B407" i="36"/>
  <c r="B406" i="36"/>
  <c r="B405" i="36"/>
  <c r="B404" i="36"/>
  <c r="B403" i="36"/>
  <c r="B402" i="36"/>
  <c r="B401" i="36"/>
  <c r="B400" i="36"/>
  <c r="B399" i="36"/>
  <c r="B398" i="36"/>
  <c r="B397" i="36"/>
  <c r="B396" i="36"/>
  <c r="B395" i="36"/>
  <c r="B394" i="36"/>
  <c r="B393" i="36"/>
  <c r="B392" i="36"/>
  <c r="B391" i="36"/>
  <c r="B390" i="36"/>
  <c r="B389" i="36"/>
  <c r="B388" i="36"/>
  <c r="B387" i="36"/>
  <c r="B386" i="36"/>
  <c r="B385" i="36"/>
  <c r="B384" i="36"/>
  <c r="B383" i="36"/>
  <c r="B382" i="36"/>
  <c r="B381" i="36"/>
  <c r="B380" i="36"/>
  <c r="B379" i="36"/>
  <c r="B378" i="36"/>
  <c r="B377" i="36"/>
  <c r="B376" i="36"/>
  <c r="B375" i="36"/>
  <c r="B374" i="36"/>
  <c r="B373" i="36"/>
  <c r="B372" i="36"/>
  <c r="B371" i="36"/>
  <c r="B370" i="36"/>
  <c r="B369" i="36"/>
  <c r="B368" i="36"/>
  <c r="B367" i="36"/>
  <c r="B366" i="36"/>
  <c r="B365" i="36"/>
  <c r="B364" i="36"/>
  <c r="B363" i="36"/>
  <c r="B362" i="36"/>
  <c r="B361" i="36"/>
  <c r="B360" i="36"/>
  <c r="B359" i="36"/>
  <c r="B358" i="36"/>
  <c r="B357" i="36"/>
  <c r="B356" i="36"/>
  <c r="B355" i="36"/>
  <c r="B354" i="36"/>
  <c r="B353" i="36"/>
  <c r="B352" i="36"/>
  <c r="B351" i="36"/>
  <c r="B350" i="36"/>
  <c r="B349" i="36"/>
  <c r="B348" i="36"/>
  <c r="B347" i="36"/>
  <c r="B346" i="36"/>
  <c r="B345" i="36"/>
  <c r="B344" i="36"/>
  <c r="B343" i="36"/>
  <c r="B342" i="36"/>
  <c r="B341" i="36"/>
  <c r="B340" i="36"/>
  <c r="B339" i="36"/>
  <c r="B338" i="36"/>
  <c r="B337" i="36"/>
  <c r="B336" i="36"/>
  <c r="B335" i="36"/>
  <c r="B334" i="36"/>
  <c r="B333" i="36"/>
  <c r="B332" i="36"/>
  <c r="B331" i="36"/>
  <c r="B330" i="36"/>
  <c r="B329" i="36"/>
  <c r="B328" i="36"/>
  <c r="B327" i="36"/>
  <c r="B326" i="36"/>
  <c r="B325" i="36"/>
  <c r="B324" i="36"/>
  <c r="B323" i="36"/>
  <c r="B322" i="36"/>
  <c r="B321" i="36"/>
  <c r="B320" i="36"/>
  <c r="B319" i="36"/>
  <c r="B318" i="36"/>
  <c r="B317" i="36"/>
  <c r="B316" i="36"/>
  <c r="B315" i="36"/>
  <c r="B314" i="36"/>
  <c r="B313" i="36"/>
  <c r="B312" i="36"/>
  <c r="B311" i="36"/>
  <c r="B310" i="36"/>
  <c r="B309" i="36"/>
  <c r="B308" i="36"/>
  <c r="B307" i="36"/>
  <c r="B306" i="36"/>
  <c r="B305" i="36"/>
  <c r="B304" i="36"/>
  <c r="B303" i="36"/>
  <c r="B302" i="36"/>
  <c r="B301" i="36"/>
  <c r="B300" i="36"/>
  <c r="B299" i="36"/>
  <c r="B298" i="36"/>
  <c r="B297" i="36"/>
  <c r="B296" i="36"/>
  <c r="B295" i="36"/>
  <c r="B294" i="36"/>
  <c r="B293" i="36"/>
  <c r="B292" i="36"/>
  <c r="B291" i="36"/>
  <c r="B290" i="36"/>
  <c r="B289" i="36"/>
  <c r="B288" i="36"/>
  <c r="B287" i="36"/>
  <c r="B286" i="36"/>
  <c r="B285" i="36"/>
  <c r="B284" i="36"/>
  <c r="B283" i="36"/>
  <c r="B282" i="36"/>
  <c r="B281" i="36"/>
  <c r="B280" i="36"/>
  <c r="B279" i="36"/>
  <c r="B278" i="36"/>
  <c r="B277" i="36"/>
  <c r="B276" i="36"/>
  <c r="B275" i="36"/>
  <c r="B274" i="36"/>
  <c r="B273" i="36"/>
  <c r="B272" i="36"/>
  <c r="B271" i="36"/>
  <c r="B270" i="36"/>
  <c r="B269" i="36"/>
  <c r="B268" i="36"/>
  <c r="B267" i="36"/>
  <c r="B266" i="36"/>
  <c r="B265" i="36"/>
  <c r="B264" i="36"/>
  <c r="B263" i="36"/>
  <c r="B262" i="36"/>
  <c r="B261" i="36"/>
  <c r="B260" i="36"/>
  <c r="B259" i="36"/>
  <c r="B258" i="36"/>
  <c r="B257" i="36"/>
  <c r="B256" i="36"/>
  <c r="B255" i="36"/>
  <c r="B254" i="36"/>
  <c r="B253" i="36"/>
  <c r="B252" i="36"/>
  <c r="B251" i="36"/>
  <c r="B250" i="36"/>
  <c r="B249" i="36"/>
  <c r="B248" i="36"/>
  <c r="B247" i="36"/>
  <c r="B246" i="36"/>
  <c r="B245" i="36"/>
  <c r="B244" i="36"/>
  <c r="B243" i="36"/>
  <c r="B242" i="36"/>
  <c r="B241" i="36"/>
  <c r="B240" i="36"/>
  <c r="B239" i="36"/>
  <c r="B238" i="36"/>
  <c r="B237" i="36"/>
  <c r="B236" i="36"/>
  <c r="B235" i="36"/>
  <c r="B234" i="36"/>
  <c r="B233" i="36"/>
  <c r="B232" i="36"/>
  <c r="B231" i="36"/>
  <c r="B230" i="36"/>
  <c r="B229" i="36"/>
  <c r="B228" i="36"/>
  <c r="B227" i="36"/>
  <c r="B226" i="36"/>
  <c r="B225" i="36"/>
  <c r="B224" i="36"/>
  <c r="B223" i="36"/>
  <c r="B222" i="36"/>
  <c r="B221" i="36"/>
  <c r="B220" i="36"/>
  <c r="B219" i="36"/>
  <c r="B218" i="36"/>
  <c r="B217" i="36"/>
  <c r="B216" i="36"/>
  <c r="B215" i="36"/>
  <c r="B214" i="36"/>
  <c r="B213" i="36"/>
  <c r="B212" i="36"/>
  <c r="B211" i="36"/>
  <c r="B210" i="36"/>
  <c r="B209" i="36"/>
  <c r="B208" i="36"/>
  <c r="B207" i="36"/>
  <c r="B206" i="36"/>
  <c r="B205" i="36"/>
  <c r="B204" i="36"/>
  <c r="B203" i="36"/>
  <c r="B202" i="36"/>
  <c r="B201" i="36"/>
  <c r="B200" i="36"/>
  <c r="B199" i="36"/>
  <c r="B198" i="36"/>
  <c r="B197" i="36"/>
  <c r="B196" i="36"/>
  <c r="B195" i="36"/>
  <c r="B194" i="36"/>
  <c r="B193" i="36"/>
  <c r="B192" i="36"/>
  <c r="B191" i="36"/>
  <c r="B190" i="36"/>
  <c r="B189" i="36"/>
  <c r="B188" i="36"/>
  <c r="B187" i="36"/>
  <c r="B186" i="36"/>
  <c r="B185" i="36"/>
  <c r="B184" i="36"/>
  <c r="B183" i="36"/>
  <c r="B182" i="36"/>
  <c r="B181" i="36"/>
  <c r="B180" i="36"/>
  <c r="B179" i="36"/>
  <c r="B178" i="36"/>
  <c r="B177" i="36"/>
  <c r="B176" i="36"/>
  <c r="B175" i="36"/>
  <c r="B174" i="36"/>
  <c r="B173" i="36"/>
  <c r="B172" i="36"/>
  <c r="B171" i="36"/>
  <c r="B170" i="36"/>
  <c r="B169" i="36"/>
  <c r="B168" i="36"/>
  <c r="B167" i="36"/>
  <c r="B166" i="36"/>
  <c r="B165" i="36"/>
  <c r="B164" i="36"/>
  <c r="B163" i="36"/>
  <c r="B162" i="36"/>
  <c r="B161" i="36"/>
  <c r="B160" i="36"/>
  <c r="B159" i="36"/>
  <c r="B158" i="36"/>
  <c r="B157" i="36"/>
  <c r="B156" i="36"/>
  <c r="B155" i="36"/>
  <c r="B154" i="36"/>
  <c r="B153" i="36"/>
  <c r="B152" i="36"/>
  <c r="B151" i="36"/>
  <c r="B150" i="36"/>
  <c r="B149" i="36"/>
  <c r="B148" i="36"/>
  <c r="B147" i="36"/>
  <c r="B146" i="36"/>
  <c r="B145" i="36"/>
  <c r="B144" i="36"/>
  <c r="B143" i="36"/>
  <c r="B142" i="36"/>
  <c r="B141" i="36"/>
  <c r="B140" i="36"/>
  <c r="B139" i="36"/>
  <c r="B138" i="36"/>
  <c r="B137" i="36"/>
  <c r="B136" i="36"/>
  <c r="B135" i="36"/>
  <c r="B134" i="36"/>
  <c r="B133" i="36"/>
  <c r="B132" i="36"/>
  <c r="B131" i="36"/>
  <c r="B130" i="36"/>
  <c r="B129" i="36"/>
  <c r="B128" i="36"/>
  <c r="B127" i="36"/>
  <c r="B126" i="36"/>
  <c r="B125" i="36"/>
  <c r="B124" i="36"/>
  <c r="B123" i="36"/>
  <c r="B122" i="36"/>
  <c r="B121" i="36"/>
  <c r="B120" i="36"/>
  <c r="B119" i="36"/>
  <c r="B118" i="36"/>
  <c r="B117" i="36"/>
  <c r="B116" i="36"/>
  <c r="B115" i="36"/>
  <c r="B114" i="36"/>
  <c r="B113" i="36"/>
  <c r="B112" i="36"/>
  <c r="B111" i="36"/>
  <c r="B110" i="36"/>
  <c r="B109" i="36"/>
  <c r="B108" i="36"/>
  <c r="B107" i="36"/>
  <c r="B106" i="36"/>
  <c r="B105" i="36"/>
  <c r="B104" i="36"/>
  <c r="B103" i="36"/>
  <c r="B102" i="36"/>
  <c r="B101" i="36"/>
  <c r="B100" i="36"/>
  <c r="B99" i="36"/>
  <c r="B98" i="36"/>
  <c r="B97" i="36"/>
  <c r="B96" i="36"/>
  <c r="B95" i="36"/>
  <c r="B94" i="36"/>
  <c r="B93" i="36"/>
  <c r="B92" i="36"/>
  <c r="B91" i="36"/>
  <c r="B90" i="36"/>
  <c r="B89" i="36"/>
  <c r="B88" i="36"/>
  <c r="B87" i="36"/>
  <c r="B86" i="36"/>
  <c r="B85" i="36"/>
  <c r="B84" i="36"/>
  <c r="B83" i="36"/>
  <c r="B82" i="36"/>
  <c r="B81" i="36"/>
  <c r="B80" i="36"/>
  <c r="B79" i="36"/>
  <c r="B78" i="36"/>
  <c r="B77" i="36"/>
  <c r="B76" i="36"/>
  <c r="B75" i="36"/>
  <c r="B74" i="36"/>
  <c r="B73" i="36"/>
  <c r="B72" i="36"/>
  <c r="B71" i="36"/>
  <c r="B70" i="36"/>
  <c r="B69" i="36"/>
  <c r="B68" i="36"/>
  <c r="B67" i="36"/>
  <c r="B66" i="36"/>
  <c r="B65" i="36"/>
  <c r="B64" i="36"/>
  <c r="B63" i="36"/>
  <c r="B62" i="36"/>
  <c r="B61" i="36"/>
  <c r="B60" i="36"/>
  <c r="B59" i="36"/>
  <c r="B58" i="36"/>
  <c r="B57" i="36"/>
  <c r="B56" i="36"/>
  <c r="B55" i="36"/>
  <c r="B54" i="36"/>
  <c r="B53" i="36"/>
  <c r="B52" i="36"/>
  <c r="B51" i="36"/>
  <c r="B50" i="36"/>
  <c r="B49" i="36"/>
  <c r="B48" i="36"/>
  <c r="B47" i="36"/>
  <c r="B46" i="36"/>
  <c r="B45" i="36"/>
  <c r="B44" i="36"/>
  <c r="B43" i="36"/>
  <c r="B42" i="36"/>
  <c r="B41" i="36"/>
  <c r="B40" i="36"/>
  <c r="B39" i="36"/>
  <c r="B38" i="36"/>
  <c r="B37" i="36"/>
  <c r="B36" i="36"/>
  <c r="B35" i="36"/>
  <c r="B34" i="36"/>
  <c r="B33" i="36"/>
  <c r="B32" i="36"/>
  <c r="B31" i="36"/>
  <c r="B30" i="36"/>
  <c r="B29" i="36"/>
  <c r="B28" i="36"/>
  <c r="B27" i="36"/>
  <c r="B26" i="36"/>
  <c r="B25" i="36"/>
  <c r="B24" i="36"/>
  <c r="B23" i="36"/>
  <c r="B22" i="36"/>
  <c r="B21" i="36"/>
  <c r="B20" i="36"/>
  <c r="B19" i="36"/>
  <c r="B18" i="36"/>
  <c r="B17" i="36"/>
  <c r="B16" i="36"/>
  <c r="B15" i="36"/>
  <c r="B14" i="36"/>
  <c r="B13" i="36"/>
  <c r="B12" i="36"/>
  <c r="B11" i="36"/>
  <c r="B10" i="36"/>
  <c r="B9" i="36"/>
  <c r="B8" i="36"/>
  <c r="B7" i="36"/>
  <c r="I4" i="36"/>
  <c r="AO33" i="29" l="1"/>
  <c r="AC33" i="29"/>
  <c r="AX34" i="29"/>
  <c r="AS34" i="29"/>
  <c r="AF34" i="29" s="1"/>
  <c r="AB34" i="29" s="1"/>
  <c r="AO34" i="29" l="1"/>
  <c r="AC34" i="29"/>
  <c r="AX35" i="29"/>
  <c r="AS35" i="29"/>
  <c r="AF35" i="29" s="1"/>
  <c r="AB35" i="29" s="1"/>
  <c r="AX36" i="29"/>
  <c r="AS36" i="29"/>
  <c r="AF36" i="29" s="1"/>
  <c r="AB36" i="29" s="1"/>
  <c r="D515" i="29"/>
  <c r="AO36" i="29" l="1"/>
  <c r="AC36" i="29"/>
  <c r="AO35" i="29"/>
  <c r="AC35" i="29"/>
  <c r="AX37" i="29"/>
  <c r="AS37" i="29"/>
  <c r="AF37" i="29" s="1"/>
  <c r="AB37" i="29" s="1"/>
  <c r="AX38" i="29"/>
  <c r="AS38" i="29"/>
  <c r="AF38" i="29" s="1"/>
  <c r="AB38" i="29" s="1"/>
  <c r="C48" i="32"/>
  <c r="C35" i="32"/>
  <c r="AO37" i="29" l="1"/>
  <c r="AO38" i="29"/>
  <c r="AC38" i="29"/>
  <c r="AC37" i="29"/>
  <c r="AX39" i="29"/>
  <c r="AS39" i="29"/>
  <c r="AF39" i="29" s="1"/>
  <c r="AB39" i="29" s="1"/>
  <c r="AX40" i="29"/>
  <c r="AS40" i="29"/>
  <c r="AF40" i="29" s="1"/>
  <c r="AB40" i="29" s="1"/>
  <c r="P9" i="32"/>
  <c r="E9" i="32"/>
  <c r="AO39" i="29" l="1"/>
  <c r="AO40" i="29"/>
  <c r="AC40" i="29"/>
  <c r="AC39" i="29"/>
  <c r="AX41" i="29"/>
  <c r="AS41" i="29"/>
  <c r="AF41" i="29" s="1"/>
  <c r="AB41" i="29" s="1"/>
  <c r="K50" i="32"/>
  <c r="W50" i="32" s="1"/>
  <c r="K49" i="32"/>
  <c r="W49" i="32" s="1"/>
  <c r="K48" i="32"/>
  <c r="W48" i="32" s="1"/>
  <c r="J50" i="32"/>
  <c r="V50" i="32" s="1"/>
  <c r="J49" i="32"/>
  <c r="V49" i="32" s="1"/>
  <c r="J48" i="32"/>
  <c r="V48" i="32" s="1"/>
  <c r="I50" i="32"/>
  <c r="U50" i="32" s="1"/>
  <c r="I49" i="32"/>
  <c r="U49" i="32" s="1"/>
  <c r="I48" i="32"/>
  <c r="U48" i="32" s="1"/>
  <c r="D538" i="29"/>
  <c r="K36" i="32" s="1"/>
  <c r="D537" i="29"/>
  <c r="K35" i="32" s="1"/>
  <c r="D536" i="29"/>
  <c r="K34" i="32" s="1"/>
  <c r="D535" i="29"/>
  <c r="J36" i="32" s="1"/>
  <c r="V36" i="32" s="1"/>
  <c r="D534" i="29"/>
  <c r="J35" i="32" s="1"/>
  <c r="D533" i="29"/>
  <c r="J34" i="32" s="1"/>
  <c r="V34" i="32" s="1"/>
  <c r="D532" i="29"/>
  <c r="I36" i="32" s="1"/>
  <c r="D531" i="29"/>
  <c r="I35" i="32" s="1"/>
  <c r="D530" i="29"/>
  <c r="I34" i="32" s="1"/>
  <c r="U34" i="32" s="1"/>
  <c r="L5" i="31"/>
  <c r="C5" i="31"/>
  <c r="C4" i="29"/>
  <c r="AO41" i="29" l="1"/>
  <c r="AC41" i="29"/>
  <c r="AX42" i="29"/>
  <c r="AS42" i="29"/>
  <c r="AF42" i="29" s="1"/>
  <c r="AB42" i="29" s="1"/>
  <c r="I21" i="32"/>
  <c r="U21" i="32" s="1"/>
  <c r="K20" i="32"/>
  <c r="W20" i="32" s="1"/>
  <c r="K21" i="32"/>
  <c r="W21" i="32" s="1"/>
  <c r="W35" i="32"/>
  <c r="W36" i="32"/>
  <c r="K22" i="32"/>
  <c r="W22" i="32" s="1"/>
  <c r="U36" i="32"/>
  <c r="I22" i="32"/>
  <c r="U22" i="32" s="1"/>
  <c r="J21" i="32"/>
  <c r="V21" i="32" s="1"/>
  <c r="V35" i="32"/>
  <c r="J20" i="32"/>
  <c r="V20" i="32" s="1"/>
  <c r="I20" i="32"/>
  <c r="U20" i="32" s="1"/>
  <c r="J22" i="32"/>
  <c r="V22" i="32" s="1"/>
  <c r="W34" i="32"/>
  <c r="U35" i="32"/>
  <c r="D529" i="29"/>
  <c r="H36" i="32" s="1"/>
  <c r="D528" i="29"/>
  <c r="H35" i="32" s="1"/>
  <c r="H34" i="32"/>
  <c r="H48" i="32"/>
  <c r="T48" i="32" s="1"/>
  <c r="H49" i="32"/>
  <c r="T49" i="32" s="1"/>
  <c r="H50" i="32"/>
  <c r="T50" i="32" s="1"/>
  <c r="D526" i="29"/>
  <c r="G36" i="32" s="1"/>
  <c r="S36" i="32" s="1"/>
  <c r="D525" i="29"/>
  <c r="G35" i="32" s="1"/>
  <c r="S35" i="32" s="1"/>
  <c r="D524" i="29"/>
  <c r="G34" i="32" s="1"/>
  <c r="S34" i="32" s="1"/>
  <c r="D523" i="29"/>
  <c r="F36" i="32" s="1"/>
  <c r="R36" i="32" s="1"/>
  <c r="D522" i="29"/>
  <c r="F35" i="32" s="1"/>
  <c r="R35" i="32" s="1"/>
  <c r="F34" i="32"/>
  <c r="R34" i="32" s="1"/>
  <c r="G50" i="32"/>
  <c r="S50" i="32" s="1"/>
  <c r="G49" i="32"/>
  <c r="S49" i="32" s="1"/>
  <c r="G48" i="32"/>
  <c r="S48" i="32" s="1"/>
  <c r="F50" i="32"/>
  <c r="R50" i="32" s="1"/>
  <c r="F49" i="32"/>
  <c r="R49" i="32" s="1"/>
  <c r="F48" i="32"/>
  <c r="R48" i="32" s="1"/>
  <c r="O48" i="32"/>
  <c r="D518" i="29"/>
  <c r="D517" i="29"/>
  <c r="D516" i="29"/>
  <c r="O35" i="32"/>
  <c r="D514" i="29"/>
  <c r="AO42" i="29" l="1"/>
  <c r="AC42" i="29"/>
  <c r="AX43" i="29"/>
  <c r="AS43" i="29"/>
  <c r="AF43" i="29" s="1"/>
  <c r="AB43" i="29" s="1"/>
  <c r="C49" i="32"/>
  <c r="C21" i="32" s="1"/>
  <c r="O21" i="32" s="1"/>
  <c r="E48" i="32"/>
  <c r="Q48" i="32" s="1"/>
  <c r="E49" i="32"/>
  <c r="Q49" i="32" s="1"/>
  <c r="E50" i="32"/>
  <c r="Q50" i="32" s="1"/>
  <c r="E35" i="32"/>
  <c r="Q35" i="32" s="1"/>
  <c r="E34" i="32"/>
  <c r="Q34" i="32" s="1"/>
  <c r="E36" i="32"/>
  <c r="C34" i="32"/>
  <c r="C20" i="32" s="1"/>
  <c r="O20" i="32" s="1"/>
  <c r="T34" i="32"/>
  <c r="H20" i="32"/>
  <c r="T20" i="32" s="1"/>
  <c r="H22" i="32"/>
  <c r="T22" i="32" s="1"/>
  <c r="T36" i="32"/>
  <c r="H21" i="32"/>
  <c r="T21" i="32" s="1"/>
  <c r="T35" i="32"/>
  <c r="F20" i="32"/>
  <c r="R20" i="32" s="1"/>
  <c r="F21" i="32"/>
  <c r="R21" i="32" s="1"/>
  <c r="F22" i="32"/>
  <c r="R22" i="32" s="1"/>
  <c r="G20" i="32"/>
  <c r="S20" i="32" s="1"/>
  <c r="G21" i="32"/>
  <c r="S21" i="32" s="1"/>
  <c r="G22" i="32"/>
  <c r="S22" i="32" s="1"/>
  <c r="AO43" i="29" l="1"/>
  <c r="AC43" i="29"/>
  <c r="O49" i="32"/>
  <c r="AX44" i="29"/>
  <c r="AS44" i="29"/>
  <c r="AF44" i="29" s="1"/>
  <c r="AB44" i="29" s="1"/>
  <c r="E22" i="32"/>
  <c r="Q22" i="32" s="1"/>
  <c r="E20" i="32"/>
  <c r="Q20" i="32" s="1"/>
  <c r="E21" i="32"/>
  <c r="Q21" i="32" s="1"/>
  <c r="O34" i="32"/>
  <c r="Q36" i="32"/>
  <c r="AO44" i="29" l="1"/>
  <c r="AC44" i="29"/>
  <c r="AX45" i="29"/>
  <c r="AS45" i="29"/>
  <c r="AF45" i="29" s="1"/>
  <c r="AB45" i="29" s="1"/>
  <c r="B504" i="31"/>
  <c r="D8" i="31"/>
  <c r="AO45" i="29" l="1"/>
  <c r="AC45" i="29"/>
  <c r="AX46" i="29"/>
  <c r="AS46" i="29"/>
  <c r="AF46" i="29" s="1"/>
  <c r="AB46" i="29" s="1"/>
  <c r="B7" i="29"/>
  <c r="AU7" i="29"/>
  <c r="AV7" i="29"/>
  <c r="AZ7" i="29"/>
  <c r="BA7" i="29"/>
  <c r="BB7" i="29"/>
  <c r="BD7" i="29"/>
  <c r="BE7" i="29"/>
  <c r="AU8" i="29"/>
  <c r="AV8" i="29"/>
  <c r="AZ8" i="29"/>
  <c r="BA8" i="29"/>
  <c r="BB8" i="29"/>
  <c r="BD8" i="29"/>
  <c r="BE8" i="29"/>
  <c r="AU9" i="29"/>
  <c r="AV9" i="29"/>
  <c r="AZ9" i="29"/>
  <c r="BA9" i="29"/>
  <c r="BB9" i="29"/>
  <c r="BD9" i="29"/>
  <c r="BE9" i="29"/>
  <c r="AU10" i="29"/>
  <c r="AV10" i="29"/>
  <c r="AZ10" i="29"/>
  <c r="BA10" i="29"/>
  <c r="BB10" i="29"/>
  <c r="BD10" i="29"/>
  <c r="BE10" i="29"/>
  <c r="AU11" i="29"/>
  <c r="AV11" i="29"/>
  <c r="AZ11" i="29"/>
  <c r="BA11" i="29"/>
  <c r="BB11" i="29"/>
  <c r="BD11" i="29"/>
  <c r="BE11" i="29"/>
  <c r="AU12" i="29"/>
  <c r="AV12" i="29"/>
  <c r="AZ12" i="29"/>
  <c r="BA12" i="29"/>
  <c r="BB12" i="29"/>
  <c r="BD12" i="29"/>
  <c r="BE12" i="29"/>
  <c r="AU13" i="29"/>
  <c r="AV13" i="29"/>
  <c r="AZ13" i="29"/>
  <c r="BA13" i="29"/>
  <c r="BB13" i="29"/>
  <c r="BD13" i="29"/>
  <c r="BE13" i="29"/>
  <c r="AU14" i="29"/>
  <c r="AV14" i="29"/>
  <c r="AZ14" i="29"/>
  <c r="BA14" i="29"/>
  <c r="BB14" i="29"/>
  <c r="BD14" i="29"/>
  <c r="BE14" i="29"/>
  <c r="AU15" i="29"/>
  <c r="AV15" i="29"/>
  <c r="AZ15" i="29"/>
  <c r="BA15" i="29"/>
  <c r="BB15" i="29"/>
  <c r="BD15" i="29"/>
  <c r="BE15" i="29"/>
  <c r="AU16" i="29"/>
  <c r="AV16" i="29"/>
  <c r="AZ16" i="29"/>
  <c r="BA16" i="29"/>
  <c r="BB16" i="29"/>
  <c r="BD16" i="29"/>
  <c r="BE16" i="29"/>
  <c r="AU17" i="29"/>
  <c r="AV17" i="29"/>
  <c r="AZ17" i="29"/>
  <c r="BA17" i="29"/>
  <c r="BB17" i="29"/>
  <c r="BD17" i="29"/>
  <c r="BE17" i="29"/>
  <c r="AU18" i="29"/>
  <c r="AV18" i="29"/>
  <c r="AZ18" i="29"/>
  <c r="BA18" i="29"/>
  <c r="BB18" i="29"/>
  <c r="BD18" i="29"/>
  <c r="BE18" i="29"/>
  <c r="AU19" i="29"/>
  <c r="AV19" i="29"/>
  <c r="AZ19" i="29"/>
  <c r="BA19" i="29"/>
  <c r="BB19" i="29"/>
  <c r="BD19" i="29"/>
  <c r="BE19" i="29"/>
  <c r="AU20" i="29"/>
  <c r="AV20" i="29"/>
  <c r="AZ20" i="29"/>
  <c r="BA20" i="29"/>
  <c r="BB20" i="29"/>
  <c r="BD20" i="29"/>
  <c r="BE20" i="29"/>
  <c r="AU21" i="29"/>
  <c r="AV21" i="29"/>
  <c r="AZ21" i="29"/>
  <c r="BA21" i="29"/>
  <c r="BB21" i="29"/>
  <c r="BD21" i="29"/>
  <c r="BE21" i="29"/>
  <c r="AU22" i="29"/>
  <c r="AV22" i="29"/>
  <c r="AZ22" i="29"/>
  <c r="BA22" i="29"/>
  <c r="BB22" i="29"/>
  <c r="BD22" i="29"/>
  <c r="BE22" i="29"/>
  <c r="AU23" i="29"/>
  <c r="AV23" i="29"/>
  <c r="AZ23" i="29"/>
  <c r="BA23" i="29"/>
  <c r="BB23" i="29"/>
  <c r="BD23" i="29"/>
  <c r="BE23" i="29"/>
  <c r="AU24" i="29"/>
  <c r="AV24" i="29"/>
  <c r="AZ24" i="29"/>
  <c r="BA24" i="29"/>
  <c r="BB24" i="29"/>
  <c r="BD24" i="29"/>
  <c r="BE24" i="29"/>
  <c r="AU25" i="29"/>
  <c r="AV25" i="29"/>
  <c r="AZ25" i="29"/>
  <c r="BA25" i="29"/>
  <c r="BB25" i="29"/>
  <c r="BD25" i="29"/>
  <c r="BE25" i="29"/>
  <c r="AU173" i="29"/>
  <c r="AV173" i="29"/>
  <c r="AZ173" i="29"/>
  <c r="BA173" i="29"/>
  <c r="BB173" i="29"/>
  <c r="BD173" i="29"/>
  <c r="BE173" i="29"/>
  <c r="AU174" i="29"/>
  <c r="AV174" i="29"/>
  <c r="AZ174" i="29"/>
  <c r="BA174" i="29"/>
  <c r="BB174" i="29"/>
  <c r="BD174" i="29"/>
  <c r="BE174" i="29"/>
  <c r="AU175" i="29"/>
  <c r="AV175" i="29"/>
  <c r="AZ175" i="29"/>
  <c r="BA175" i="29"/>
  <c r="BB175" i="29"/>
  <c r="BD175" i="29"/>
  <c r="BE175" i="29"/>
  <c r="AU176" i="29"/>
  <c r="AV176" i="29"/>
  <c r="AZ176" i="29"/>
  <c r="BA176" i="29"/>
  <c r="BB176" i="29"/>
  <c r="BD176" i="29"/>
  <c r="BE176" i="29"/>
  <c r="AU177" i="29"/>
  <c r="AV177" i="29"/>
  <c r="AZ177" i="29"/>
  <c r="BA177" i="29"/>
  <c r="BB177" i="29"/>
  <c r="BD177" i="29"/>
  <c r="BE177" i="29"/>
  <c r="AU178" i="29"/>
  <c r="AV178" i="29"/>
  <c r="AZ178" i="29"/>
  <c r="BA178" i="29"/>
  <c r="BB178" i="29"/>
  <c r="BD178" i="29"/>
  <c r="BE178" i="29"/>
  <c r="AU179" i="29"/>
  <c r="AV179" i="29"/>
  <c r="AZ179" i="29"/>
  <c r="BA179" i="29"/>
  <c r="BB179" i="29"/>
  <c r="BD179" i="29"/>
  <c r="BE179" i="29"/>
  <c r="AU180" i="29"/>
  <c r="AV180" i="29"/>
  <c r="AZ180" i="29"/>
  <c r="BA180" i="29"/>
  <c r="BB180" i="29"/>
  <c r="BD180" i="29"/>
  <c r="BE180" i="29"/>
  <c r="AU181" i="29"/>
  <c r="AV181" i="29"/>
  <c r="AZ181" i="29"/>
  <c r="BA181" i="29"/>
  <c r="BB181" i="29"/>
  <c r="BD181" i="29"/>
  <c r="BE181" i="29"/>
  <c r="AU182" i="29"/>
  <c r="AV182" i="29"/>
  <c r="AZ182" i="29"/>
  <c r="BA182" i="29"/>
  <c r="BB182" i="29"/>
  <c r="BD182" i="29"/>
  <c r="BE182" i="29"/>
  <c r="AU183" i="29"/>
  <c r="AV183" i="29"/>
  <c r="AZ183" i="29"/>
  <c r="BA183" i="29"/>
  <c r="BB183" i="29"/>
  <c r="BD183" i="29"/>
  <c r="BE183" i="29"/>
  <c r="AS184" i="29"/>
  <c r="AF184" i="29" s="1"/>
  <c r="AB184" i="29" s="1"/>
  <c r="AU184" i="29"/>
  <c r="AV184" i="29"/>
  <c r="AZ184" i="29"/>
  <c r="BA184" i="29"/>
  <c r="BB184" i="29"/>
  <c r="BD184" i="29"/>
  <c r="BE184" i="29"/>
  <c r="AU185" i="29"/>
  <c r="AV185" i="29"/>
  <c r="AZ185" i="29"/>
  <c r="BA185" i="29"/>
  <c r="BB185" i="29"/>
  <c r="BD185" i="29"/>
  <c r="BE185" i="29"/>
  <c r="AU186" i="29"/>
  <c r="AV186" i="29"/>
  <c r="AZ186" i="29"/>
  <c r="BA186" i="29"/>
  <c r="BB186" i="29"/>
  <c r="BD186" i="29"/>
  <c r="BE186" i="29"/>
  <c r="AU187" i="29"/>
  <c r="AV187" i="29"/>
  <c r="AZ187" i="29"/>
  <c r="BA187" i="29"/>
  <c r="BB187" i="29"/>
  <c r="BD187" i="29"/>
  <c r="BE187" i="29"/>
  <c r="AU188" i="29"/>
  <c r="AV188" i="29"/>
  <c r="AZ188" i="29"/>
  <c r="BA188" i="29"/>
  <c r="BB188" i="29"/>
  <c r="BD188" i="29"/>
  <c r="BE188" i="29"/>
  <c r="AU189" i="29"/>
  <c r="AV189" i="29"/>
  <c r="AZ189" i="29"/>
  <c r="BA189" i="29"/>
  <c r="BB189" i="29"/>
  <c r="BD189" i="29"/>
  <c r="BE189" i="29"/>
  <c r="AU190" i="29"/>
  <c r="AV190" i="29"/>
  <c r="AZ190" i="29"/>
  <c r="BA190" i="29"/>
  <c r="BB190" i="29"/>
  <c r="BD190" i="29"/>
  <c r="BE190" i="29"/>
  <c r="AU191" i="29"/>
  <c r="AV191" i="29"/>
  <c r="AZ191" i="29"/>
  <c r="BA191" i="29"/>
  <c r="BB191" i="29"/>
  <c r="BD191" i="29"/>
  <c r="BE191" i="29"/>
  <c r="AU192" i="29"/>
  <c r="AV192" i="29"/>
  <c r="AZ192" i="29"/>
  <c r="BA192" i="29"/>
  <c r="BB192" i="29"/>
  <c r="BD192" i="29"/>
  <c r="BE192" i="29"/>
  <c r="AU193" i="29"/>
  <c r="AV193" i="29"/>
  <c r="AZ193" i="29"/>
  <c r="BA193" i="29"/>
  <c r="BB193" i="29"/>
  <c r="BD193" i="29"/>
  <c r="BE193" i="29"/>
  <c r="AU194" i="29"/>
  <c r="AV194" i="29"/>
  <c r="AZ194" i="29"/>
  <c r="BA194" i="29"/>
  <c r="BB194" i="29"/>
  <c r="BD194" i="29"/>
  <c r="BE194" i="29"/>
  <c r="AU195" i="29"/>
  <c r="AV195" i="29"/>
  <c r="AZ195" i="29"/>
  <c r="BA195" i="29"/>
  <c r="BB195" i="29"/>
  <c r="BD195" i="29"/>
  <c r="BE195" i="29"/>
  <c r="AU196" i="29"/>
  <c r="AV196" i="29"/>
  <c r="AZ196" i="29"/>
  <c r="BA196" i="29"/>
  <c r="BB196" i="29"/>
  <c r="BD196" i="29"/>
  <c r="BE196" i="29"/>
  <c r="AU197" i="29"/>
  <c r="AV197" i="29"/>
  <c r="AZ197" i="29"/>
  <c r="BA197" i="29"/>
  <c r="BB197" i="29"/>
  <c r="BD197" i="29"/>
  <c r="BE197" i="29"/>
  <c r="AU198" i="29"/>
  <c r="AV198" i="29"/>
  <c r="AZ198" i="29"/>
  <c r="BA198" i="29"/>
  <c r="BB198" i="29"/>
  <c r="BD198" i="29"/>
  <c r="BE198" i="29"/>
  <c r="AU199" i="29"/>
  <c r="AV199" i="29"/>
  <c r="AZ199" i="29"/>
  <c r="BA199" i="29"/>
  <c r="BB199" i="29"/>
  <c r="BD199" i="29"/>
  <c r="BE199" i="29"/>
  <c r="AS200" i="29"/>
  <c r="AF200" i="29" s="1"/>
  <c r="AB200" i="29" s="1"/>
  <c r="AU200" i="29"/>
  <c r="AV200" i="29"/>
  <c r="AZ200" i="29"/>
  <c r="BA200" i="29"/>
  <c r="BB200" i="29"/>
  <c r="BD200" i="29"/>
  <c r="BE200" i="29"/>
  <c r="AU201" i="29"/>
  <c r="AV201" i="29"/>
  <c r="AZ201" i="29"/>
  <c r="BA201" i="29"/>
  <c r="BB201" i="29"/>
  <c r="BD201" i="29"/>
  <c r="BE201" i="29"/>
  <c r="AU202" i="29"/>
  <c r="AV202" i="29"/>
  <c r="AZ202" i="29"/>
  <c r="BA202" i="29"/>
  <c r="BB202" i="29"/>
  <c r="BD202" i="29"/>
  <c r="BE202" i="29"/>
  <c r="AU203" i="29"/>
  <c r="AV203" i="29"/>
  <c r="AZ203" i="29"/>
  <c r="BA203" i="29"/>
  <c r="BB203" i="29"/>
  <c r="BD203" i="29"/>
  <c r="BE203" i="29"/>
  <c r="AU204" i="29"/>
  <c r="AV204" i="29"/>
  <c r="AZ204" i="29"/>
  <c r="BA204" i="29"/>
  <c r="BB204" i="29"/>
  <c r="BD204" i="29"/>
  <c r="BE204" i="29"/>
  <c r="AU205" i="29"/>
  <c r="AV205" i="29"/>
  <c r="AZ205" i="29"/>
  <c r="BA205" i="29"/>
  <c r="BB205" i="29"/>
  <c r="BD205" i="29"/>
  <c r="BE205" i="29"/>
  <c r="AU206" i="29"/>
  <c r="AV206" i="29"/>
  <c r="AZ206" i="29"/>
  <c r="BA206" i="29"/>
  <c r="BB206" i="29"/>
  <c r="BD206" i="29"/>
  <c r="BE206" i="29"/>
  <c r="AU207" i="29"/>
  <c r="AV207" i="29"/>
  <c r="AZ207" i="29"/>
  <c r="BA207" i="29"/>
  <c r="BB207" i="29"/>
  <c r="BD207" i="29"/>
  <c r="BE207" i="29"/>
  <c r="AU208" i="29"/>
  <c r="AV208" i="29"/>
  <c r="AZ208" i="29"/>
  <c r="BA208" i="29"/>
  <c r="BB208" i="29"/>
  <c r="BD208" i="29"/>
  <c r="BE208" i="29"/>
  <c r="AU209" i="29"/>
  <c r="AV209" i="29"/>
  <c r="AZ209" i="29"/>
  <c r="BA209" i="29"/>
  <c r="BB209" i="29"/>
  <c r="BD209" i="29"/>
  <c r="BE209" i="29"/>
  <c r="AU210" i="29"/>
  <c r="AV210" i="29"/>
  <c r="AZ210" i="29"/>
  <c r="BA210" i="29"/>
  <c r="BB210" i="29"/>
  <c r="BD210" i="29"/>
  <c r="BE210" i="29"/>
  <c r="AU211" i="29"/>
  <c r="AV211" i="29"/>
  <c r="AZ211" i="29"/>
  <c r="BA211" i="29"/>
  <c r="BB211" i="29"/>
  <c r="BD211" i="29"/>
  <c r="BE211" i="29"/>
  <c r="AU212" i="29"/>
  <c r="AV212" i="29"/>
  <c r="AZ212" i="29"/>
  <c r="BA212" i="29"/>
  <c r="BB212" i="29"/>
  <c r="BD212" i="29"/>
  <c r="BE212" i="29"/>
  <c r="AU213" i="29"/>
  <c r="AV213" i="29"/>
  <c r="AZ213" i="29"/>
  <c r="BA213" i="29"/>
  <c r="BB213" i="29"/>
  <c r="BD213" i="29"/>
  <c r="BE213" i="29"/>
  <c r="AU214" i="29"/>
  <c r="AV214" i="29"/>
  <c r="AZ214" i="29"/>
  <c r="BA214" i="29"/>
  <c r="BB214" i="29"/>
  <c r="BD214" i="29"/>
  <c r="BE214" i="29"/>
  <c r="AU215" i="29"/>
  <c r="AV215" i="29"/>
  <c r="AZ215" i="29"/>
  <c r="BA215" i="29"/>
  <c r="BB215" i="29"/>
  <c r="BD215" i="29"/>
  <c r="BE215" i="29"/>
  <c r="AU216" i="29"/>
  <c r="AV216" i="29"/>
  <c r="AZ216" i="29"/>
  <c r="BA216" i="29"/>
  <c r="BB216" i="29"/>
  <c r="BD216" i="29"/>
  <c r="BE216" i="29"/>
  <c r="AU217" i="29"/>
  <c r="AV217" i="29"/>
  <c r="AZ217" i="29"/>
  <c r="BA217" i="29"/>
  <c r="BB217" i="29"/>
  <c r="BD217" i="29"/>
  <c r="BE217" i="29"/>
  <c r="AU218" i="29"/>
  <c r="AV218" i="29"/>
  <c r="AZ218" i="29"/>
  <c r="BA218" i="29"/>
  <c r="BB218" i="29"/>
  <c r="BD218" i="29"/>
  <c r="BE218" i="29"/>
  <c r="AU219" i="29"/>
  <c r="AV219" i="29"/>
  <c r="AZ219" i="29"/>
  <c r="BA219" i="29"/>
  <c r="BB219" i="29"/>
  <c r="BD219" i="29"/>
  <c r="BE219" i="29"/>
  <c r="AU220" i="29"/>
  <c r="AV220" i="29"/>
  <c r="AZ220" i="29"/>
  <c r="BA220" i="29"/>
  <c r="BB220" i="29"/>
  <c r="BD220" i="29"/>
  <c r="BE220" i="29"/>
  <c r="AU221" i="29"/>
  <c r="AV221" i="29"/>
  <c r="AZ221" i="29"/>
  <c r="BA221" i="29"/>
  <c r="BB221" i="29"/>
  <c r="BD221" i="29"/>
  <c r="BE221" i="29"/>
  <c r="AU222" i="29"/>
  <c r="AV222" i="29"/>
  <c r="AZ222" i="29"/>
  <c r="BA222" i="29"/>
  <c r="BB222" i="29"/>
  <c r="BD222" i="29"/>
  <c r="BE222" i="29"/>
  <c r="AU223" i="29"/>
  <c r="AV223" i="29"/>
  <c r="AZ223" i="29"/>
  <c r="BA223" i="29"/>
  <c r="BB223" i="29"/>
  <c r="BD223" i="29"/>
  <c r="BE223" i="29"/>
  <c r="AS224" i="29"/>
  <c r="AF224" i="29" s="1"/>
  <c r="AB224" i="29" s="1"/>
  <c r="AU224" i="29"/>
  <c r="AV224" i="29"/>
  <c r="AZ224" i="29"/>
  <c r="BA224" i="29"/>
  <c r="BB224" i="29"/>
  <c r="BD224" i="29"/>
  <c r="BE224" i="29"/>
  <c r="AU225" i="29"/>
  <c r="AV225" i="29"/>
  <c r="AZ225" i="29"/>
  <c r="BA225" i="29"/>
  <c r="BB225" i="29"/>
  <c r="BD225" i="29"/>
  <c r="BE225" i="29"/>
  <c r="AU226" i="29"/>
  <c r="AV226" i="29"/>
  <c r="AZ226" i="29"/>
  <c r="BA226" i="29"/>
  <c r="BB226" i="29"/>
  <c r="BD226" i="29"/>
  <c r="BE226" i="29"/>
  <c r="AU227" i="29"/>
  <c r="AV227" i="29"/>
  <c r="AZ227" i="29"/>
  <c r="BA227" i="29"/>
  <c r="BB227" i="29"/>
  <c r="BD227" i="29"/>
  <c r="BE227" i="29"/>
  <c r="AU228" i="29"/>
  <c r="AV228" i="29"/>
  <c r="AZ228" i="29"/>
  <c r="BA228" i="29"/>
  <c r="BB228" i="29"/>
  <c r="BD228" i="29"/>
  <c r="BE228" i="29"/>
  <c r="AU229" i="29"/>
  <c r="AV229" i="29"/>
  <c r="AZ229" i="29"/>
  <c r="BA229" i="29"/>
  <c r="BB229" i="29"/>
  <c r="BD229" i="29"/>
  <c r="BE229" i="29"/>
  <c r="AU230" i="29"/>
  <c r="AV230" i="29"/>
  <c r="AZ230" i="29"/>
  <c r="BA230" i="29"/>
  <c r="BB230" i="29"/>
  <c r="BD230" i="29"/>
  <c r="BE230" i="29"/>
  <c r="AU231" i="29"/>
  <c r="AV231" i="29"/>
  <c r="AZ231" i="29"/>
  <c r="BA231" i="29"/>
  <c r="BB231" i="29"/>
  <c r="BD231" i="29"/>
  <c r="BE231" i="29"/>
  <c r="AS232" i="29"/>
  <c r="AF232" i="29" s="1"/>
  <c r="AB232" i="29" s="1"/>
  <c r="AU232" i="29"/>
  <c r="AV232" i="29"/>
  <c r="AZ232" i="29"/>
  <c r="BA232" i="29"/>
  <c r="BB232" i="29"/>
  <c r="BD232" i="29"/>
  <c r="BE232" i="29"/>
  <c r="AU233" i="29"/>
  <c r="AV233" i="29"/>
  <c r="AZ233" i="29"/>
  <c r="BA233" i="29"/>
  <c r="BB233" i="29"/>
  <c r="BD233" i="29"/>
  <c r="BE233" i="29"/>
  <c r="AU234" i="29"/>
  <c r="AV234" i="29"/>
  <c r="AZ234" i="29"/>
  <c r="BA234" i="29"/>
  <c r="BB234" i="29"/>
  <c r="BD234" i="29"/>
  <c r="BE234" i="29"/>
  <c r="AU235" i="29"/>
  <c r="AV235" i="29"/>
  <c r="AZ235" i="29"/>
  <c r="BA235" i="29"/>
  <c r="BB235" i="29"/>
  <c r="BD235" i="29"/>
  <c r="BE235" i="29"/>
  <c r="AU236" i="29"/>
  <c r="AV236" i="29"/>
  <c r="AZ236" i="29"/>
  <c r="BA236" i="29"/>
  <c r="BB236" i="29"/>
  <c r="BD236" i="29"/>
  <c r="BE236" i="29"/>
  <c r="AU237" i="29"/>
  <c r="AV237" i="29"/>
  <c r="AZ237" i="29"/>
  <c r="BA237" i="29"/>
  <c r="BB237" i="29"/>
  <c r="BD237" i="29"/>
  <c r="BE237" i="29"/>
  <c r="AU238" i="29"/>
  <c r="AV238" i="29"/>
  <c r="AZ238" i="29"/>
  <c r="BA238" i="29"/>
  <c r="BB238" i="29"/>
  <c r="BD238" i="29"/>
  <c r="BE238" i="29"/>
  <c r="AU239" i="29"/>
  <c r="AV239" i="29"/>
  <c r="AZ239" i="29"/>
  <c r="BA239" i="29"/>
  <c r="BB239" i="29"/>
  <c r="BD239" i="29"/>
  <c r="BE239" i="29"/>
  <c r="AU240" i="29"/>
  <c r="AV240" i="29"/>
  <c r="AZ240" i="29"/>
  <c r="BA240" i="29"/>
  <c r="BB240" i="29"/>
  <c r="BD240" i="29"/>
  <c r="BE240" i="29"/>
  <c r="AU241" i="29"/>
  <c r="AV241" i="29"/>
  <c r="AZ241" i="29"/>
  <c r="BA241" i="29"/>
  <c r="BB241" i="29"/>
  <c r="BD241" i="29"/>
  <c r="BE241" i="29"/>
  <c r="AU242" i="29"/>
  <c r="AV242" i="29"/>
  <c r="AZ242" i="29"/>
  <c r="BA242" i="29"/>
  <c r="BB242" i="29"/>
  <c r="BD242" i="29"/>
  <c r="BE242" i="29"/>
  <c r="AU243" i="29"/>
  <c r="AV243" i="29"/>
  <c r="AZ243" i="29"/>
  <c r="BA243" i="29"/>
  <c r="BB243" i="29"/>
  <c r="BD243" i="29"/>
  <c r="BE243" i="29"/>
  <c r="AU244" i="29"/>
  <c r="AV244" i="29"/>
  <c r="AZ244" i="29"/>
  <c r="BA244" i="29"/>
  <c r="BB244" i="29"/>
  <c r="BD244" i="29"/>
  <c r="BE244" i="29"/>
  <c r="AU245" i="29"/>
  <c r="AV245" i="29"/>
  <c r="AZ245" i="29"/>
  <c r="BA245" i="29"/>
  <c r="BB245" i="29"/>
  <c r="BD245" i="29"/>
  <c r="BE245" i="29"/>
  <c r="AS246" i="29"/>
  <c r="AF246" i="29" s="1"/>
  <c r="AB246" i="29" s="1"/>
  <c r="AU246" i="29"/>
  <c r="AV246" i="29"/>
  <c r="AZ246" i="29"/>
  <c r="BA246" i="29"/>
  <c r="BB246" i="29"/>
  <c r="BD246" i="29"/>
  <c r="BE246" i="29"/>
  <c r="AU247" i="29"/>
  <c r="AV247" i="29"/>
  <c r="AZ247" i="29"/>
  <c r="BA247" i="29"/>
  <c r="BB247" i="29"/>
  <c r="BD247" i="29"/>
  <c r="BE247" i="29"/>
  <c r="AU248" i="29"/>
  <c r="AV248" i="29"/>
  <c r="AZ248" i="29"/>
  <c r="BA248" i="29"/>
  <c r="BB248" i="29"/>
  <c r="BD248" i="29"/>
  <c r="BE248" i="29"/>
  <c r="AU249" i="29"/>
  <c r="AV249" i="29"/>
  <c r="AZ249" i="29"/>
  <c r="BA249" i="29"/>
  <c r="BB249" i="29"/>
  <c r="BD249" i="29"/>
  <c r="BE249" i="29"/>
  <c r="AU250" i="29"/>
  <c r="AV250" i="29"/>
  <c r="AZ250" i="29"/>
  <c r="BA250" i="29"/>
  <c r="BB250" i="29"/>
  <c r="BD250" i="29"/>
  <c r="BE250" i="29"/>
  <c r="AU251" i="29"/>
  <c r="AV251" i="29"/>
  <c r="AZ251" i="29"/>
  <c r="BA251" i="29"/>
  <c r="BB251" i="29"/>
  <c r="BD251" i="29"/>
  <c r="BE251" i="29"/>
  <c r="AU252" i="29"/>
  <c r="AV252" i="29"/>
  <c r="AZ252" i="29"/>
  <c r="BA252" i="29"/>
  <c r="BB252" i="29"/>
  <c r="BD252" i="29"/>
  <c r="BE252" i="29"/>
  <c r="AU253" i="29"/>
  <c r="AV253" i="29"/>
  <c r="AZ253" i="29"/>
  <c r="BA253" i="29"/>
  <c r="BB253" i="29"/>
  <c r="BD253" i="29"/>
  <c r="BE253" i="29"/>
  <c r="AU254" i="29"/>
  <c r="AV254" i="29"/>
  <c r="AZ254" i="29"/>
  <c r="BA254" i="29"/>
  <c r="BB254" i="29"/>
  <c r="BD254" i="29"/>
  <c r="BE254" i="29"/>
  <c r="AU255" i="29"/>
  <c r="AV255" i="29"/>
  <c r="AZ255" i="29"/>
  <c r="BA255" i="29"/>
  <c r="BB255" i="29"/>
  <c r="BD255" i="29"/>
  <c r="BE255" i="29"/>
  <c r="AS256" i="29"/>
  <c r="AF256" i="29" s="1"/>
  <c r="AB256" i="29" s="1"/>
  <c r="AU256" i="29"/>
  <c r="AV256" i="29"/>
  <c r="AZ256" i="29"/>
  <c r="BA256" i="29"/>
  <c r="BB256" i="29"/>
  <c r="BD256" i="29"/>
  <c r="BE256" i="29"/>
  <c r="AU257" i="29"/>
  <c r="AV257" i="29"/>
  <c r="AZ257" i="29"/>
  <c r="BA257" i="29"/>
  <c r="BB257" i="29"/>
  <c r="BD257" i="29"/>
  <c r="BE257" i="29"/>
  <c r="AU258" i="29"/>
  <c r="AV258" i="29"/>
  <c r="AZ258" i="29"/>
  <c r="BA258" i="29"/>
  <c r="BB258" i="29"/>
  <c r="BD258" i="29"/>
  <c r="BE258" i="29"/>
  <c r="AU259" i="29"/>
  <c r="AV259" i="29"/>
  <c r="AZ259" i="29"/>
  <c r="BA259" i="29"/>
  <c r="BB259" i="29"/>
  <c r="BD259" i="29"/>
  <c r="BE259" i="29"/>
  <c r="AU260" i="29"/>
  <c r="AV260" i="29"/>
  <c r="AZ260" i="29"/>
  <c r="BA260" i="29"/>
  <c r="BB260" i="29"/>
  <c r="BD260" i="29"/>
  <c r="BE260" i="29"/>
  <c r="AU261" i="29"/>
  <c r="AV261" i="29"/>
  <c r="AZ261" i="29"/>
  <c r="BA261" i="29"/>
  <c r="BB261" i="29"/>
  <c r="BD261" i="29"/>
  <c r="BE261" i="29"/>
  <c r="AU262" i="29"/>
  <c r="AV262" i="29"/>
  <c r="AZ262" i="29"/>
  <c r="BA262" i="29"/>
  <c r="BB262" i="29"/>
  <c r="BD262" i="29"/>
  <c r="BE262" i="29"/>
  <c r="AU263" i="29"/>
  <c r="AV263" i="29"/>
  <c r="AZ263" i="29"/>
  <c r="BA263" i="29"/>
  <c r="BB263" i="29"/>
  <c r="BD263" i="29"/>
  <c r="BE263" i="29"/>
  <c r="AU264" i="29"/>
  <c r="AV264" i="29"/>
  <c r="AZ264" i="29"/>
  <c r="BA264" i="29"/>
  <c r="BB264" i="29"/>
  <c r="BD264" i="29"/>
  <c r="BE264" i="29"/>
  <c r="AU265" i="29"/>
  <c r="AV265" i="29"/>
  <c r="AZ265" i="29"/>
  <c r="BA265" i="29"/>
  <c r="BB265" i="29"/>
  <c r="BD265" i="29"/>
  <c r="BE265" i="29"/>
  <c r="AU266" i="29"/>
  <c r="AV266" i="29"/>
  <c r="AZ266" i="29"/>
  <c r="BA266" i="29"/>
  <c r="BB266" i="29"/>
  <c r="BD266" i="29"/>
  <c r="BE266" i="29"/>
  <c r="AS267" i="29"/>
  <c r="AF267" i="29" s="1"/>
  <c r="AB267" i="29" s="1"/>
  <c r="AU267" i="29"/>
  <c r="AV267" i="29"/>
  <c r="AZ267" i="29"/>
  <c r="BA267" i="29"/>
  <c r="BB267" i="29"/>
  <c r="BD267" i="29"/>
  <c r="BE267" i="29"/>
  <c r="AU268" i="29"/>
  <c r="AV268" i="29"/>
  <c r="AZ268" i="29"/>
  <c r="BA268" i="29"/>
  <c r="BB268" i="29"/>
  <c r="BD268" i="29"/>
  <c r="BE268" i="29"/>
  <c r="AU269" i="29"/>
  <c r="AV269" i="29"/>
  <c r="AZ269" i="29"/>
  <c r="BA269" i="29"/>
  <c r="BB269" i="29"/>
  <c r="BD269" i="29"/>
  <c r="BE269" i="29"/>
  <c r="AS270" i="29"/>
  <c r="AF270" i="29" s="1"/>
  <c r="AB270" i="29" s="1"/>
  <c r="AU270" i="29"/>
  <c r="AV270" i="29"/>
  <c r="AZ270" i="29"/>
  <c r="BA270" i="29"/>
  <c r="BB270" i="29"/>
  <c r="BD270" i="29"/>
  <c r="BE270" i="29"/>
  <c r="AU271" i="29"/>
  <c r="AV271" i="29"/>
  <c r="AZ271" i="29"/>
  <c r="BA271" i="29"/>
  <c r="BB271" i="29"/>
  <c r="BD271" i="29"/>
  <c r="BE271" i="29"/>
  <c r="AS272" i="29"/>
  <c r="AF272" i="29" s="1"/>
  <c r="AB272" i="29" s="1"/>
  <c r="AU272" i="29"/>
  <c r="AV272" i="29"/>
  <c r="AZ272" i="29"/>
  <c r="BA272" i="29"/>
  <c r="BB272" i="29"/>
  <c r="BD272" i="29"/>
  <c r="BE272" i="29"/>
  <c r="AU273" i="29"/>
  <c r="AV273" i="29"/>
  <c r="AZ273" i="29"/>
  <c r="BA273" i="29"/>
  <c r="BB273" i="29"/>
  <c r="BD273" i="29"/>
  <c r="BE273" i="29"/>
  <c r="AU274" i="29"/>
  <c r="AV274" i="29"/>
  <c r="AZ274" i="29"/>
  <c r="BA274" i="29"/>
  <c r="BB274" i="29"/>
  <c r="BD274" i="29"/>
  <c r="BE274" i="29"/>
  <c r="AS275" i="29"/>
  <c r="AF275" i="29" s="1"/>
  <c r="AB275" i="29" s="1"/>
  <c r="AU275" i="29"/>
  <c r="AV275" i="29"/>
  <c r="AZ275" i="29"/>
  <c r="BA275" i="29"/>
  <c r="BB275" i="29"/>
  <c r="BD275" i="29"/>
  <c r="BE275" i="29"/>
  <c r="AU276" i="29"/>
  <c r="AV276" i="29"/>
  <c r="AZ276" i="29"/>
  <c r="BA276" i="29"/>
  <c r="BB276" i="29"/>
  <c r="BD276" i="29"/>
  <c r="BE276" i="29"/>
  <c r="AU277" i="29"/>
  <c r="AV277" i="29"/>
  <c r="AZ277" i="29"/>
  <c r="BA277" i="29"/>
  <c r="BB277" i="29"/>
  <c r="BD277" i="29"/>
  <c r="BE277" i="29"/>
  <c r="AS278" i="29"/>
  <c r="AF278" i="29" s="1"/>
  <c r="AB278" i="29" s="1"/>
  <c r="AU278" i="29"/>
  <c r="AV278" i="29"/>
  <c r="AZ278" i="29"/>
  <c r="BA278" i="29"/>
  <c r="BB278" i="29"/>
  <c r="BD278" i="29"/>
  <c r="BE278" i="29"/>
  <c r="AU279" i="29"/>
  <c r="AV279" i="29"/>
  <c r="AZ279" i="29"/>
  <c r="BA279" i="29"/>
  <c r="BB279" i="29"/>
  <c r="BD279" i="29"/>
  <c r="BE279" i="29"/>
  <c r="AU280" i="29"/>
  <c r="AV280" i="29"/>
  <c r="AZ280" i="29"/>
  <c r="BA280" i="29"/>
  <c r="BB280" i="29"/>
  <c r="BD280" i="29"/>
  <c r="BE280" i="29"/>
  <c r="AS281" i="29"/>
  <c r="AF281" i="29" s="1"/>
  <c r="AB281" i="29" s="1"/>
  <c r="AU281" i="29"/>
  <c r="AV281" i="29"/>
  <c r="AZ281" i="29"/>
  <c r="BA281" i="29"/>
  <c r="BB281" i="29"/>
  <c r="BD281" i="29"/>
  <c r="BE281" i="29"/>
  <c r="AU282" i="29"/>
  <c r="AV282" i="29"/>
  <c r="AZ282" i="29"/>
  <c r="BA282" i="29"/>
  <c r="BB282" i="29"/>
  <c r="BD282" i="29"/>
  <c r="BE282" i="29"/>
  <c r="AU283" i="29"/>
  <c r="AV283" i="29"/>
  <c r="AZ283" i="29"/>
  <c r="BA283" i="29"/>
  <c r="BB283" i="29"/>
  <c r="BD283" i="29"/>
  <c r="BE283" i="29"/>
  <c r="AU284" i="29"/>
  <c r="AV284" i="29"/>
  <c r="AZ284" i="29"/>
  <c r="BA284" i="29"/>
  <c r="BB284" i="29"/>
  <c r="BD284" i="29"/>
  <c r="BE284" i="29"/>
  <c r="AU285" i="29"/>
  <c r="AV285" i="29"/>
  <c r="AZ285" i="29"/>
  <c r="BA285" i="29"/>
  <c r="BB285" i="29"/>
  <c r="BD285" i="29"/>
  <c r="BE285" i="29"/>
  <c r="AS286" i="29"/>
  <c r="AF286" i="29" s="1"/>
  <c r="AB286" i="29" s="1"/>
  <c r="AU286" i="29"/>
  <c r="AV286" i="29"/>
  <c r="AZ286" i="29"/>
  <c r="BA286" i="29"/>
  <c r="BB286" i="29"/>
  <c r="BD286" i="29"/>
  <c r="BE286" i="29"/>
  <c r="AU287" i="29"/>
  <c r="AV287" i="29"/>
  <c r="AZ287" i="29"/>
  <c r="BA287" i="29"/>
  <c r="BB287" i="29"/>
  <c r="BD287" i="29"/>
  <c r="BE287" i="29"/>
  <c r="AS288" i="29"/>
  <c r="AF288" i="29" s="1"/>
  <c r="AB288" i="29" s="1"/>
  <c r="AU288" i="29"/>
  <c r="AV288" i="29"/>
  <c r="AZ288" i="29"/>
  <c r="BA288" i="29"/>
  <c r="BB288" i="29"/>
  <c r="BD288" i="29"/>
  <c r="BE288" i="29"/>
  <c r="AU289" i="29"/>
  <c r="AV289" i="29"/>
  <c r="AZ289" i="29"/>
  <c r="BA289" i="29"/>
  <c r="BB289" i="29"/>
  <c r="BD289" i="29"/>
  <c r="BE289" i="29"/>
  <c r="AU290" i="29"/>
  <c r="AV290" i="29"/>
  <c r="AZ290" i="29"/>
  <c r="BA290" i="29"/>
  <c r="BB290" i="29"/>
  <c r="BD290" i="29"/>
  <c r="BE290" i="29"/>
  <c r="AU291" i="29"/>
  <c r="AV291" i="29"/>
  <c r="AZ291" i="29"/>
  <c r="BA291" i="29"/>
  <c r="BB291" i="29"/>
  <c r="BD291" i="29"/>
  <c r="BE291" i="29"/>
  <c r="AU292" i="29"/>
  <c r="AV292" i="29"/>
  <c r="AZ292" i="29"/>
  <c r="BA292" i="29"/>
  <c r="BB292" i="29"/>
  <c r="BD292" i="29"/>
  <c r="BE292" i="29"/>
  <c r="AU293" i="29"/>
  <c r="AV293" i="29"/>
  <c r="AZ293" i="29"/>
  <c r="BA293" i="29"/>
  <c r="BB293" i="29"/>
  <c r="BD293" i="29"/>
  <c r="BE293" i="29"/>
  <c r="AU294" i="29"/>
  <c r="AV294" i="29"/>
  <c r="AZ294" i="29"/>
  <c r="BA294" i="29"/>
  <c r="BB294" i="29"/>
  <c r="BD294" i="29"/>
  <c r="BE294" i="29"/>
  <c r="AU295" i="29"/>
  <c r="AV295" i="29"/>
  <c r="AZ295" i="29"/>
  <c r="BA295" i="29"/>
  <c r="BB295" i="29"/>
  <c r="BD295" i="29"/>
  <c r="BE295" i="29"/>
  <c r="AU296" i="29"/>
  <c r="AV296" i="29"/>
  <c r="AZ296" i="29"/>
  <c r="BA296" i="29"/>
  <c r="BB296" i="29"/>
  <c r="BD296" i="29"/>
  <c r="BE296" i="29"/>
  <c r="AU297" i="29"/>
  <c r="AV297" i="29"/>
  <c r="AZ297" i="29"/>
  <c r="BA297" i="29"/>
  <c r="BB297" i="29"/>
  <c r="BD297" i="29"/>
  <c r="BE297" i="29"/>
  <c r="AU298" i="29"/>
  <c r="AV298" i="29"/>
  <c r="AZ298" i="29"/>
  <c r="BA298" i="29"/>
  <c r="BB298" i="29"/>
  <c r="BD298" i="29"/>
  <c r="BE298" i="29"/>
  <c r="AU299" i="29"/>
  <c r="AV299" i="29"/>
  <c r="AZ299" i="29"/>
  <c r="BA299" i="29"/>
  <c r="BB299" i="29"/>
  <c r="BD299" i="29"/>
  <c r="BE299" i="29"/>
  <c r="AU300" i="29"/>
  <c r="AV300" i="29"/>
  <c r="AZ300" i="29"/>
  <c r="BA300" i="29"/>
  <c r="BB300" i="29"/>
  <c r="BD300" i="29"/>
  <c r="BE300" i="29"/>
  <c r="AU301" i="29"/>
  <c r="AV301" i="29"/>
  <c r="AZ301" i="29"/>
  <c r="BA301" i="29"/>
  <c r="BB301" i="29"/>
  <c r="BD301" i="29"/>
  <c r="BE301" i="29"/>
  <c r="AU302" i="29"/>
  <c r="AV302" i="29"/>
  <c r="AZ302" i="29"/>
  <c r="BA302" i="29"/>
  <c r="BB302" i="29"/>
  <c r="BD302" i="29"/>
  <c r="BE302" i="29"/>
  <c r="AU303" i="29"/>
  <c r="AV303" i="29"/>
  <c r="AZ303" i="29"/>
  <c r="BA303" i="29"/>
  <c r="BB303" i="29"/>
  <c r="BD303" i="29"/>
  <c r="BE303" i="29"/>
  <c r="AS304" i="29"/>
  <c r="AF304" i="29" s="1"/>
  <c r="AB304" i="29" s="1"/>
  <c r="AU304" i="29"/>
  <c r="AV304" i="29"/>
  <c r="AZ304" i="29"/>
  <c r="BA304" i="29"/>
  <c r="BB304" i="29"/>
  <c r="BD304" i="29"/>
  <c r="BE304" i="29"/>
  <c r="AU305" i="29"/>
  <c r="AV305" i="29"/>
  <c r="AZ305" i="29"/>
  <c r="BA305" i="29"/>
  <c r="BB305" i="29"/>
  <c r="BD305" i="29"/>
  <c r="BE305" i="29"/>
  <c r="AU306" i="29"/>
  <c r="AV306" i="29"/>
  <c r="AZ306" i="29"/>
  <c r="BA306" i="29"/>
  <c r="BB306" i="29"/>
  <c r="BD306" i="29"/>
  <c r="BE306" i="29"/>
  <c r="AU307" i="29"/>
  <c r="AV307" i="29"/>
  <c r="AZ307" i="29"/>
  <c r="BA307" i="29"/>
  <c r="BB307" i="29"/>
  <c r="BD307" i="29"/>
  <c r="BE307" i="29"/>
  <c r="AU308" i="29"/>
  <c r="AV308" i="29"/>
  <c r="AZ308" i="29"/>
  <c r="BA308" i="29"/>
  <c r="BB308" i="29"/>
  <c r="BD308" i="29"/>
  <c r="BE308" i="29"/>
  <c r="AU309" i="29"/>
  <c r="AV309" i="29"/>
  <c r="AZ309" i="29"/>
  <c r="BA309" i="29"/>
  <c r="BB309" i="29"/>
  <c r="BD309" i="29"/>
  <c r="BE309" i="29"/>
  <c r="AU310" i="29"/>
  <c r="AV310" i="29"/>
  <c r="AZ310" i="29"/>
  <c r="BA310" i="29"/>
  <c r="BB310" i="29"/>
  <c r="BD310" i="29"/>
  <c r="BE310" i="29"/>
  <c r="AU311" i="29"/>
  <c r="AV311" i="29"/>
  <c r="AZ311" i="29"/>
  <c r="BA311" i="29"/>
  <c r="BB311" i="29"/>
  <c r="BD311" i="29"/>
  <c r="BE311" i="29"/>
  <c r="AS312" i="29"/>
  <c r="AF312" i="29" s="1"/>
  <c r="AB312" i="29" s="1"/>
  <c r="AU312" i="29"/>
  <c r="AV312" i="29"/>
  <c r="AZ312" i="29"/>
  <c r="BA312" i="29"/>
  <c r="BB312" i="29"/>
  <c r="BD312" i="29"/>
  <c r="BE312" i="29"/>
  <c r="AU313" i="29"/>
  <c r="AV313" i="29"/>
  <c r="AZ313" i="29"/>
  <c r="BA313" i="29"/>
  <c r="BB313" i="29"/>
  <c r="BD313" i="29"/>
  <c r="BE313" i="29"/>
  <c r="AU314" i="29"/>
  <c r="AV314" i="29"/>
  <c r="AZ314" i="29"/>
  <c r="BA314" i="29"/>
  <c r="BB314" i="29"/>
  <c r="BD314" i="29"/>
  <c r="BE314" i="29"/>
  <c r="AU315" i="29"/>
  <c r="AV315" i="29"/>
  <c r="AZ315" i="29"/>
  <c r="BA315" i="29"/>
  <c r="BB315" i="29"/>
  <c r="BD315" i="29"/>
  <c r="BE315" i="29"/>
  <c r="AU316" i="29"/>
  <c r="AV316" i="29"/>
  <c r="AZ316" i="29"/>
  <c r="BA316" i="29"/>
  <c r="BB316" i="29"/>
  <c r="BD316" i="29"/>
  <c r="BE316" i="29"/>
  <c r="AU317" i="29"/>
  <c r="AV317" i="29"/>
  <c r="AZ317" i="29"/>
  <c r="BA317" i="29"/>
  <c r="BB317" i="29"/>
  <c r="BD317" i="29"/>
  <c r="BE317" i="29"/>
  <c r="AU318" i="29"/>
  <c r="AV318" i="29"/>
  <c r="AZ318" i="29"/>
  <c r="BA318" i="29"/>
  <c r="BB318" i="29"/>
  <c r="BD318" i="29"/>
  <c r="BE318" i="29"/>
  <c r="AU319" i="29"/>
  <c r="AV319" i="29"/>
  <c r="AZ319" i="29"/>
  <c r="BA319" i="29"/>
  <c r="BB319" i="29"/>
  <c r="BD319" i="29"/>
  <c r="BE319" i="29"/>
  <c r="AU320" i="29"/>
  <c r="AV320" i="29"/>
  <c r="AZ320" i="29"/>
  <c r="BA320" i="29"/>
  <c r="BB320" i="29"/>
  <c r="BD320" i="29"/>
  <c r="BE320" i="29"/>
  <c r="AU321" i="29"/>
  <c r="AV321" i="29"/>
  <c r="AZ321" i="29"/>
  <c r="BA321" i="29"/>
  <c r="BB321" i="29"/>
  <c r="BD321" i="29"/>
  <c r="BE321" i="29"/>
  <c r="AU322" i="29"/>
  <c r="AV322" i="29"/>
  <c r="AZ322" i="29"/>
  <c r="BA322" i="29"/>
  <c r="BB322" i="29"/>
  <c r="BD322" i="29"/>
  <c r="BE322" i="29"/>
  <c r="AU323" i="29"/>
  <c r="AV323" i="29"/>
  <c r="AZ323" i="29"/>
  <c r="BA323" i="29"/>
  <c r="BB323" i="29"/>
  <c r="BD323" i="29"/>
  <c r="BE323" i="29"/>
  <c r="AU324" i="29"/>
  <c r="AV324" i="29"/>
  <c r="AZ324" i="29"/>
  <c r="BA324" i="29"/>
  <c r="BB324" i="29"/>
  <c r="BD324" i="29"/>
  <c r="BE324" i="29"/>
  <c r="AU325" i="29"/>
  <c r="AV325" i="29"/>
  <c r="AZ325" i="29"/>
  <c r="BA325" i="29"/>
  <c r="BB325" i="29"/>
  <c r="BD325" i="29"/>
  <c r="BE325" i="29"/>
  <c r="AU326" i="29"/>
  <c r="AV326" i="29"/>
  <c r="AZ326" i="29"/>
  <c r="BA326" i="29"/>
  <c r="BB326" i="29"/>
  <c r="BD326" i="29"/>
  <c r="BE326" i="29"/>
  <c r="AU327" i="29"/>
  <c r="AV327" i="29"/>
  <c r="AZ327" i="29"/>
  <c r="BA327" i="29"/>
  <c r="BB327" i="29"/>
  <c r="BD327" i="29"/>
  <c r="BE327" i="29"/>
  <c r="AS328" i="29"/>
  <c r="AF328" i="29" s="1"/>
  <c r="AB328" i="29" s="1"/>
  <c r="AU328" i="29"/>
  <c r="AV328" i="29"/>
  <c r="AZ328" i="29"/>
  <c r="BA328" i="29"/>
  <c r="BB328" i="29"/>
  <c r="BD328" i="29"/>
  <c r="BE328" i="29"/>
  <c r="AU329" i="29"/>
  <c r="AV329" i="29"/>
  <c r="AZ329" i="29"/>
  <c r="BA329" i="29"/>
  <c r="BB329" i="29"/>
  <c r="BD329" i="29"/>
  <c r="BE329" i="29"/>
  <c r="AU330" i="29"/>
  <c r="AV330" i="29"/>
  <c r="AZ330" i="29"/>
  <c r="BA330" i="29"/>
  <c r="BB330" i="29"/>
  <c r="BD330" i="29"/>
  <c r="BE330" i="29"/>
  <c r="AU331" i="29"/>
  <c r="AV331" i="29"/>
  <c r="AZ331" i="29"/>
  <c r="BA331" i="29"/>
  <c r="BB331" i="29"/>
  <c r="BD331" i="29"/>
  <c r="BE331" i="29"/>
  <c r="AU332" i="29"/>
  <c r="AV332" i="29"/>
  <c r="AZ332" i="29"/>
  <c r="BA332" i="29"/>
  <c r="BB332" i="29"/>
  <c r="BD332" i="29"/>
  <c r="BE332" i="29"/>
  <c r="AU333" i="29"/>
  <c r="AV333" i="29"/>
  <c r="AZ333" i="29"/>
  <c r="BA333" i="29"/>
  <c r="BB333" i="29"/>
  <c r="BD333" i="29"/>
  <c r="BE333" i="29"/>
  <c r="AU334" i="29"/>
  <c r="AV334" i="29"/>
  <c r="AZ334" i="29"/>
  <c r="BA334" i="29"/>
  <c r="BB334" i="29"/>
  <c r="BD334" i="29"/>
  <c r="BE334" i="29"/>
  <c r="AU335" i="29"/>
  <c r="AV335" i="29"/>
  <c r="AZ335" i="29"/>
  <c r="BA335" i="29"/>
  <c r="BB335" i="29"/>
  <c r="BD335" i="29"/>
  <c r="BE335" i="29"/>
  <c r="AU336" i="29"/>
  <c r="AV336" i="29"/>
  <c r="AZ336" i="29"/>
  <c r="BA336" i="29"/>
  <c r="BB336" i="29"/>
  <c r="BD336" i="29"/>
  <c r="BE336" i="29"/>
  <c r="AU337" i="29"/>
  <c r="AV337" i="29"/>
  <c r="AZ337" i="29"/>
  <c r="BA337" i="29"/>
  <c r="BB337" i="29"/>
  <c r="BD337" i="29"/>
  <c r="BE337" i="29"/>
  <c r="AU338" i="29"/>
  <c r="AV338" i="29"/>
  <c r="AZ338" i="29"/>
  <c r="BA338" i="29"/>
  <c r="BB338" i="29"/>
  <c r="BD338" i="29"/>
  <c r="BE338" i="29"/>
  <c r="AU339" i="29"/>
  <c r="AV339" i="29"/>
  <c r="AZ339" i="29"/>
  <c r="BA339" i="29"/>
  <c r="BB339" i="29"/>
  <c r="BD339" i="29"/>
  <c r="BE339" i="29"/>
  <c r="AU340" i="29"/>
  <c r="AV340" i="29"/>
  <c r="AZ340" i="29"/>
  <c r="BA340" i="29"/>
  <c r="BB340" i="29"/>
  <c r="BD340" i="29"/>
  <c r="BE340" i="29"/>
  <c r="AU341" i="29"/>
  <c r="AV341" i="29"/>
  <c r="AZ341" i="29"/>
  <c r="BA341" i="29"/>
  <c r="BB341" i="29"/>
  <c r="BD341" i="29"/>
  <c r="BE341" i="29"/>
  <c r="AU342" i="29"/>
  <c r="AV342" i="29"/>
  <c r="AZ342" i="29"/>
  <c r="BA342" i="29"/>
  <c r="BB342" i="29"/>
  <c r="BD342" i="29"/>
  <c r="BE342" i="29"/>
  <c r="AU343" i="29"/>
  <c r="AV343" i="29"/>
  <c r="AZ343" i="29"/>
  <c r="BA343" i="29"/>
  <c r="BB343" i="29"/>
  <c r="BD343" i="29"/>
  <c r="BE343" i="29"/>
  <c r="AS344" i="29"/>
  <c r="AF344" i="29" s="1"/>
  <c r="AB344" i="29" s="1"/>
  <c r="AU344" i="29"/>
  <c r="AV344" i="29"/>
  <c r="AZ344" i="29"/>
  <c r="BA344" i="29"/>
  <c r="BB344" i="29"/>
  <c r="BD344" i="29"/>
  <c r="BE344" i="29"/>
  <c r="AU345" i="29"/>
  <c r="AV345" i="29"/>
  <c r="AZ345" i="29"/>
  <c r="BA345" i="29"/>
  <c r="BB345" i="29"/>
  <c r="BD345" i="29"/>
  <c r="BE345" i="29"/>
  <c r="AU346" i="29"/>
  <c r="AV346" i="29"/>
  <c r="AZ346" i="29"/>
  <c r="BA346" i="29"/>
  <c r="BB346" i="29"/>
  <c r="BD346" i="29"/>
  <c r="BE346" i="29"/>
  <c r="AU347" i="29"/>
  <c r="AV347" i="29"/>
  <c r="AZ347" i="29"/>
  <c r="BA347" i="29"/>
  <c r="BB347" i="29"/>
  <c r="BD347" i="29"/>
  <c r="BE347" i="29"/>
  <c r="AU348" i="29"/>
  <c r="AV348" i="29"/>
  <c r="AZ348" i="29"/>
  <c r="BA348" i="29"/>
  <c r="BB348" i="29"/>
  <c r="BD348" i="29"/>
  <c r="BE348" i="29"/>
  <c r="AU349" i="29"/>
  <c r="AV349" i="29"/>
  <c r="AZ349" i="29"/>
  <c r="BA349" i="29"/>
  <c r="BB349" i="29"/>
  <c r="BD349" i="29"/>
  <c r="BE349" i="29"/>
  <c r="AS350" i="29"/>
  <c r="AF350" i="29" s="1"/>
  <c r="AB350" i="29" s="1"/>
  <c r="AU350" i="29"/>
  <c r="AV350" i="29"/>
  <c r="AZ350" i="29"/>
  <c r="BA350" i="29"/>
  <c r="BB350" i="29"/>
  <c r="BD350" i="29"/>
  <c r="BE350" i="29"/>
  <c r="AU351" i="29"/>
  <c r="AV351" i="29"/>
  <c r="AZ351" i="29"/>
  <c r="BA351" i="29"/>
  <c r="BB351" i="29"/>
  <c r="BD351" i="29"/>
  <c r="BE351" i="29"/>
  <c r="AU352" i="29"/>
  <c r="AV352" i="29"/>
  <c r="AZ352" i="29"/>
  <c r="BA352" i="29"/>
  <c r="BB352" i="29"/>
  <c r="BD352" i="29"/>
  <c r="BE352" i="29"/>
  <c r="AU353" i="29"/>
  <c r="AV353" i="29"/>
  <c r="AZ353" i="29"/>
  <c r="BA353" i="29"/>
  <c r="BB353" i="29"/>
  <c r="BD353" i="29"/>
  <c r="BE353" i="29"/>
  <c r="AU354" i="29"/>
  <c r="AV354" i="29"/>
  <c r="AZ354" i="29"/>
  <c r="BA354" i="29"/>
  <c r="BB354" i="29"/>
  <c r="BD354" i="29"/>
  <c r="BE354" i="29"/>
  <c r="AU355" i="29"/>
  <c r="AV355" i="29"/>
  <c r="AZ355" i="29"/>
  <c r="BA355" i="29"/>
  <c r="BB355" i="29"/>
  <c r="BD355" i="29"/>
  <c r="BE355" i="29"/>
  <c r="AU356" i="29"/>
  <c r="AV356" i="29"/>
  <c r="AZ356" i="29"/>
  <c r="BA356" i="29"/>
  <c r="BB356" i="29"/>
  <c r="BD356" i="29"/>
  <c r="BE356" i="29"/>
  <c r="AU357" i="29"/>
  <c r="AV357" i="29"/>
  <c r="AZ357" i="29"/>
  <c r="BA357" i="29"/>
  <c r="BB357" i="29"/>
  <c r="BD357" i="29"/>
  <c r="BE357" i="29"/>
  <c r="AU358" i="29"/>
  <c r="AV358" i="29"/>
  <c r="AZ358" i="29"/>
  <c r="BA358" i="29"/>
  <c r="BB358" i="29"/>
  <c r="BD358" i="29"/>
  <c r="BE358" i="29"/>
  <c r="AU359" i="29"/>
  <c r="AV359" i="29"/>
  <c r="AZ359" i="29"/>
  <c r="BA359" i="29"/>
  <c r="BB359" i="29"/>
  <c r="BD359" i="29"/>
  <c r="BE359" i="29"/>
  <c r="AS360" i="29"/>
  <c r="AF360" i="29" s="1"/>
  <c r="AB360" i="29" s="1"/>
  <c r="AU360" i="29"/>
  <c r="AV360" i="29"/>
  <c r="AZ360" i="29"/>
  <c r="BA360" i="29"/>
  <c r="BB360" i="29"/>
  <c r="BD360" i="29"/>
  <c r="BE360" i="29"/>
  <c r="AU361" i="29"/>
  <c r="AV361" i="29"/>
  <c r="AZ361" i="29"/>
  <c r="BA361" i="29"/>
  <c r="BB361" i="29"/>
  <c r="BD361" i="29"/>
  <c r="BE361" i="29"/>
  <c r="AU362" i="29"/>
  <c r="AV362" i="29"/>
  <c r="AZ362" i="29"/>
  <c r="BA362" i="29"/>
  <c r="BB362" i="29"/>
  <c r="BD362" i="29"/>
  <c r="BE362" i="29"/>
  <c r="AU363" i="29"/>
  <c r="AV363" i="29"/>
  <c r="AZ363" i="29"/>
  <c r="BA363" i="29"/>
  <c r="BB363" i="29"/>
  <c r="BD363" i="29"/>
  <c r="BE363" i="29"/>
  <c r="AU364" i="29"/>
  <c r="AV364" i="29"/>
  <c r="AZ364" i="29"/>
  <c r="BA364" i="29"/>
  <c r="BB364" i="29"/>
  <c r="BD364" i="29"/>
  <c r="BE364" i="29"/>
  <c r="AU365" i="29"/>
  <c r="AV365" i="29"/>
  <c r="AZ365" i="29"/>
  <c r="BA365" i="29"/>
  <c r="BB365" i="29"/>
  <c r="BD365" i="29"/>
  <c r="BE365" i="29"/>
  <c r="AU366" i="29"/>
  <c r="AV366" i="29"/>
  <c r="AZ366" i="29"/>
  <c r="BA366" i="29"/>
  <c r="BB366" i="29"/>
  <c r="BD366" i="29"/>
  <c r="BE366" i="29"/>
  <c r="AU367" i="29"/>
  <c r="AV367" i="29"/>
  <c r="AZ367" i="29"/>
  <c r="BA367" i="29"/>
  <c r="BB367" i="29"/>
  <c r="BD367" i="29"/>
  <c r="BE367" i="29"/>
  <c r="AU368" i="29"/>
  <c r="AV368" i="29"/>
  <c r="AZ368" i="29"/>
  <c r="BA368" i="29"/>
  <c r="BB368" i="29"/>
  <c r="BD368" i="29"/>
  <c r="BE368" i="29"/>
  <c r="AU369" i="29"/>
  <c r="AV369" i="29"/>
  <c r="AZ369" i="29"/>
  <c r="BA369" i="29"/>
  <c r="BB369" i="29"/>
  <c r="BD369" i="29"/>
  <c r="BE369" i="29"/>
  <c r="AU370" i="29"/>
  <c r="AV370" i="29"/>
  <c r="AZ370" i="29"/>
  <c r="BA370" i="29"/>
  <c r="BB370" i="29"/>
  <c r="BD370" i="29"/>
  <c r="BE370" i="29"/>
  <c r="AU371" i="29"/>
  <c r="AV371" i="29"/>
  <c r="AZ371" i="29"/>
  <c r="BA371" i="29"/>
  <c r="BB371" i="29"/>
  <c r="BD371" i="29"/>
  <c r="BE371" i="29"/>
  <c r="AU372" i="29"/>
  <c r="AV372" i="29"/>
  <c r="AZ372" i="29"/>
  <c r="BA372" i="29"/>
  <c r="BB372" i="29"/>
  <c r="BD372" i="29"/>
  <c r="BE372" i="29"/>
  <c r="AU373" i="29"/>
  <c r="AV373" i="29"/>
  <c r="AZ373" i="29"/>
  <c r="BA373" i="29"/>
  <c r="BB373" i="29"/>
  <c r="BD373" i="29"/>
  <c r="BE373" i="29"/>
  <c r="AS374" i="29"/>
  <c r="AF374" i="29" s="1"/>
  <c r="AB374" i="29" s="1"/>
  <c r="AU374" i="29"/>
  <c r="AV374" i="29"/>
  <c r="AZ374" i="29"/>
  <c r="BA374" i="29"/>
  <c r="BB374" i="29"/>
  <c r="BD374" i="29"/>
  <c r="BE374" i="29"/>
  <c r="AU375" i="29"/>
  <c r="AV375" i="29"/>
  <c r="AZ375" i="29"/>
  <c r="BA375" i="29"/>
  <c r="BB375" i="29"/>
  <c r="BD375" i="29"/>
  <c r="BE375" i="29"/>
  <c r="AU376" i="29"/>
  <c r="AV376" i="29"/>
  <c r="AZ376" i="29"/>
  <c r="BA376" i="29"/>
  <c r="BB376" i="29"/>
  <c r="BD376" i="29"/>
  <c r="BE376" i="29"/>
  <c r="AU377" i="29"/>
  <c r="AV377" i="29"/>
  <c r="AZ377" i="29"/>
  <c r="BA377" i="29"/>
  <c r="BB377" i="29"/>
  <c r="BD377" i="29"/>
  <c r="BE377" i="29"/>
  <c r="AU378" i="29"/>
  <c r="AV378" i="29"/>
  <c r="AZ378" i="29"/>
  <c r="BA378" i="29"/>
  <c r="BB378" i="29"/>
  <c r="BD378" i="29"/>
  <c r="BE378" i="29"/>
  <c r="AU379" i="29"/>
  <c r="AV379" i="29"/>
  <c r="AZ379" i="29"/>
  <c r="BA379" i="29"/>
  <c r="BB379" i="29"/>
  <c r="BD379" i="29"/>
  <c r="BE379" i="29"/>
  <c r="AU380" i="29"/>
  <c r="AV380" i="29"/>
  <c r="AZ380" i="29"/>
  <c r="BA380" i="29"/>
  <c r="BB380" i="29"/>
  <c r="BD380" i="29"/>
  <c r="BE380" i="29"/>
  <c r="AU381" i="29"/>
  <c r="AV381" i="29"/>
  <c r="AZ381" i="29"/>
  <c r="BA381" i="29"/>
  <c r="BB381" i="29"/>
  <c r="BD381" i="29"/>
  <c r="BE381" i="29"/>
  <c r="AU382" i="29"/>
  <c r="AV382" i="29"/>
  <c r="AZ382" i="29"/>
  <c r="BA382" i="29"/>
  <c r="BB382" i="29"/>
  <c r="BD382" i="29"/>
  <c r="BE382" i="29"/>
  <c r="AU383" i="29"/>
  <c r="AV383" i="29"/>
  <c r="AZ383" i="29"/>
  <c r="BA383" i="29"/>
  <c r="BB383" i="29"/>
  <c r="BD383" i="29"/>
  <c r="BE383" i="29"/>
  <c r="AS384" i="29"/>
  <c r="AF384" i="29" s="1"/>
  <c r="AB384" i="29" s="1"/>
  <c r="AU384" i="29"/>
  <c r="AV384" i="29"/>
  <c r="AZ384" i="29"/>
  <c r="BA384" i="29"/>
  <c r="BB384" i="29"/>
  <c r="BD384" i="29"/>
  <c r="BE384" i="29"/>
  <c r="AU385" i="29"/>
  <c r="AV385" i="29"/>
  <c r="AZ385" i="29"/>
  <c r="BA385" i="29"/>
  <c r="BB385" i="29"/>
  <c r="BD385" i="29"/>
  <c r="BE385" i="29"/>
  <c r="AU386" i="29"/>
  <c r="AV386" i="29"/>
  <c r="AZ386" i="29"/>
  <c r="BA386" i="29"/>
  <c r="BB386" i="29"/>
  <c r="BD386" i="29"/>
  <c r="BE386" i="29"/>
  <c r="AU387" i="29"/>
  <c r="AV387" i="29"/>
  <c r="AZ387" i="29"/>
  <c r="BA387" i="29"/>
  <c r="BB387" i="29"/>
  <c r="BD387" i="29"/>
  <c r="BE387" i="29"/>
  <c r="AU388" i="29"/>
  <c r="AV388" i="29"/>
  <c r="AZ388" i="29"/>
  <c r="BA388" i="29"/>
  <c r="BB388" i="29"/>
  <c r="BD388" i="29"/>
  <c r="BE388" i="29"/>
  <c r="AU389" i="29"/>
  <c r="AV389" i="29"/>
  <c r="AZ389" i="29"/>
  <c r="BA389" i="29"/>
  <c r="BB389" i="29"/>
  <c r="BD389" i="29"/>
  <c r="BE389" i="29"/>
  <c r="AU390" i="29"/>
  <c r="AV390" i="29"/>
  <c r="AZ390" i="29"/>
  <c r="BA390" i="29"/>
  <c r="BB390" i="29"/>
  <c r="BD390" i="29"/>
  <c r="BE390" i="29"/>
  <c r="AU391" i="29"/>
  <c r="AV391" i="29"/>
  <c r="AZ391" i="29"/>
  <c r="BA391" i="29"/>
  <c r="BB391" i="29"/>
  <c r="BD391" i="29"/>
  <c r="BE391" i="29"/>
  <c r="AU392" i="29"/>
  <c r="AV392" i="29"/>
  <c r="AZ392" i="29"/>
  <c r="BA392" i="29"/>
  <c r="BB392" i="29"/>
  <c r="BD392" i="29"/>
  <c r="BE392" i="29"/>
  <c r="AU393" i="29"/>
  <c r="AV393" i="29"/>
  <c r="AZ393" i="29"/>
  <c r="BA393" i="29"/>
  <c r="BB393" i="29"/>
  <c r="BD393" i="29"/>
  <c r="BE393" i="29"/>
  <c r="AU394" i="29"/>
  <c r="AV394" i="29"/>
  <c r="AZ394" i="29"/>
  <c r="BA394" i="29"/>
  <c r="BB394" i="29"/>
  <c r="BD394" i="29"/>
  <c r="BE394" i="29"/>
  <c r="AU395" i="29"/>
  <c r="AV395" i="29"/>
  <c r="AZ395" i="29"/>
  <c r="BA395" i="29"/>
  <c r="BB395" i="29"/>
  <c r="BD395" i="29"/>
  <c r="BE395" i="29"/>
  <c r="AU396" i="29"/>
  <c r="AV396" i="29"/>
  <c r="AZ396" i="29"/>
  <c r="BA396" i="29"/>
  <c r="BB396" i="29"/>
  <c r="BD396" i="29"/>
  <c r="BE396" i="29"/>
  <c r="AU397" i="29"/>
  <c r="AV397" i="29"/>
  <c r="AZ397" i="29"/>
  <c r="BA397" i="29"/>
  <c r="BB397" i="29"/>
  <c r="BD397" i="29"/>
  <c r="BE397" i="29"/>
  <c r="AS398" i="29"/>
  <c r="AF398" i="29" s="1"/>
  <c r="AB398" i="29" s="1"/>
  <c r="AU398" i="29"/>
  <c r="AV398" i="29"/>
  <c r="AZ398" i="29"/>
  <c r="BA398" i="29"/>
  <c r="BB398" i="29"/>
  <c r="BD398" i="29"/>
  <c r="BE398" i="29"/>
  <c r="AU399" i="29"/>
  <c r="AV399" i="29"/>
  <c r="AZ399" i="29"/>
  <c r="BA399" i="29"/>
  <c r="BB399" i="29"/>
  <c r="BD399" i="29"/>
  <c r="BE399" i="29"/>
  <c r="AU400" i="29"/>
  <c r="AV400" i="29"/>
  <c r="AZ400" i="29"/>
  <c r="BA400" i="29"/>
  <c r="BB400" i="29"/>
  <c r="BD400" i="29"/>
  <c r="BE400" i="29"/>
  <c r="AU401" i="29"/>
  <c r="AV401" i="29"/>
  <c r="AZ401" i="29"/>
  <c r="BA401" i="29"/>
  <c r="BB401" i="29"/>
  <c r="BD401" i="29"/>
  <c r="BE401" i="29"/>
  <c r="AU402" i="29"/>
  <c r="AV402" i="29"/>
  <c r="AZ402" i="29"/>
  <c r="BA402" i="29"/>
  <c r="BB402" i="29"/>
  <c r="BD402" i="29"/>
  <c r="BE402" i="29"/>
  <c r="AU403" i="29"/>
  <c r="AV403" i="29"/>
  <c r="AZ403" i="29"/>
  <c r="BA403" i="29"/>
  <c r="BB403" i="29"/>
  <c r="BD403" i="29"/>
  <c r="BE403" i="29"/>
  <c r="AU404" i="29"/>
  <c r="AV404" i="29"/>
  <c r="AZ404" i="29"/>
  <c r="BA404" i="29"/>
  <c r="BB404" i="29"/>
  <c r="BD404" i="29"/>
  <c r="BE404" i="29"/>
  <c r="AU405" i="29"/>
  <c r="AV405" i="29"/>
  <c r="AZ405" i="29"/>
  <c r="BA405" i="29"/>
  <c r="BB405" i="29"/>
  <c r="BD405" i="29"/>
  <c r="BE405" i="29"/>
  <c r="AU406" i="29"/>
  <c r="AV406" i="29"/>
  <c r="AZ406" i="29"/>
  <c r="BA406" i="29"/>
  <c r="BB406" i="29"/>
  <c r="BD406" i="29"/>
  <c r="BE406" i="29"/>
  <c r="AU407" i="29"/>
  <c r="AV407" i="29"/>
  <c r="AZ407" i="29"/>
  <c r="BA407" i="29"/>
  <c r="BB407" i="29"/>
  <c r="BD407" i="29"/>
  <c r="BE407" i="29"/>
  <c r="AS408" i="29"/>
  <c r="AF408" i="29" s="1"/>
  <c r="AB408" i="29" s="1"/>
  <c r="AU408" i="29"/>
  <c r="AV408" i="29"/>
  <c r="AZ408" i="29"/>
  <c r="BA408" i="29"/>
  <c r="BB408" i="29"/>
  <c r="BD408" i="29"/>
  <c r="BE408" i="29"/>
  <c r="AU409" i="29"/>
  <c r="AV409" i="29"/>
  <c r="AZ409" i="29"/>
  <c r="BA409" i="29"/>
  <c r="BB409" i="29"/>
  <c r="BD409" i="29"/>
  <c r="BE409" i="29"/>
  <c r="AU410" i="29"/>
  <c r="AV410" i="29"/>
  <c r="AZ410" i="29"/>
  <c r="BA410" i="29"/>
  <c r="BB410" i="29"/>
  <c r="BD410" i="29"/>
  <c r="BE410" i="29"/>
  <c r="AU411" i="29"/>
  <c r="AV411" i="29"/>
  <c r="AZ411" i="29"/>
  <c r="BA411" i="29"/>
  <c r="BB411" i="29"/>
  <c r="BD411" i="29"/>
  <c r="BE411" i="29"/>
  <c r="AU412" i="29"/>
  <c r="AV412" i="29"/>
  <c r="AZ412" i="29"/>
  <c r="BA412" i="29"/>
  <c r="BB412" i="29"/>
  <c r="BD412" i="29"/>
  <c r="BE412" i="29"/>
  <c r="AU413" i="29"/>
  <c r="AV413" i="29"/>
  <c r="AZ413" i="29"/>
  <c r="BA413" i="29"/>
  <c r="BB413" i="29"/>
  <c r="BD413" i="29"/>
  <c r="BE413" i="29"/>
  <c r="AU414" i="29"/>
  <c r="AV414" i="29"/>
  <c r="AZ414" i="29"/>
  <c r="BA414" i="29"/>
  <c r="BB414" i="29"/>
  <c r="BD414" i="29"/>
  <c r="BE414" i="29"/>
  <c r="AU415" i="29"/>
  <c r="AV415" i="29"/>
  <c r="AZ415" i="29"/>
  <c r="BA415" i="29"/>
  <c r="BB415" i="29"/>
  <c r="BD415" i="29"/>
  <c r="BE415" i="29"/>
  <c r="AU416" i="29"/>
  <c r="AV416" i="29"/>
  <c r="AZ416" i="29"/>
  <c r="BA416" i="29"/>
  <c r="BB416" i="29"/>
  <c r="BD416" i="29"/>
  <c r="BE416" i="29"/>
  <c r="AU417" i="29"/>
  <c r="AV417" i="29"/>
  <c r="AZ417" i="29"/>
  <c r="BA417" i="29"/>
  <c r="BB417" i="29"/>
  <c r="BD417" i="29"/>
  <c r="BE417" i="29"/>
  <c r="AU418" i="29"/>
  <c r="AV418" i="29"/>
  <c r="AZ418" i="29"/>
  <c r="BA418" i="29"/>
  <c r="BB418" i="29"/>
  <c r="BD418" i="29"/>
  <c r="BE418" i="29"/>
  <c r="AU419" i="29"/>
  <c r="AV419" i="29"/>
  <c r="AZ419" i="29"/>
  <c r="BA419" i="29"/>
  <c r="BB419" i="29"/>
  <c r="BD419" i="29"/>
  <c r="BE419" i="29"/>
  <c r="AU420" i="29"/>
  <c r="AV420" i="29"/>
  <c r="AZ420" i="29"/>
  <c r="BA420" i="29"/>
  <c r="BB420" i="29"/>
  <c r="BD420" i="29"/>
  <c r="BE420" i="29"/>
  <c r="AU421" i="29"/>
  <c r="AV421" i="29"/>
  <c r="AZ421" i="29"/>
  <c r="BA421" i="29"/>
  <c r="BB421" i="29"/>
  <c r="BD421" i="29"/>
  <c r="BE421" i="29"/>
  <c r="AU422" i="29"/>
  <c r="AV422" i="29"/>
  <c r="AZ422" i="29"/>
  <c r="BA422" i="29"/>
  <c r="BB422" i="29"/>
  <c r="BD422" i="29"/>
  <c r="BE422" i="29"/>
  <c r="AU423" i="29"/>
  <c r="AV423" i="29"/>
  <c r="AZ423" i="29"/>
  <c r="BA423" i="29"/>
  <c r="BB423" i="29"/>
  <c r="BD423" i="29"/>
  <c r="BE423" i="29"/>
  <c r="AU424" i="29"/>
  <c r="AV424" i="29"/>
  <c r="AZ424" i="29"/>
  <c r="BA424" i="29"/>
  <c r="BB424" i="29"/>
  <c r="BD424" i="29"/>
  <c r="BE424" i="29"/>
  <c r="AU425" i="29"/>
  <c r="AV425" i="29"/>
  <c r="AZ425" i="29"/>
  <c r="BA425" i="29"/>
  <c r="BB425" i="29"/>
  <c r="BD425" i="29"/>
  <c r="BE425" i="29"/>
  <c r="AU426" i="29"/>
  <c r="AV426" i="29"/>
  <c r="AZ426" i="29"/>
  <c r="BA426" i="29"/>
  <c r="BB426" i="29"/>
  <c r="BD426" i="29"/>
  <c r="BE426" i="29"/>
  <c r="AU427" i="29"/>
  <c r="AV427" i="29"/>
  <c r="AZ427" i="29"/>
  <c r="BA427" i="29"/>
  <c r="BB427" i="29"/>
  <c r="BD427" i="29"/>
  <c r="BE427" i="29"/>
  <c r="AU428" i="29"/>
  <c r="AV428" i="29"/>
  <c r="AZ428" i="29"/>
  <c r="BA428" i="29"/>
  <c r="BB428" i="29"/>
  <c r="BD428" i="29"/>
  <c r="BE428" i="29"/>
  <c r="AU429" i="29"/>
  <c r="AV429" i="29"/>
  <c r="AZ429" i="29"/>
  <c r="BA429" i="29"/>
  <c r="BB429" i="29"/>
  <c r="BD429" i="29"/>
  <c r="BE429" i="29"/>
  <c r="AU430" i="29"/>
  <c r="AV430" i="29"/>
  <c r="AZ430" i="29"/>
  <c r="BA430" i="29"/>
  <c r="BB430" i="29"/>
  <c r="BD430" i="29"/>
  <c r="BE430" i="29"/>
  <c r="AU431" i="29"/>
  <c r="AV431" i="29"/>
  <c r="AZ431" i="29"/>
  <c r="BA431" i="29"/>
  <c r="BB431" i="29"/>
  <c r="BD431" i="29"/>
  <c r="BE431" i="29"/>
  <c r="AU432" i="29"/>
  <c r="AV432" i="29"/>
  <c r="AZ432" i="29"/>
  <c r="BA432" i="29"/>
  <c r="BB432" i="29"/>
  <c r="BD432" i="29"/>
  <c r="BE432" i="29"/>
  <c r="AU433" i="29"/>
  <c r="AV433" i="29"/>
  <c r="AZ433" i="29"/>
  <c r="BA433" i="29"/>
  <c r="BB433" i="29"/>
  <c r="BD433" i="29"/>
  <c r="BE433" i="29"/>
  <c r="AU434" i="29"/>
  <c r="AV434" i="29"/>
  <c r="AZ434" i="29"/>
  <c r="BA434" i="29"/>
  <c r="BB434" i="29"/>
  <c r="BD434" i="29"/>
  <c r="BE434" i="29"/>
  <c r="AU435" i="29"/>
  <c r="AV435" i="29"/>
  <c r="AZ435" i="29"/>
  <c r="BA435" i="29"/>
  <c r="BB435" i="29"/>
  <c r="BD435" i="29"/>
  <c r="BE435" i="29"/>
  <c r="AU436" i="29"/>
  <c r="AV436" i="29"/>
  <c r="AZ436" i="29"/>
  <c r="BA436" i="29"/>
  <c r="BB436" i="29"/>
  <c r="BD436" i="29"/>
  <c r="BE436" i="29"/>
  <c r="AU437" i="29"/>
  <c r="AV437" i="29"/>
  <c r="AZ437" i="29"/>
  <c r="BA437" i="29"/>
  <c r="BB437" i="29"/>
  <c r="BD437" i="29"/>
  <c r="BE437" i="29"/>
  <c r="AU438" i="29"/>
  <c r="AV438" i="29"/>
  <c r="AZ438" i="29"/>
  <c r="BA438" i="29"/>
  <c r="BB438" i="29"/>
  <c r="BD438" i="29"/>
  <c r="BE438" i="29"/>
  <c r="AU439" i="29"/>
  <c r="AV439" i="29"/>
  <c r="AZ439" i="29"/>
  <c r="BA439" i="29"/>
  <c r="BB439" i="29"/>
  <c r="BD439" i="29"/>
  <c r="BE439" i="29"/>
  <c r="AU440" i="29"/>
  <c r="AV440" i="29"/>
  <c r="AZ440" i="29"/>
  <c r="BA440" i="29"/>
  <c r="BB440" i="29"/>
  <c r="BD440" i="29"/>
  <c r="BE440" i="29"/>
  <c r="AU441" i="29"/>
  <c r="AV441" i="29"/>
  <c r="AZ441" i="29"/>
  <c r="BA441" i="29"/>
  <c r="BB441" i="29"/>
  <c r="BD441" i="29"/>
  <c r="BE441" i="29"/>
  <c r="AU442" i="29"/>
  <c r="AV442" i="29"/>
  <c r="AZ442" i="29"/>
  <c r="BA442" i="29"/>
  <c r="BB442" i="29"/>
  <c r="BD442" i="29"/>
  <c r="BE442" i="29"/>
  <c r="AU443" i="29"/>
  <c r="AV443" i="29"/>
  <c r="AZ443" i="29"/>
  <c r="BA443" i="29"/>
  <c r="BB443" i="29"/>
  <c r="BD443" i="29"/>
  <c r="BE443" i="29"/>
  <c r="AU444" i="29"/>
  <c r="AV444" i="29"/>
  <c r="AZ444" i="29"/>
  <c r="BA444" i="29"/>
  <c r="BB444" i="29"/>
  <c r="BD444" i="29"/>
  <c r="BE444" i="29"/>
  <c r="AU445" i="29"/>
  <c r="AV445" i="29"/>
  <c r="AZ445" i="29"/>
  <c r="BA445" i="29"/>
  <c r="BB445" i="29"/>
  <c r="BD445" i="29"/>
  <c r="BE445" i="29"/>
  <c r="AS446" i="29"/>
  <c r="AF446" i="29" s="1"/>
  <c r="AB446" i="29" s="1"/>
  <c r="AU446" i="29"/>
  <c r="AV446" i="29"/>
  <c r="AZ446" i="29"/>
  <c r="BA446" i="29"/>
  <c r="BB446" i="29"/>
  <c r="BD446" i="29"/>
  <c r="BE446" i="29"/>
  <c r="AU447" i="29"/>
  <c r="AV447" i="29"/>
  <c r="AZ447" i="29"/>
  <c r="BA447" i="29"/>
  <c r="BB447" i="29"/>
  <c r="BD447" i="29"/>
  <c r="BE447" i="29"/>
  <c r="AU448" i="29"/>
  <c r="AV448" i="29"/>
  <c r="AZ448" i="29"/>
  <c r="BA448" i="29"/>
  <c r="BB448" i="29"/>
  <c r="BD448" i="29"/>
  <c r="BE448" i="29"/>
  <c r="AU449" i="29"/>
  <c r="AV449" i="29"/>
  <c r="AZ449" i="29"/>
  <c r="BA449" i="29"/>
  <c r="BB449" i="29"/>
  <c r="BD449" i="29"/>
  <c r="BE449" i="29"/>
  <c r="AU450" i="29"/>
  <c r="AV450" i="29"/>
  <c r="AZ450" i="29"/>
  <c r="BA450" i="29"/>
  <c r="BB450" i="29"/>
  <c r="BD450" i="29"/>
  <c r="BE450" i="29"/>
  <c r="AU451" i="29"/>
  <c r="AV451" i="29"/>
  <c r="AZ451" i="29"/>
  <c r="BA451" i="29"/>
  <c r="BB451" i="29"/>
  <c r="BD451" i="29"/>
  <c r="BE451" i="29"/>
  <c r="AU452" i="29"/>
  <c r="AV452" i="29"/>
  <c r="AZ452" i="29"/>
  <c r="BA452" i="29"/>
  <c r="BB452" i="29"/>
  <c r="BD452" i="29"/>
  <c r="BE452" i="29"/>
  <c r="AU453" i="29"/>
  <c r="AV453" i="29"/>
  <c r="AZ453" i="29"/>
  <c r="BA453" i="29"/>
  <c r="BB453" i="29"/>
  <c r="BD453" i="29"/>
  <c r="BE453" i="29"/>
  <c r="AU454" i="29"/>
  <c r="AV454" i="29"/>
  <c r="AZ454" i="29"/>
  <c r="BA454" i="29"/>
  <c r="BB454" i="29"/>
  <c r="BD454" i="29"/>
  <c r="BE454" i="29"/>
  <c r="AU455" i="29"/>
  <c r="AV455" i="29"/>
  <c r="AZ455" i="29"/>
  <c r="BA455" i="29"/>
  <c r="BB455" i="29"/>
  <c r="BD455" i="29"/>
  <c r="BE455" i="29"/>
  <c r="AS456" i="29"/>
  <c r="AF456" i="29" s="1"/>
  <c r="AB456" i="29" s="1"/>
  <c r="AU456" i="29"/>
  <c r="AV456" i="29"/>
  <c r="AZ456" i="29"/>
  <c r="BA456" i="29"/>
  <c r="BB456" i="29"/>
  <c r="BD456" i="29"/>
  <c r="BE456" i="29"/>
  <c r="AU457" i="29"/>
  <c r="AV457" i="29"/>
  <c r="AZ457" i="29"/>
  <c r="BA457" i="29"/>
  <c r="BB457" i="29"/>
  <c r="BD457" i="29"/>
  <c r="BE457" i="29"/>
  <c r="AU458" i="29"/>
  <c r="AV458" i="29"/>
  <c r="AZ458" i="29"/>
  <c r="BA458" i="29"/>
  <c r="BB458" i="29"/>
  <c r="BD458" i="29"/>
  <c r="BE458" i="29"/>
  <c r="AU459" i="29"/>
  <c r="AV459" i="29"/>
  <c r="AZ459" i="29"/>
  <c r="BA459" i="29"/>
  <c r="BB459" i="29"/>
  <c r="BD459" i="29"/>
  <c r="BE459" i="29"/>
  <c r="AU460" i="29"/>
  <c r="AV460" i="29"/>
  <c r="AZ460" i="29"/>
  <c r="BA460" i="29"/>
  <c r="BB460" i="29"/>
  <c r="BD460" i="29"/>
  <c r="BE460" i="29"/>
  <c r="AU461" i="29"/>
  <c r="AV461" i="29"/>
  <c r="AZ461" i="29"/>
  <c r="BA461" i="29"/>
  <c r="BB461" i="29"/>
  <c r="BD461" i="29"/>
  <c r="BE461" i="29"/>
  <c r="AU462" i="29"/>
  <c r="AV462" i="29"/>
  <c r="AZ462" i="29"/>
  <c r="BA462" i="29"/>
  <c r="BB462" i="29"/>
  <c r="BD462" i="29"/>
  <c r="BE462" i="29"/>
  <c r="AU463" i="29"/>
  <c r="AV463" i="29"/>
  <c r="AZ463" i="29"/>
  <c r="BA463" i="29"/>
  <c r="BB463" i="29"/>
  <c r="BD463" i="29"/>
  <c r="BE463" i="29"/>
  <c r="AU464" i="29"/>
  <c r="AV464" i="29"/>
  <c r="AZ464" i="29"/>
  <c r="BA464" i="29"/>
  <c r="BB464" i="29"/>
  <c r="BD464" i="29"/>
  <c r="BE464" i="29"/>
  <c r="AU465" i="29"/>
  <c r="AV465" i="29"/>
  <c r="AZ465" i="29"/>
  <c r="BA465" i="29"/>
  <c r="BB465" i="29"/>
  <c r="BD465" i="29"/>
  <c r="BE465" i="29"/>
  <c r="AU466" i="29"/>
  <c r="AV466" i="29"/>
  <c r="AZ466" i="29"/>
  <c r="BA466" i="29"/>
  <c r="BB466" i="29"/>
  <c r="BD466" i="29"/>
  <c r="BE466" i="29"/>
  <c r="AU467" i="29"/>
  <c r="AV467" i="29"/>
  <c r="AZ467" i="29"/>
  <c r="BA467" i="29"/>
  <c r="BB467" i="29"/>
  <c r="BD467" i="29"/>
  <c r="BE467" i="29"/>
  <c r="AU468" i="29"/>
  <c r="AV468" i="29"/>
  <c r="AZ468" i="29"/>
  <c r="BA468" i="29"/>
  <c r="BB468" i="29"/>
  <c r="BD468" i="29"/>
  <c r="BE468" i="29"/>
  <c r="AU469" i="29"/>
  <c r="AV469" i="29"/>
  <c r="AZ469" i="29"/>
  <c r="BA469" i="29"/>
  <c r="BB469" i="29"/>
  <c r="BD469" i="29"/>
  <c r="BE469" i="29"/>
  <c r="AU470" i="29"/>
  <c r="AV470" i="29"/>
  <c r="AZ470" i="29"/>
  <c r="BA470" i="29"/>
  <c r="BB470" i="29"/>
  <c r="BD470" i="29"/>
  <c r="BE470" i="29"/>
  <c r="AU471" i="29"/>
  <c r="AV471" i="29"/>
  <c r="AZ471" i="29"/>
  <c r="BA471" i="29"/>
  <c r="BB471" i="29"/>
  <c r="BD471" i="29"/>
  <c r="BE471" i="29"/>
  <c r="AU472" i="29"/>
  <c r="AV472" i="29"/>
  <c r="AZ472" i="29"/>
  <c r="BA472" i="29"/>
  <c r="BB472" i="29"/>
  <c r="BD472" i="29"/>
  <c r="BE472" i="29"/>
  <c r="AU473" i="29"/>
  <c r="AV473" i="29"/>
  <c r="AZ473" i="29"/>
  <c r="BA473" i="29"/>
  <c r="BB473" i="29"/>
  <c r="BD473" i="29"/>
  <c r="BE473" i="29"/>
  <c r="AU474" i="29"/>
  <c r="AV474" i="29"/>
  <c r="AZ474" i="29"/>
  <c r="BA474" i="29"/>
  <c r="BB474" i="29"/>
  <c r="BD474" i="29"/>
  <c r="BE474" i="29"/>
  <c r="AU475" i="29"/>
  <c r="AV475" i="29"/>
  <c r="AZ475" i="29"/>
  <c r="BA475" i="29"/>
  <c r="BB475" i="29"/>
  <c r="BD475" i="29"/>
  <c r="BE475" i="29"/>
  <c r="AU476" i="29"/>
  <c r="AV476" i="29"/>
  <c r="AZ476" i="29"/>
  <c r="BA476" i="29"/>
  <c r="BB476" i="29"/>
  <c r="BD476" i="29"/>
  <c r="BE476" i="29"/>
  <c r="AU477" i="29"/>
  <c r="AV477" i="29"/>
  <c r="AZ477" i="29"/>
  <c r="BA477" i="29"/>
  <c r="BB477" i="29"/>
  <c r="BD477" i="29"/>
  <c r="BE477" i="29"/>
  <c r="AU478" i="29"/>
  <c r="AV478" i="29"/>
  <c r="AZ478" i="29"/>
  <c r="BA478" i="29"/>
  <c r="BB478" i="29"/>
  <c r="BD478" i="29"/>
  <c r="BE478" i="29"/>
  <c r="AU479" i="29"/>
  <c r="AV479" i="29"/>
  <c r="AZ479" i="29"/>
  <c r="BA479" i="29"/>
  <c r="BB479" i="29"/>
  <c r="BD479" i="29"/>
  <c r="BE479" i="29"/>
  <c r="AU480" i="29"/>
  <c r="AV480" i="29"/>
  <c r="AZ480" i="29"/>
  <c r="BA480" i="29"/>
  <c r="BB480" i="29"/>
  <c r="BD480" i="29"/>
  <c r="BE480" i="29"/>
  <c r="AU481" i="29"/>
  <c r="AV481" i="29"/>
  <c r="AZ481" i="29"/>
  <c r="BA481" i="29"/>
  <c r="BB481" i="29"/>
  <c r="BD481" i="29"/>
  <c r="BE481" i="29"/>
  <c r="AU482" i="29"/>
  <c r="AV482" i="29"/>
  <c r="AZ482" i="29"/>
  <c r="BA482" i="29"/>
  <c r="BB482" i="29"/>
  <c r="BD482" i="29"/>
  <c r="BE482" i="29"/>
  <c r="AU483" i="29"/>
  <c r="AV483" i="29"/>
  <c r="AZ483" i="29"/>
  <c r="BA483" i="29"/>
  <c r="BB483" i="29"/>
  <c r="BD483" i="29"/>
  <c r="BE483" i="29"/>
  <c r="AU484" i="29"/>
  <c r="AV484" i="29"/>
  <c r="AZ484" i="29"/>
  <c r="BA484" i="29"/>
  <c r="BB484" i="29"/>
  <c r="BD484" i="29"/>
  <c r="BE484" i="29"/>
  <c r="AU485" i="29"/>
  <c r="AV485" i="29"/>
  <c r="AZ485" i="29"/>
  <c r="BA485" i="29"/>
  <c r="BB485" i="29"/>
  <c r="BD485" i="29"/>
  <c r="BE485" i="29"/>
  <c r="AU486" i="29"/>
  <c r="AV486" i="29"/>
  <c r="AZ486" i="29"/>
  <c r="BA486" i="29"/>
  <c r="BB486" i="29"/>
  <c r="BD486" i="29"/>
  <c r="BE486" i="29"/>
  <c r="AU487" i="29"/>
  <c r="AV487" i="29"/>
  <c r="AZ487" i="29"/>
  <c r="BA487" i="29"/>
  <c r="BB487" i="29"/>
  <c r="BD487" i="29"/>
  <c r="BE487" i="29"/>
  <c r="AU488" i="29"/>
  <c r="AV488" i="29"/>
  <c r="AZ488" i="29"/>
  <c r="BA488" i="29"/>
  <c r="BB488" i="29"/>
  <c r="BD488" i="29"/>
  <c r="BE488" i="29"/>
  <c r="AU489" i="29"/>
  <c r="AV489" i="29"/>
  <c r="AZ489" i="29"/>
  <c r="BA489" i="29"/>
  <c r="BB489" i="29"/>
  <c r="BD489" i="29"/>
  <c r="BE489" i="29"/>
  <c r="AU490" i="29"/>
  <c r="AV490" i="29"/>
  <c r="AZ490" i="29"/>
  <c r="BA490" i="29"/>
  <c r="BB490" i="29"/>
  <c r="BD490" i="29"/>
  <c r="BE490" i="29"/>
  <c r="AU491" i="29"/>
  <c r="AV491" i="29"/>
  <c r="AZ491" i="29"/>
  <c r="BA491" i="29"/>
  <c r="BB491" i="29"/>
  <c r="BD491" i="29"/>
  <c r="BE491" i="29"/>
  <c r="AU492" i="29"/>
  <c r="AV492" i="29"/>
  <c r="AZ492" i="29"/>
  <c r="BA492" i="29"/>
  <c r="BB492" i="29"/>
  <c r="BD492" i="29"/>
  <c r="BE492" i="29"/>
  <c r="AU493" i="29"/>
  <c r="AV493" i="29"/>
  <c r="AZ493" i="29"/>
  <c r="BA493" i="29"/>
  <c r="BB493" i="29"/>
  <c r="BD493" i="29"/>
  <c r="BE493" i="29"/>
  <c r="AU494" i="29"/>
  <c r="AV494" i="29"/>
  <c r="AZ494" i="29"/>
  <c r="BA494" i="29"/>
  <c r="BB494" i="29"/>
  <c r="BD494" i="29"/>
  <c r="BE494" i="29"/>
  <c r="AU495" i="29"/>
  <c r="AV495" i="29"/>
  <c r="AZ495" i="29"/>
  <c r="BA495" i="29"/>
  <c r="BB495" i="29"/>
  <c r="BD495" i="29"/>
  <c r="BE495" i="29"/>
  <c r="AS496" i="29"/>
  <c r="AF496" i="29" s="1"/>
  <c r="AB496" i="29" s="1"/>
  <c r="AU496" i="29"/>
  <c r="AV496" i="29"/>
  <c r="AZ496" i="29"/>
  <c r="BA496" i="29"/>
  <c r="BB496" i="29"/>
  <c r="BD496" i="29"/>
  <c r="BE496" i="29"/>
  <c r="AU497" i="29"/>
  <c r="AV497" i="29"/>
  <c r="AZ497" i="29"/>
  <c r="BA497" i="29"/>
  <c r="BB497" i="29"/>
  <c r="BD497" i="29"/>
  <c r="BE497" i="29"/>
  <c r="AU498" i="29"/>
  <c r="AV498" i="29"/>
  <c r="AZ498" i="29"/>
  <c r="BA498" i="29"/>
  <c r="BB498" i="29"/>
  <c r="BD498" i="29"/>
  <c r="BE498" i="29"/>
  <c r="AU499" i="29"/>
  <c r="AV499" i="29"/>
  <c r="AZ499" i="29"/>
  <c r="BA499" i="29"/>
  <c r="BB499" i="29"/>
  <c r="BD499" i="29"/>
  <c r="BE499" i="29"/>
  <c r="AU500" i="29"/>
  <c r="AV500" i="29"/>
  <c r="AZ500" i="29"/>
  <c r="BA500" i="29"/>
  <c r="BB500" i="29"/>
  <c r="BD500" i="29"/>
  <c r="BE500" i="29"/>
  <c r="AU501" i="29"/>
  <c r="AV501" i="29"/>
  <c r="AZ501" i="29"/>
  <c r="BA501" i="29"/>
  <c r="BB501" i="29"/>
  <c r="BD501" i="29"/>
  <c r="BE501" i="29"/>
  <c r="AU502" i="29"/>
  <c r="AV502" i="29"/>
  <c r="AZ502" i="29"/>
  <c r="BA502" i="29"/>
  <c r="BB502" i="29"/>
  <c r="BD502" i="29"/>
  <c r="BE502" i="29"/>
  <c r="AU503" i="29"/>
  <c r="AV503" i="29"/>
  <c r="AZ503" i="29"/>
  <c r="BA503" i="29"/>
  <c r="BB503" i="29"/>
  <c r="BD503" i="29"/>
  <c r="BE503" i="29"/>
  <c r="AU504" i="29"/>
  <c r="AV504" i="29"/>
  <c r="AZ504" i="29"/>
  <c r="BA504" i="29"/>
  <c r="BB504" i="29"/>
  <c r="BD504" i="29"/>
  <c r="BE504" i="29"/>
  <c r="AU505" i="29"/>
  <c r="AV505" i="29"/>
  <c r="AZ505" i="29"/>
  <c r="BA505" i="29"/>
  <c r="BB505" i="29"/>
  <c r="BD505" i="29"/>
  <c r="BE505" i="29"/>
  <c r="AU506" i="29"/>
  <c r="AV506" i="29"/>
  <c r="AZ506" i="29"/>
  <c r="BA506" i="29"/>
  <c r="BB506" i="29"/>
  <c r="BD506" i="29"/>
  <c r="BE506" i="29"/>
  <c r="AO374" i="29" l="1"/>
  <c r="AO408" i="29"/>
  <c r="AC408" i="29"/>
  <c r="AO275" i="29"/>
  <c r="AC275" i="29"/>
  <c r="AO288" i="29"/>
  <c r="AO360" i="29"/>
  <c r="AO232" i="29"/>
  <c r="AC232" i="29"/>
  <c r="AO496" i="29"/>
  <c r="AC496" i="29"/>
  <c r="AO446" i="29"/>
  <c r="AC446" i="29"/>
  <c r="AO281" i="29"/>
  <c r="AC281" i="29"/>
  <c r="AO344" i="29"/>
  <c r="AO270" i="29"/>
  <c r="AC270" i="29"/>
  <c r="AO200" i="29"/>
  <c r="AO304" i="29"/>
  <c r="AC304" i="29"/>
  <c r="AO398" i="29"/>
  <c r="AC398" i="29"/>
  <c r="AO328" i="29"/>
  <c r="AC328" i="29"/>
  <c r="AO272" i="29"/>
  <c r="AC272" i="29"/>
  <c r="AO184" i="29"/>
  <c r="AC184" i="29"/>
  <c r="AO312" i="29"/>
  <c r="AC312" i="29"/>
  <c r="AO286" i="29"/>
  <c r="AC286" i="29"/>
  <c r="AO246" i="29"/>
  <c r="AC246" i="29"/>
  <c r="AO384" i="29"/>
  <c r="AC384" i="29"/>
  <c r="AO256" i="29"/>
  <c r="AC256" i="29"/>
  <c r="AO350" i="29"/>
  <c r="AC350" i="29"/>
  <c r="AO278" i="29"/>
  <c r="AC278" i="29"/>
  <c r="AO46" i="29"/>
  <c r="AC46" i="29"/>
  <c r="AO267" i="29"/>
  <c r="AO224" i="29"/>
  <c r="AC224" i="29"/>
  <c r="AO456" i="29"/>
  <c r="AC456" i="29"/>
  <c r="AS7" i="29"/>
  <c r="AF7" i="29" s="1"/>
  <c r="AB7" i="29" s="1"/>
  <c r="AC360" i="29"/>
  <c r="AC344" i="29"/>
  <c r="AC288" i="29"/>
  <c r="AC200" i="29"/>
  <c r="AC267" i="29"/>
  <c r="AC374" i="29"/>
  <c r="AX47" i="29"/>
  <c r="AS47" i="29"/>
  <c r="AF47" i="29" s="1"/>
  <c r="AB47" i="29" s="1"/>
  <c r="AX408" i="29"/>
  <c r="AX374" i="29"/>
  <c r="AX384" i="29"/>
  <c r="AX344" i="29"/>
  <c r="AX275" i="29"/>
  <c r="AX270" i="29"/>
  <c r="AX286" i="29"/>
  <c r="AX281" i="29"/>
  <c r="AX232" i="29"/>
  <c r="AX360" i="29"/>
  <c r="AX200" i="29"/>
  <c r="AX312" i="29"/>
  <c r="AX7" i="29"/>
  <c r="AX288" i="29"/>
  <c r="AX256" i="29"/>
  <c r="AX456" i="29"/>
  <c r="AX444" i="29"/>
  <c r="AS444" i="29"/>
  <c r="AF444" i="29" s="1"/>
  <c r="AB444" i="29" s="1"/>
  <c r="AX442" i="29"/>
  <c r="AS442" i="29"/>
  <c r="AF442" i="29" s="1"/>
  <c r="AB442" i="29" s="1"/>
  <c r="AX440" i="29"/>
  <c r="AS440" i="29"/>
  <c r="AF440" i="29" s="1"/>
  <c r="AB440" i="29" s="1"/>
  <c r="AX438" i="29"/>
  <c r="AS438" i="29"/>
  <c r="AF438" i="29" s="1"/>
  <c r="AB438" i="29" s="1"/>
  <c r="AX436" i="29"/>
  <c r="AS436" i="29"/>
  <c r="AF436" i="29" s="1"/>
  <c r="AB436" i="29" s="1"/>
  <c r="AX434" i="29"/>
  <c r="AS434" i="29"/>
  <c r="AF434" i="29" s="1"/>
  <c r="AB434" i="29" s="1"/>
  <c r="AX432" i="29"/>
  <c r="AS432" i="29"/>
  <c r="AF432" i="29" s="1"/>
  <c r="AB432" i="29" s="1"/>
  <c r="AX430" i="29"/>
  <c r="AS430" i="29"/>
  <c r="AF430" i="29" s="1"/>
  <c r="AB430" i="29" s="1"/>
  <c r="AX428" i="29"/>
  <c r="AS428" i="29"/>
  <c r="AF428" i="29" s="1"/>
  <c r="AB428" i="29" s="1"/>
  <c r="AX426" i="29"/>
  <c r="AS426" i="29"/>
  <c r="AF426" i="29" s="1"/>
  <c r="AB426" i="29" s="1"/>
  <c r="AX424" i="29"/>
  <c r="AS424" i="29"/>
  <c r="AF424" i="29" s="1"/>
  <c r="AB424" i="29" s="1"/>
  <c r="AX422" i="29"/>
  <c r="AS422" i="29"/>
  <c r="AF422" i="29" s="1"/>
  <c r="AB422" i="29" s="1"/>
  <c r="AX420" i="29"/>
  <c r="AS420" i="29"/>
  <c r="AF420" i="29" s="1"/>
  <c r="AB420" i="29" s="1"/>
  <c r="AX418" i="29"/>
  <c r="AS418" i="29"/>
  <c r="AF418" i="29" s="1"/>
  <c r="AB418" i="29" s="1"/>
  <c r="AX416" i="29"/>
  <c r="AS416" i="29"/>
  <c r="AF416" i="29" s="1"/>
  <c r="AB416" i="29" s="1"/>
  <c r="AX414" i="29"/>
  <c r="AS414" i="29"/>
  <c r="AF414" i="29" s="1"/>
  <c r="AB414" i="29" s="1"/>
  <c r="AX412" i="29"/>
  <c r="AS412" i="29"/>
  <c r="AF412" i="29" s="1"/>
  <c r="AB412" i="29" s="1"/>
  <c r="AX410" i="29"/>
  <c r="AS410" i="29"/>
  <c r="AF410" i="29" s="1"/>
  <c r="AB410" i="29" s="1"/>
  <c r="AX373" i="29"/>
  <c r="AS373" i="29"/>
  <c r="AF373" i="29" s="1"/>
  <c r="AB373" i="29" s="1"/>
  <c r="AX371" i="29"/>
  <c r="AS371" i="29"/>
  <c r="AF371" i="29" s="1"/>
  <c r="AB371" i="29" s="1"/>
  <c r="AX369" i="29"/>
  <c r="AS369" i="29"/>
  <c r="AF369" i="29" s="1"/>
  <c r="AB369" i="29" s="1"/>
  <c r="AX367" i="29"/>
  <c r="AS367" i="29"/>
  <c r="AF367" i="29" s="1"/>
  <c r="AB367" i="29" s="1"/>
  <c r="AX365" i="29"/>
  <c r="AS365" i="29"/>
  <c r="AF365" i="29" s="1"/>
  <c r="AB365" i="29" s="1"/>
  <c r="AX363" i="29"/>
  <c r="AS363" i="29"/>
  <c r="AF363" i="29" s="1"/>
  <c r="AB363" i="29" s="1"/>
  <c r="AX361" i="29"/>
  <c r="AS361" i="29"/>
  <c r="AF361" i="29" s="1"/>
  <c r="AB361" i="29" s="1"/>
  <c r="AX326" i="29"/>
  <c r="AS326" i="29"/>
  <c r="AF326" i="29" s="1"/>
  <c r="AB326" i="29" s="1"/>
  <c r="AX324" i="29"/>
  <c r="AS324" i="29"/>
  <c r="AF324" i="29" s="1"/>
  <c r="AB324" i="29" s="1"/>
  <c r="AX322" i="29"/>
  <c r="AS322" i="29"/>
  <c r="AF322" i="29" s="1"/>
  <c r="AB322" i="29" s="1"/>
  <c r="AX320" i="29"/>
  <c r="AS320" i="29"/>
  <c r="AF320" i="29" s="1"/>
  <c r="AB320" i="29" s="1"/>
  <c r="AX318" i="29"/>
  <c r="AS318" i="29"/>
  <c r="AF318" i="29" s="1"/>
  <c r="AB318" i="29" s="1"/>
  <c r="AX316" i="29"/>
  <c r="AS316" i="29"/>
  <c r="AF316" i="29" s="1"/>
  <c r="AB316" i="29" s="1"/>
  <c r="AX314" i="29"/>
  <c r="AS314" i="29"/>
  <c r="AF314" i="29" s="1"/>
  <c r="AB314" i="29" s="1"/>
  <c r="AX285" i="29"/>
  <c r="AS285" i="29"/>
  <c r="AF285" i="29" s="1"/>
  <c r="AB285" i="29" s="1"/>
  <c r="AX283" i="29"/>
  <c r="AS283" i="29"/>
  <c r="AF283" i="29" s="1"/>
  <c r="AB283" i="29" s="1"/>
  <c r="AX245" i="29"/>
  <c r="AS245" i="29"/>
  <c r="AF245" i="29" s="1"/>
  <c r="AB245" i="29" s="1"/>
  <c r="AX243" i="29"/>
  <c r="AS243" i="29"/>
  <c r="AF243" i="29" s="1"/>
  <c r="AB243" i="29" s="1"/>
  <c r="AX241" i="29"/>
  <c r="AS241" i="29"/>
  <c r="AF241" i="29" s="1"/>
  <c r="AB241" i="29" s="1"/>
  <c r="AX239" i="29"/>
  <c r="AS239" i="29"/>
  <c r="AF239" i="29" s="1"/>
  <c r="AB239" i="29" s="1"/>
  <c r="AX237" i="29"/>
  <c r="AS237" i="29"/>
  <c r="AF237" i="29" s="1"/>
  <c r="AB237" i="29" s="1"/>
  <c r="AX235" i="29"/>
  <c r="AS235" i="29"/>
  <c r="AF235" i="29" s="1"/>
  <c r="AB235" i="29" s="1"/>
  <c r="AX233" i="29"/>
  <c r="AS233" i="29"/>
  <c r="AF233" i="29" s="1"/>
  <c r="AB233" i="29" s="1"/>
  <c r="AX182" i="29"/>
  <c r="AS182" i="29"/>
  <c r="AF182" i="29" s="1"/>
  <c r="AB182" i="29" s="1"/>
  <c r="AX180" i="29"/>
  <c r="AS180" i="29"/>
  <c r="AF180" i="29" s="1"/>
  <c r="AB180" i="29" s="1"/>
  <c r="AX178" i="29"/>
  <c r="AS178" i="29"/>
  <c r="AF178" i="29" s="1"/>
  <c r="AB178" i="29" s="1"/>
  <c r="AX176" i="29"/>
  <c r="AS176" i="29"/>
  <c r="AF176" i="29" s="1"/>
  <c r="AB176" i="29" s="1"/>
  <c r="AX174" i="29"/>
  <c r="AS174" i="29"/>
  <c r="AF174" i="29" s="1"/>
  <c r="AB174" i="29" s="1"/>
  <c r="AX500" i="29"/>
  <c r="AS500" i="29"/>
  <c r="AF500" i="29" s="1"/>
  <c r="AB500" i="29" s="1"/>
  <c r="AX503" i="29"/>
  <c r="AS503" i="29"/>
  <c r="AF503" i="29" s="1"/>
  <c r="AB503" i="29" s="1"/>
  <c r="AX501" i="29"/>
  <c r="AS501" i="29"/>
  <c r="AF501" i="29" s="1"/>
  <c r="AB501" i="29" s="1"/>
  <c r="AX499" i="29"/>
  <c r="AS499" i="29"/>
  <c r="AF499" i="29" s="1"/>
  <c r="AB499" i="29" s="1"/>
  <c r="AX497" i="29"/>
  <c r="AS497" i="29"/>
  <c r="AF497" i="29" s="1"/>
  <c r="AB497" i="29" s="1"/>
  <c r="AX446" i="29"/>
  <c r="AX406" i="29"/>
  <c r="AS406" i="29"/>
  <c r="AF406" i="29" s="1"/>
  <c r="AB406" i="29" s="1"/>
  <c r="AX404" i="29"/>
  <c r="AS404" i="29"/>
  <c r="AF404" i="29" s="1"/>
  <c r="AB404" i="29" s="1"/>
  <c r="AX402" i="29"/>
  <c r="AS402" i="29"/>
  <c r="AF402" i="29" s="1"/>
  <c r="AB402" i="29" s="1"/>
  <c r="AX400" i="29"/>
  <c r="AS400" i="29"/>
  <c r="AF400" i="29" s="1"/>
  <c r="AB400" i="29" s="1"/>
  <c r="AX359" i="29"/>
  <c r="AS359" i="29"/>
  <c r="AF359" i="29" s="1"/>
  <c r="AB359" i="29" s="1"/>
  <c r="AX357" i="29"/>
  <c r="AS357" i="29"/>
  <c r="AF357" i="29" s="1"/>
  <c r="AB357" i="29" s="1"/>
  <c r="AX355" i="29"/>
  <c r="AS355" i="29"/>
  <c r="AF355" i="29" s="1"/>
  <c r="AB355" i="29" s="1"/>
  <c r="AX353" i="29"/>
  <c r="AS353" i="29"/>
  <c r="AF353" i="29" s="1"/>
  <c r="AB353" i="29" s="1"/>
  <c r="AX351" i="29"/>
  <c r="AS351" i="29"/>
  <c r="AF351" i="29" s="1"/>
  <c r="AB351" i="29" s="1"/>
  <c r="AX328" i="29"/>
  <c r="AX310" i="29"/>
  <c r="AS310" i="29"/>
  <c r="AF310" i="29" s="1"/>
  <c r="AB310" i="29" s="1"/>
  <c r="AX308" i="29"/>
  <c r="AS308" i="29"/>
  <c r="AF308" i="29" s="1"/>
  <c r="AB308" i="29" s="1"/>
  <c r="AX306" i="29"/>
  <c r="AS306" i="29"/>
  <c r="AF306" i="29" s="1"/>
  <c r="AB306" i="29" s="1"/>
  <c r="AX279" i="29"/>
  <c r="AS279" i="29"/>
  <c r="AF279" i="29" s="1"/>
  <c r="AB279" i="29" s="1"/>
  <c r="AX272" i="29"/>
  <c r="AX268" i="29"/>
  <c r="AS268" i="29"/>
  <c r="AF268" i="29" s="1"/>
  <c r="AB268" i="29" s="1"/>
  <c r="AX231" i="29"/>
  <c r="AS231" i="29"/>
  <c r="AF231" i="29" s="1"/>
  <c r="AB231" i="29" s="1"/>
  <c r="AX229" i="29"/>
  <c r="AS229" i="29"/>
  <c r="AF229" i="29" s="1"/>
  <c r="AB229" i="29" s="1"/>
  <c r="AX227" i="29"/>
  <c r="AS227" i="29"/>
  <c r="AF227" i="29" s="1"/>
  <c r="AB227" i="29" s="1"/>
  <c r="AX225" i="29"/>
  <c r="AS225" i="29"/>
  <c r="AF225" i="29" s="1"/>
  <c r="AB225" i="29" s="1"/>
  <c r="AX184" i="29"/>
  <c r="AX506" i="29"/>
  <c r="AS506" i="29"/>
  <c r="AF506" i="29" s="1"/>
  <c r="AB506" i="29" s="1"/>
  <c r="AX495" i="29"/>
  <c r="AS495" i="29"/>
  <c r="AF495" i="29" s="1"/>
  <c r="AB495" i="29" s="1"/>
  <c r="AX493" i="29"/>
  <c r="AS493" i="29"/>
  <c r="AF493" i="29" s="1"/>
  <c r="AB493" i="29" s="1"/>
  <c r="AX491" i="29"/>
  <c r="AS491" i="29"/>
  <c r="AF491" i="29" s="1"/>
  <c r="AB491" i="29" s="1"/>
  <c r="AX489" i="29"/>
  <c r="AS489" i="29"/>
  <c r="AF489" i="29" s="1"/>
  <c r="AB489" i="29" s="1"/>
  <c r="AX479" i="29"/>
  <c r="AS479" i="29"/>
  <c r="AF479" i="29" s="1"/>
  <c r="AB479" i="29" s="1"/>
  <c r="AX477" i="29"/>
  <c r="AS477" i="29"/>
  <c r="AF477" i="29" s="1"/>
  <c r="AB477" i="29" s="1"/>
  <c r="AX473" i="29"/>
  <c r="AS473" i="29"/>
  <c r="AF473" i="29" s="1"/>
  <c r="AB473" i="29" s="1"/>
  <c r="AX471" i="29"/>
  <c r="AS471" i="29"/>
  <c r="AF471" i="29" s="1"/>
  <c r="AB471" i="29" s="1"/>
  <c r="AX469" i="29"/>
  <c r="AS469" i="29"/>
  <c r="AF469" i="29" s="1"/>
  <c r="AB469" i="29" s="1"/>
  <c r="AX467" i="29"/>
  <c r="AS467" i="29"/>
  <c r="AF467" i="29" s="1"/>
  <c r="AB467" i="29" s="1"/>
  <c r="AX465" i="29"/>
  <c r="AS465" i="29"/>
  <c r="AF465" i="29" s="1"/>
  <c r="AB465" i="29" s="1"/>
  <c r="AX463" i="29"/>
  <c r="AS463" i="29"/>
  <c r="AF463" i="29" s="1"/>
  <c r="AB463" i="29" s="1"/>
  <c r="AX461" i="29"/>
  <c r="AS461" i="29"/>
  <c r="AF461" i="29" s="1"/>
  <c r="AB461" i="29" s="1"/>
  <c r="AX459" i="29"/>
  <c r="AS459" i="29"/>
  <c r="AF459" i="29" s="1"/>
  <c r="AB459" i="29" s="1"/>
  <c r="AX457" i="29"/>
  <c r="AS457" i="29"/>
  <c r="AF457" i="29" s="1"/>
  <c r="AB457" i="29" s="1"/>
  <c r="AX396" i="29"/>
  <c r="AS396" i="29"/>
  <c r="AF396" i="29" s="1"/>
  <c r="AB396" i="29" s="1"/>
  <c r="AX394" i="29"/>
  <c r="AS394" i="29"/>
  <c r="AF394" i="29" s="1"/>
  <c r="AB394" i="29" s="1"/>
  <c r="AX392" i="29"/>
  <c r="AS392" i="29"/>
  <c r="AF392" i="29" s="1"/>
  <c r="AB392" i="29" s="1"/>
  <c r="AX390" i="29"/>
  <c r="AS390" i="29"/>
  <c r="AF390" i="29" s="1"/>
  <c r="AB390" i="29" s="1"/>
  <c r="AX388" i="29"/>
  <c r="AS388" i="29"/>
  <c r="AF388" i="29" s="1"/>
  <c r="AB388" i="29" s="1"/>
  <c r="AX386" i="29"/>
  <c r="AS386" i="29"/>
  <c r="AF386" i="29" s="1"/>
  <c r="AB386" i="29" s="1"/>
  <c r="AX349" i="29"/>
  <c r="AS349" i="29"/>
  <c r="AF349" i="29" s="1"/>
  <c r="AB349" i="29" s="1"/>
  <c r="AX347" i="29"/>
  <c r="AS347" i="29"/>
  <c r="AF347" i="29" s="1"/>
  <c r="AB347" i="29" s="1"/>
  <c r="AX345" i="29"/>
  <c r="AS345" i="29"/>
  <c r="AF345" i="29" s="1"/>
  <c r="AB345" i="29" s="1"/>
  <c r="AX302" i="29"/>
  <c r="AS302" i="29"/>
  <c r="AF302" i="29" s="1"/>
  <c r="AB302" i="29" s="1"/>
  <c r="AX300" i="29"/>
  <c r="AS300" i="29"/>
  <c r="AF300" i="29" s="1"/>
  <c r="AB300" i="29" s="1"/>
  <c r="AX298" i="29"/>
  <c r="AS298" i="29"/>
  <c r="AF298" i="29" s="1"/>
  <c r="AB298" i="29" s="1"/>
  <c r="AX296" i="29"/>
  <c r="AS296" i="29"/>
  <c r="AF296" i="29" s="1"/>
  <c r="AB296" i="29" s="1"/>
  <c r="AX294" i="29"/>
  <c r="AS294" i="29"/>
  <c r="AF294" i="29" s="1"/>
  <c r="AB294" i="29" s="1"/>
  <c r="AX292" i="29"/>
  <c r="AS292" i="29"/>
  <c r="AF292" i="29" s="1"/>
  <c r="AB292" i="29" s="1"/>
  <c r="AX290" i="29"/>
  <c r="AS290" i="29"/>
  <c r="AF290" i="29" s="1"/>
  <c r="AB290" i="29" s="1"/>
  <c r="AX277" i="29"/>
  <c r="AS277" i="29"/>
  <c r="AF277" i="29" s="1"/>
  <c r="AB277" i="29" s="1"/>
  <c r="AX266" i="29"/>
  <c r="AS266" i="29"/>
  <c r="AF266" i="29" s="1"/>
  <c r="AB266" i="29" s="1"/>
  <c r="AX264" i="29"/>
  <c r="AS264" i="29"/>
  <c r="AF264" i="29" s="1"/>
  <c r="AB264" i="29" s="1"/>
  <c r="AX262" i="29"/>
  <c r="AS262" i="29"/>
  <c r="AF262" i="29" s="1"/>
  <c r="AB262" i="29" s="1"/>
  <c r="AX260" i="29"/>
  <c r="AS260" i="29"/>
  <c r="AF260" i="29" s="1"/>
  <c r="AB260" i="29" s="1"/>
  <c r="AX258" i="29"/>
  <c r="AS258" i="29"/>
  <c r="AF258" i="29" s="1"/>
  <c r="AB258" i="29" s="1"/>
  <c r="AX223" i="29"/>
  <c r="AS223" i="29"/>
  <c r="AF223" i="29" s="1"/>
  <c r="AB223" i="29" s="1"/>
  <c r="AX221" i="29"/>
  <c r="AS221" i="29"/>
  <c r="AF221" i="29" s="1"/>
  <c r="AB221" i="29" s="1"/>
  <c r="AX219" i="29"/>
  <c r="AS219" i="29"/>
  <c r="AF219" i="29" s="1"/>
  <c r="AB219" i="29" s="1"/>
  <c r="AX217" i="29"/>
  <c r="AS217" i="29"/>
  <c r="AF217" i="29" s="1"/>
  <c r="AB217" i="29" s="1"/>
  <c r="AX215" i="29"/>
  <c r="AS215" i="29"/>
  <c r="AF215" i="29" s="1"/>
  <c r="AB215" i="29" s="1"/>
  <c r="AX213" i="29"/>
  <c r="AS213" i="29"/>
  <c r="AF213" i="29" s="1"/>
  <c r="AB213" i="29" s="1"/>
  <c r="AX211" i="29"/>
  <c r="AS211" i="29"/>
  <c r="AF211" i="29" s="1"/>
  <c r="AB211" i="29" s="1"/>
  <c r="AX209" i="29"/>
  <c r="AS209" i="29"/>
  <c r="AF209" i="29" s="1"/>
  <c r="AB209" i="29" s="1"/>
  <c r="AX207" i="29"/>
  <c r="AS207" i="29"/>
  <c r="AF207" i="29" s="1"/>
  <c r="AB207" i="29" s="1"/>
  <c r="AX205" i="29"/>
  <c r="AS205" i="29"/>
  <c r="AF205" i="29" s="1"/>
  <c r="AB205" i="29" s="1"/>
  <c r="AX203" i="29"/>
  <c r="AS203" i="29"/>
  <c r="AF203" i="29" s="1"/>
  <c r="AB203" i="29" s="1"/>
  <c r="AX201" i="29"/>
  <c r="AS201" i="29"/>
  <c r="AF201" i="29" s="1"/>
  <c r="AB201" i="29" s="1"/>
  <c r="AX505" i="29"/>
  <c r="AS505" i="29"/>
  <c r="AF505" i="29" s="1"/>
  <c r="AB505" i="29" s="1"/>
  <c r="AX487" i="29"/>
  <c r="AS487" i="29"/>
  <c r="AF487" i="29" s="1"/>
  <c r="AB487" i="29" s="1"/>
  <c r="AX485" i="29"/>
  <c r="AS485" i="29"/>
  <c r="AF485" i="29" s="1"/>
  <c r="AB485" i="29" s="1"/>
  <c r="AX483" i="29"/>
  <c r="AS483" i="29"/>
  <c r="AF483" i="29" s="1"/>
  <c r="AB483" i="29" s="1"/>
  <c r="AX481" i="29"/>
  <c r="AS481" i="29"/>
  <c r="AF481" i="29" s="1"/>
  <c r="AB481" i="29" s="1"/>
  <c r="AX475" i="29"/>
  <c r="AS475" i="29"/>
  <c r="AF475" i="29" s="1"/>
  <c r="AB475" i="29" s="1"/>
  <c r="AX455" i="29"/>
  <c r="AS455" i="29"/>
  <c r="AF455" i="29" s="1"/>
  <c r="AB455" i="29" s="1"/>
  <c r="AX453" i="29"/>
  <c r="AS453" i="29"/>
  <c r="AF453" i="29" s="1"/>
  <c r="AB453" i="29" s="1"/>
  <c r="AX451" i="29"/>
  <c r="AS451" i="29"/>
  <c r="AF451" i="29" s="1"/>
  <c r="AB451" i="29" s="1"/>
  <c r="AX449" i="29"/>
  <c r="AS449" i="29"/>
  <c r="AF449" i="29" s="1"/>
  <c r="AB449" i="29" s="1"/>
  <c r="AX447" i="29"/>
  <c r="AS447" i="29"/>
  <c r="AF447" i="29" s="1"/>
  <c r="AB447" i="29" s="1"/>
  <c r="AX398" i="29"/>
  <c r="AX382" i="29"/>
  <c r="AS382" i="29"/>
  <c r="AF382" i="29" s="1"/>
  <c r="AB382" i="29" s="1"/>
  <c r="AX380" i="29"/>
  <c r="AS380" i="29"/>
  <c r="AF380" i="29" s="1"/>
  <c r="AB380" i="29" s="1"/>
  <c r="AX378" i="29"/>
  <c r="AS378" i="29"/>
  <c r="AF378" i="29" s="1"/>
  <c r="AB378" i="29" s="1"/>
  <c r="AX376" i="29"/>
  <c r="AS376" i="29"/>
  <c r="AF376" i="29" s="1"/>
  <c r="AB376" i="29" s="1"/>
  <c r="AX343" i="29"/>
  <c r="AS343" i="29"/>
  <c r="AF343" i="29" s="1"/>
  <c r="AB343" i="29" s="1"/>
  <c r="AX341" i="29"/>
  <c r="AS341" i="29"/>
  <c r="AF341" i="29" s="1"/>
  <c r="AB341" i="29" s="1"/>
  <c r="AX339" i="29"/>
  <c r="AS339" i="29"/>
  <c r="AF339" i="29" s="1"/>
  <c r="AB339" i="29" s="1"/>
  <c r="AX337" i="29"/>
  <c r="AS337" i="29"/>
  <c r="AF337" i="29" s="1"/>
  <c r="AB337" i="29" s="1"/>
  <c r="AX335" i="29"/>
  <c r="AS335" i="29"/>
  <c r="AF335" i="29" s="1"/>
  <c r="AB335" i="29" s="1"/>
  <c r="AX333" i="29"/>
  <c r="AS333" i="29"/>
  <c r="AF333" i="29" s="1"/>
  <c r="AB333" i="29" s="1"/>
  <c r="AX331" i="29"/>
  <c r="AS331" i="29"/>
  <c r="AF331" i="29" s="1"/>
  <c r="AB331" i="29" s="1"/>
  <c r="AX329" i="29"/>
  <c r="AS329" i="29"/>
  <c r="AF329" i="29" s="1"/>
  <c r="AB329" i="29" s="1"/>
  <c r="AX304" i="29"/>
  <c r="AX273" i="29"/>
  <c r="AS273" i="29"/>
  <c r="AF273" i="29" s="1"/>
  <c r="AB273" i="29" s="1"/>
  <c r="AX254" i="29"/>
  <c r="AS254" i="29"/>
  <c r="AF254" i="29" s="1"/>
  <c r="AB254" i="29" s="1"/>
  <c r="AX252" i="29"/>
  <c r="AS252" i="29"/>
  <c r="AF252" i="29" s="1"/>
  <c r="AB252" i="29" s="1"/>
  <c r="AX250" i="29"/>
  <c r="AS250" i="29"/>
  <c r="AF250" i="29" s="1"/>
  <c r="AB250" i="29" s="1"/>
  <c r="AX248" i="29"/>
  <c r="AS248" i="29"/>
  <c r="AF248" i="29" s="1"/>
  <c r="AB248" i="29" s="1"/>
  <c r="AX199" i="29"/>
  <c r="AS199" i="29"/>
  <c r="AF199" i="29" s="1"/>
  <c r="AB199" i="29" s="1"/>
  <c r="AX197" i="29"/>
  <c r="AS197" i="29"/>
  <c r="AF197" i="29" s="1"/>
  <c r="AB197" i="29" s="1"/>
  <c r="AX195" i="29"/>
  <c r="AS195" i="29"/>
  <c r="AF195" i="29" s="1"/>
  <c r="AB195" i="29" s="1"/>
  <c r="AX193" i="29"/>
  <c r="AS193" i="29"/>
  <c r="AF193" i="29" s="1"/>
  <c r="AB193" i="29" s="1"/>
  <c r="AX191" i="29"/>
  <c r="AS191" i="29"/>
  <c r="AF191" i="29" s="1"/>
  <c r="AB191" i="29" s="1"/>
  <c r="AX189" i="29"/>
  <c r="AS189" i="29"/>
  <c r="AF189" i="29" s="1"/>
  <c r="AB189" i="29" s="1"/>
  <c r="AX187" i="29"/>
  <c r="AS187" i="29"/>
  <c r="AF187" i="29" s="1"/>
  <c r="AB187" i="29" s="1"/>
  <c r="AX185" i="29"/>
  <c r="AS185" i="29"/>
  <c r="AF185" i="29" s="1"/>
  <c r="AB185" i="29" s="1"/>
  <c r="AX445" i="29"/>
  <c r="AS445" i="29"/>
  <c r="AF445" i="29" s="1"/>
  <c r="AB445" i="29" s="1"/>
  <c r="AX443" i="29"/>
  <c r="AS443" i="29"/>
  <c r="AF443" i="29" s="1"/>
  <c r="AB443" i="29" s="1"/>
  <c r="AX441" i="29"/>
  <c r="AS441" i="29"/>
  <c r="AF441" i="29" s="1"/>
  <c r="AB441" i="29" s="1"/>
  <c r="AX439" i="29"/>
  <c r="AS439" i="29"/>
  <c r="AF439" i="29" s="1"/>
  <c r="AB439" i="29" s="1"/>
  <c r="AX437" i="29"/>
  <c r="AS437" i="29"/>
  <c r="AF437" i="29" s="1"/>
  <c r="AB437" i="29" s="1"/>
  <c r="AX435" i="29"/>
  <c r="AS435" i="29"/>
  <c r="AF435" i="29" s="1"/>
  <c r="AB435" i="29" s="1"/>
  <c r="AX433" i="29"/>
  <c r="AS433" i="29"/>
  <c r="AF433" i="29" s="1"/>
  <c r="AB433" i="29" s="1"/>
  <c r="AX431" i="29"/>
  <c r="AS431" i="29"/>
  <c r="AF431" i="29" s="1"/>
  <c r="AB431" i="29" s="1"/>
  <c r="AX429" i="29"/>
  <c r="AS429" i="29"/>
  <c r="AF429" i="29" s="1"/>
  <c r="AB429" i="29" s="1"/>
  <c r="AX427" i="29"/>
  <c r="AS427" i="29"/>
  <c r="AF427" i="29" s="1"/>
  <c r="AB427" i="29" s="1"/>
  <c r="AX425" i="29"/>
  <c r="AS425" i="29"/>
  <c r="AF425" i="29" s="1"/>
  <c r="AB425" i="29" s="1"/>
  <c r="AX423" i="29"/>
  <c r="AS423" i="29"/>
  <c r="AF423" i="29" s="1"/>
  <c r="AB423" i="29" s="1"/>
  <c r="AX421" i="29"/>
  <c r="AS421" i="29"/>
  <c r="AF421" i="29" s="1"/>
  <c r="AB421" i="29" s="1"/>
  <c r="AX419" i="29"/>
  <c r="AS419" i="29"/>
  <c r="AF419" i="29" s="1"/>
  <c r="AB419" i="29" s="1"/>
  <c r="AX417" i="29"/>
  <c r="AS417" i="29"/>
  <c r="AF417" i="29" s="1"/>
  <c r="AB417" i="29" s="1"/>
  <c r="AX415" i="29"/>
  <c r="AS415" i="29"/>
  <c r="AF415" i="29" s="1"/>
  <c r="AB415" i="29" s="1"/>
  <c r="AX413" i="29"/>
  <c r="AS413" i="29"/>
  <c r="AF413" i="29" s="1"/>
  <c r="AB413" i="29" s="1"/>
  <c r="AX411" i="29"/>
  <c r="AS411" i="29"/>
  <c r="AF411" i="29" s="1"/>
  <c r="AB411" i="29" s="1"/>
  <c r="AX409" i="29"/>
  <c r="AS409" i="29"/>
  <c r="AF409" i="29" s="1"/>
  <c r="AB409" i="29" s="1"/>
  <c r="AV508" i="29"/>
  <c r="AX372" i="29"/>
  <c r="AS372" i="29"/>
  <c r="AF372" i="29" s="1"/>
  <c r="AB372" i="29" s="1"/>
  <c r="AX370" i="29"/>
  <c r="AS370" i="29"/>
  <c r="AF370" i="29" s="1"/>
  <c r="AB370" i="29" s="1"/>
  <c r="AX368" i="29"/>
  <c r="AS368" i="29"/>
  <c r="AF368" i="29" s="1"/>
  <c r="AB368" i="29" s="1"/>
  <c r="AX366" i="29"/>
  <c r="AS366" i="29"/>
  <c r="AF366" i="29" s="1"/>
  <c r="AB366" i="29" s="1"/>
  <c r="AX364" i="29"/>
  <c r="AS364" i="29"/>
  <c r="AF364" i="29" s="1"/>
  <c r="AB364" i="29" s="1"/>
  <c r="AX362" i="29"/>
  <c r="AS362" i="29"/>
  <c r="AF362" i="29" s="1"/>
  <c r="AB362" i="29" s="1"/>
  <c r="AX327" i="29"/>
  <c r="AS327" i="29"/>
  <c r="AF327" i="29" s="1"/>
  <c r="AB327" i="29" s="1"/>
  <c r="AX325" i="29"/>
  <c r="AS325" i="29"/>
  <c r="AF325" i="29" s="1"/>
  <c r="AB325" i="29" s="1"/>
  <c r="AX323" i="29"/>
  <c r="AS323" i="29"/>
  <c r="AF323" i="29" s="1"/>
  <c r="AB323" i="29" s="1"/>
  <c r="AX321" i="29"/>
  <c r="AS321" i="29"/>
  <c r="AF321" i="29" s="1"/>
  <c r="AB321" i="29" s="1"/>
  <c r="AX319" i="29"/>
  <c r="AS319" i="29"/>
  <c r="AF319" i="29" s="1"/>
  <c r="AB319" i="29" s="1"/>
  <c r="AX317" i="29"/>
  <c r="AS317" i="29"/>
  <c r="AF317" i="29" s="1"/>
  <c r="AB317" i="29" s="1"/>
  <c r="AX315" i="29"/>
  <c r="AS315" i="29"/>
  <c r="AF315" i="29" s="1"/>
  <c r="AB315" i="29" s="1"/>
  <c r="AX313" i="29"/>
  <c r="AS313" i="29"/>
  <c r="AF313" i="29" s="1"/>
  <c r="AB313" i="29" s="1"/>
  <c r="AX284" i="29"/>
  <c r="AS284" i="29"/>
  <c r="AF284" i="29" s="1"/>
  <c r="AB284" i="29" s="1"/>
  <c r="AX282" i="29"/>
  <c r="AS282" i="29"/>
  <c r="AF282" i="29" s="1"/>
  <c r="AB282" i="29" s="1"/>
  <c r="AX271" i="29"/>
  <c r="AS271" i="29"/>
  <c r="AF271" i="29" s="1"/>
  <c r="AB271" i="29" s="1"/>
  <c r="AX244" i="29"/>
  <c r="AS244" i="29"/>
  <c r="AF244" i="29" s="1"/>
  <c r="AB244" i="29" s="1"/>
  <c r="AX242" i="29"/>
  <c r="AS242" i="29"/>
  <c r="AF242" i="29" s="1"/>
  <c r="AB242" i="29" s="1"/>
  <c r="AX240" i="29"/>
  <c r="AS240" i="29"/>
  <c r="AF240" i="29" s="1"/>
  <c r="AB240" i="29" s="1"/>
  <c r="AX238" i="29"/>
  <c r="AS238" i="29"/>
  <c r="AF238" i="29" s="1"/>
  <c r="AB238" i="29" s="1"/>
  <c r="AX236" i="29"/>
  <c r="AS236" i="29"/>
  <c r="AF236" i="29" s="1"/>
  <c r="AB236" i="29" s="1"/>
  <c r="AX234" i="29"/>
  <c r="AS234" i="29"/>
  <c r="AF234" i="29" s="1"/>
  <c r="AB234" i="29" s="1"/>
  <c r="AX183" i="29"/>
  <c r="AS183" i="29"/>
  <c r="AF183" i="29" s="1"/>
  <c r="AB183" i="29" s="1"/>
  <c r="AX181" i="29"/>
  <c r="AS181" i="29"/>
  <c r="AF181" i="29" s="1"/>
  <c r="AB181" i="29" s="1"/>
  <c r="AX179" i="29"/>
  <c r="AS179" i="29"/>
  <c r="AF179" i="29" s="1"/>
  <c r="AB179" i="29" s="1"/>
  <c r="AX177" i="29"/>
  <c r="AS177" i="29"/>
  <c r="AF177" i="29" s="1"/>
  <c r="AB177" i="29" s="1"/>
  <c r="AX175" i="29"/>
  <c r="AS175" i="29"/>
  <c r="AF175" i="29" s="1"/>
  <c r="AB175" i="29" s="1"/>
  <c r="AX173" i="29"/>
  <c r="AS173" i="29"/>
  <c r="AF173" i="29" s="1"/>
  <c r="AB173" i="29" s="1"/>
  <c r="AX502" i="29"/>
  <c r="AS502" i="29"/>
  <c r="AF502" i="29" s="1"/>
  <c r="AB502" i="29" s="1"/>
  <c r="AX498" i="29"/>
  <c r="AS498" i="29"/>
  <c r="AF498" i="29" s="1"/>
  <c r="AB498" i="29" s="1"/>
  <c r="AX407" i="29"/>
  <c r="AS407" i="29"/>
  <c r="AF407" i="29" s="1"/>
  <c r="AB407" i="29" s="1"/>
  <c r="AX405" i="29"/>
  <c r="AS405" i="29"/>
  <c r="AF405" i="29" s="1"/>
  <c r="AB405" i="29" s="1"/>
  <c r="AX403" i="29"/>
  <c r="AS403" i="29"/>
  <c r="AF403" i="29" s="1"/>
  <c r="AB403" i="29" s="1"/>
  <c r="AX401" i="29"/>
  <c r="AS401" i="29"/>
  <c r="AF401" i="29" s="1"/>
  <c r="AB401" i="29" s="1"/>
  <c r="AX399" i="29"/>
  <c r="AS399" i="29"/>
  <c r="AF399" i="29" s="1"/>
  <c r="AB399" i="29" s="1"/>
  <c r="AX358" i="29"/>
  <c r="AS358" i="29"/>
  <c r="AF358" i="29" s="1"/>
  <c r="AB358" i="29" s="1"/>
  <c r="AX356" i="29"/>
  <c r="AS356" i="29"/>
  <c r="AF356" i="29" s="1"/>
  <c r="AB356" i="29" s="1"/>
  <c r="AX354" i="29"/>
  <c r="AS354" i="29"/>
  <c r="AF354" i="29" s="1"/>
  <c r="AB354" i="29" s="1"/>
  <c r="AX352" i="29"/>
  <c r="AS352" i="29"/>
  <c r="AF352" i="29" s="1"/>
  <c r="AB352" i="29" s="1"/>
  <c r="AX311" i="29"/>
  <c r="AS311" i="29"/>
  <c r="AF311" i="29" s="1"/>
  <c r="AB311" i="29" s="1"/>
  <c r="AX309" i="29"/>
  <c r="AS309" i="29"/>
  <c r="AF309" i="29" s="1"/>
  <c r="AB309" i="29" s="1"/>
  <c r="AX307" i="29"/>
  <c r="AS307" i="29"/>
  <c r="AF307" i="29" s="1"/>
  <c r="AB307" i="29" s="1"/>
  <c r="AX305" i="29"/>
  <c r="AS305" i="29"/>
  <c r="AF305" i="29" s="1"/>
  <c r="AB305" i="29" s="1"/>
  <c r="AX280" i="29"/>
  <c r="AS280" i="29"/>
  <c r="AF280" i="29" s="1"/>
  <c r="AB280" i="29" s="1"/>
  <c r="AX269" i="29"/>
  <c r="AS269" i="29"/>
  <c r="AF269" i="29" s="1"/>
  <c r="AB269" i="29" s="1"/>
  <c r="AX246" i="29"/>
  <c r="AX230" i="29"/>
  <c r="AS230" i="29"/>
  <c r="AF230" i="29" s="1"/>
  <c r="AB230" i="29" s="1"/>
  <c r="AX228" i="29"/>
  <c r="AS228" i="29"/>
  <c r="AF228" i="29" s="1"/>
  <c r="AB228" i="29" s="1"/>
  <c r="AX226" i="29"/>
  <c r="AS226" i="29"/>
  <c r="AF226" i="29" s="1"/>
  <c r="AB226" i="29" s="1"/>
  <c r="AX504" i="29"/>
  <c r="AS504" i="29"/>
  <c r="AF504" i="29" s="1"/>
  <c r="AB504" i="29" s="1"/>
  <c r="AX494" i="29"/>
  <c r="AS494" i="29"/>
  <c r="AF494" i="29" s="1"/>
  <c r="AB494" i="29" s="1"/>
  <c r="AX492" i="29"/>
  <c r="AS492" i="29"/>
  <c r="AF492" i="29" s="1"/>
  <c r="AB492" i="29" s="1"/>
  <c r="AX490" i="29"/>
  <c r="AS490" i="29"/>
  <c r="AF490" i="29" s="1"/>
  <c r="AB490" i="29" s="1"/>
  <c r="AX488" i="29"/>
  <c r="AS488" i="29"/>
  <c r="AF488" i="29" s="1"/>
  <c r="AB488" i="29" s="1"/>
  <c r="AX486" i="29"/>
  <c r="AS486" i="29"/>
  <c r="AF486" i="29" s="1"/>
  <c r="AB486" i="29" s="1"/>
  <c r="AX484" i="29"/>
  <c r="AS484" i="29"/>
  <c r="AF484" i="29" s="1"/>
  <c r="AB484" i="29" s="1"/>
  <c r="AX482" i="29"/>
  <c r="AS482" i="29"/>
  <c r="AF482" i="29" s="1"/>
  <c r="AB482" i="29" s="1"/>
  <c r="AX480" i="29"/>
  <c r="AS480" i="29"/>
  <c r="AF480" i="29" s="1"/>
  <c r="AB480" i="29" s="1"/>
  <c r="AX478" i="29"/>
  <c r="AS478" i="29"/>
  <c r="AF478" i="29" s="1"/>
  <c r="AB478" i="29" s="1"/>
  <c r="AX476" i="29"/>
  <c r="AS476" i="29"/>
  <c r="AF476" i="29" s="1"/>
  <c r="AB476" i="29" s="1"/>
  <c r="AX474" i="29"/>
  <c r="AS474" i="29"/>
  <c r="AF474" i="29" s="1"/>
  <c r="AB474" i="29" s="1"/>
  <c r="AX472" i="29"/>
  <c r="AS472" i="29"/>
  <c r="AF472" i="29" s="1"/>
  <c r="AB472" i="29" s="1"/>
  <c r="AX470" i="29"/>
  <c r="AS470" i="29"/>
  <c r="AF470" i="29" s="1"/>
  <c r="AB470" i="29" s="1"/>
  <c r="AX468" i="29"/>
  <c r="AS468" i="29"/>
  <c r="AF468" i="29" s="1"/>
  <c r="AB468" i="29" s="1"/>
  <c r="AX466" i="29"/>
  <c r="AS466" i="29"/>
  <c r="AF466" i="29" s="1"/>
  <c r="AB466" i="29" s="1"/>
  <c r="AX464" i="29"/>
  <c r="AS464" i="29"/>
  <c r="AF464" i="29" s="1"/>
  <c r="AB464" i="29" s="1"/>
  <c r="AX462" i="29"/>
  <c r="AS462" i="29"/>
  <c r="AF462" i="29" s="1"/>
  <c r="AB462" i="29" s="1"/>
  <c r="AX460" i="29"/>
  <c r="AS460" i="29"/>
  <c r="AF460" i="29" s="1"/>
  <c r="AB460" i="29" s="1"/>
  <c r="AX458" i="29"/>
  <c r="AS458" i="29"/>
  <c r="AF458" i="29" s="1"/>
  <c r="AB458" i="29" s="1"/>
  <c r="AX397" i="29"/>
  <c r="AS397" i="29"/>
  <c r="AF397" i="29" s="1"/>
  <c r="AB397" i="29" s="1"/>
  <c r="AX395" i="29"/>
  <c r="AS395" i="29"/>
  <c r="AF395" i="29" s="1"/>
  <c r="AB395" i="29" s="1"/>
  <c r="AX393" i="29"/>
  <c r="AS393" i="29"/>
  <c r="AF393" i="29" s="1"/>
  <c r="AB393" i="29" s="1"/>
  <c r="AX391" i="29"/>
  <c r="AS391" i="29"/>
  <c r="AF391" i="29" s="1"/>
  <c r="AB391" i="29" s="1"/>
  <c r="AX389" i="29"/>
  <c r="AS389" i="29"/>
  <c r="AF389" i="29" s="1"/>
  <c r="AB389" i="29" s="1"/>
  <c r="AX387" i="29"/>
  <c r="AS387" i="29"/>
  <c r="AF387" i="29" s="1"/>
  <c r="AB387" i="29" s="1"/>
  <c r="AX385" i="29"/>
  <c r="AS385" i="29"/>
  <c r="AF385" i="29" s="1"/>
  <c r="AB385" i="29" s="1"/>
  <c r="AX348" i="29"/>
  <c r="AS348" i="29"/>
  <c r="AF348" i="29" s="1"/>
  <c r="AB348" i="29" s="1"/>
  <c r="AX346" i="29"/>
  <c r="AS346" i="29"/>
  <c r="AF346" i="29" s="1"/>
  <c r="AB346" i="29" s="1"/>
  <c r="AX303" i="29"/>
  <c r="AS303" i="29"/>
  <c r="AF303" i="29" s="1"/>
  <c r="AB303" i="29" s="1"/>
  <c r="AX301" i="29"/>
  <c r="AS301" i="29"/>
  <c r="AF301" i="29" s="1"/>
  <c r="AB301" i="29" s="1"/>
  <c r="AX299" i="29"/>
  <c r="AS299" i="29"/>
  <c r="AF299" i="29" s="1"/>
  <c r="AB299" i="29" s="1"/>
  <c r="AX297" i="29"/>
  <c r="AS297" i="29"/>
  <c r="AF297" i="29" s="1"/>
  <c r="AB297" i="29" s="1"/>
  <c r="AX295" i="29"/>
  <c r="AS295" i="29"/>
  <c r="AF295" i="29" s="1"/>
  <c r="AB295" i="29" s="1"/>
  <c r="AX293" i="29"/>
  <c r="AS293" i="29"/>
  <c r="AF293" i="29" s="1"/>
  <c r="AB293" i="29" s="1"/>
  <c r="AX291" i="29"/>
  <c r="AS291" i="29"/>
  <c r="AF291" i="29" s="1"/>
  <c r="AB291" i="29" s="1"/>
  <c r="AX289" i="29"/>
  <c r="AS289" i="29"/>
  <c r="AF289" i="29" s="1"/>
  <c r="AB289" i="29" s="1"/>
  <c r="AX276" i="29"/>
  <c r="AS276" i="29"/>
  <c r="AF276" i="29" s="1"/>
  <c r="AB276" i="29" s="1"/>
  <c r="AX265" i="29"/>
  <c r="AS265" i="29"/>
  <c r="AF265" i="29" s="1"/>
  <c r="AB265" i="29" s="1"/>
  <c r="AX263" i="29"/>
  <c r="AS263" i="29"/>
  <c r="AF263" i="29" s="1"/>
  <c r="AB263" i="29" s="1"/>
  <c r="AX261" i="29"/>
  <c r="AS261" i="29"/>
  <c r="AF261" i="29" s="1"/>
  <c r="AB261" i="29" s="1"/>
  <c r="AX259" i="29"/>
  <c r="AS259" i="29"/>
  <c r="AF259" i="29" s="1"/>
  <c r="AB259" i="29" s="1"/>
  <c r="AX257" i="29"/>
  <c r="AS257" i="29"/>
  <c r="AF257" i="29" s="1"/>
  <c r="AB257" i="29" s="1"/>
  <c r="AX222" i="29"/>
  <c r="AS222" i="29"/>
  <c r="AF222" i="29" s="1"/>
  <c r="AB222" i="29" s="1"/>
  <c r="AX220" i="29"/>
  <c r="AS220" i="29"/>
  <c r="AF220" i="29" s="1"/>
  <c r="AB220" i="29" s="1"/>
  <c r="AX218" i="29"/>
  <c r="AS218" i="29"/>
  <c r="AF218" i="29" s="1"/>
  <c r="AB218" i="29" s="1"/>
  <c r="AX216" i="29"/>
  <c r="AS216" i="29"/>
  <c r="AF216" i="29" s="1"/>
  <c r="AB216" i="29" s="1"/>
  <c r="AX214" i="29"/>
  <c r="AS214" i="29"/>
  <c r="AF214" i="29" s="1"/>
  <c r="AB214" i="29" s="1"/>
  <c r="AX212" i="29"/>
  <c r="AS212" i="29"/>
  <c r="AF212" i="29" s="1"/>
  <c r="AB212" i="29" s="1"/>
  <c r="AX210" i="29"/>
  <c r="AS210" i="29"/>
  <c r="AF210" i="29" s="1"/>
  <c r="AB210" i="29" s="1"/>
  <c r="AX208" i="29"/>
  <c r="AS208" i="29"/>
  <c r="AF208" i="29" s="1"/>
  <c r="AB208" i="29" s="1"/>
  <c r="AX206" i="29"/>
  <c r="AS206" i="29"/>
  <c r="AF206" i="29" s="1"/>
  <c r="AB206" i="29" s="1"/>
  <c r="AX204" i="29"/>
  <c r="AS204" i="29"/>
  <c r="AF204" i="29" s="1"/>
  <c r="AB204" i="29" s="1"/>
  <c r="AX202" i="29"/>
  <c r="AS202" i="29"/>
  <c r="AF202" i="29" s="1"/>
  <c r="AB202" i="29" s="1"/>
  <c r="AX496" i="29"/>
  <c r="AX454" i="29"/>
  <c r="AS454" i="29"/>
  <c r="AF454" i="29" s="1"/>
  <c r="AB454" i="29" s="1"/>
  <c r="AX452" i="29"/>
  <c r="AS452" i="29"/>
  <c r="AF452" i="29" s="1"/>
  <c r="AB452" i="29" s="1"/>
  <c r="AX450" i="29"/>
  <c r="AS450" i="29"/>
  <c r="AF450" i="29" s="1"/>
  <c r="AB450" i="29" s="1"/>
  <c r="AX448" i="29"/>
  <c r="AS448" i="29"/>
  <c r="AF448" i="29" s="1"/>
  <c r="AB448" i="29" s="1"/>
  <c r="AX383" i="29"/>
  <c r="AS383" i="29"/>
  <c r="AF383" i="29" s="1"/>
  <c r="AB383" i="29" s="1"/>
  <c r="AX381" i="29"/>
  <c r="AS381" i="29"/>
  <c r="AF381" i="29" s="1"/>
  <c r="AB381" i="29" s="1"/>
  <c r="AX379" i="29"/>
  <c r="AS379" i="29"/>
  <c r="AF379" i="29" s="1"/>
  <c r="AB379" i="29" s="1"/>
  <c r="AX377" i="29"/>
  <c r="AS377" i="29"/>
  <c r="AF377" i="29" s="1"/>
  <c r="AB377" i="29" s="1"/>
  <c r="AX375" i="29"/>
  <c r="AS375" i="29"/>
  <c r="AF375" i="29" s="1"/>
  <c r="AB375" i="29" s="1"/>
  <c r="AX350" i="29"/>
  <c r="AX342" i="29"/>
  <c r="AS342" i="29"/>
  <c r="AF342" i="29" s="1"/>
  <c r="AB342" i="29" s="1"/>
  <c r="AX340" i="29"/>
  <c r="AS340" i="29"/>
  <c r="AF340" i="29" s="1"/>
  <c r="AB340" i="29" s="1"/>
  <c r="AX338" i="29"/>
  <c r="AS338" i="29"/>
  <c r="AF338" i="29" s="1"/>
  <c r="AB338" i="29" s="1"/>
  <c r="AX336" i="29"/>
  <c r="AS336" i="29"/>
  <c r="AF336" i="29" s="1"/>
  <c r="AB336" i="29" s="1"/>
  <c r="AX334" i="29"/>
  <c r="AS334" i="29"/>
  <c r="AF334" i="29" s="1"/>
  <c r="AB334" i="29" s="1"/>
  <c r="AX332" i="29"/>
  <c r="AS332" i="29"/>
  <c r="AF332" i="29" s="1"/>
  <c r="AB332" i="29" s="1"/>
  <c r="AX330" i="29"/>
  <c r="AS330" i="29"/>
  <c r="AF330" i="29" s="1"/>
  <c r="AB330" i="29" s="1"/>
  <c r="AX287" i="29"/>
  <c r="AS287" i="29"/>
  <c r="AF287" i="29" s="1"/>
  <c r="AB287" i="29" s="1"/>
  <c r="AX278" i="29"/>
  <c r="AX274" i="29"/>
  <c r="AS274" i="29"/>
  <c r="AF274" i="29" s="1"/>
  <c r="AB274" i="29" s="1"/>
  <c r="AX267" i="29"/>
  <c r="AX255" i="29"/>
  <c r="AS255" i="29"/>
  <c r="AF255" i="29" s="1"/>
  <c r="AB255" i="29" s="1"/>
  <c r="AX253" i="29"/>
  <c r="AS253" i="29"/>
  <c r="AF253" i="29" s="1"/>
  <c r="AB253" i="29" s="1"/>
  <c r="AX251" i="29"/>
  <c r="AS251" i="29"/>
  <c r="AF251" i="29" s="1"/>
  <c r="AB251" i="29" s="1"/>
  <c r="AX249" i="29"/>
  <c r="AS249" i="29"/>
  <c r="AF249" i="29" s="1"/>
  <c r="AB249" i="29" s="1"/>
  <c r="AX247" i="29"/>
  <c r="AS247" i="29"/>
  <c r="AF247" i="29" s="1"/>
  <c r="AB247" i="29" s="1"/>
  <c r="AX224" i="29"/>
  <c r="AX198" i="29"/>
  <c r="AS198" i="29"/>
  <c r="AF198" i="29" s="1"/>
  <c r="AB198" i="29" s="1"/>
  <c r="AX196" i="29"/>
  <c r="AS196" i="29"/>
  <c r="AF196" i="29" s="1"/>
  <c r="AB196" i="29" s="1"/>
  <c r="AX194" i="29"/>
  <c r="AS194" i="29"/>
  <c r="AF194" i="29" s="1"/>
  <c r="AB194" i="29" s="1"/>
  <c r="AX192" i="29"/>
  <c r="AS192" i="29"/>
  <c r="AF192" i="29" s="1"/>
  <c r="AB192" i="29" s="1"/>
  <c r="AX190" i="29"/>
  <c r="AS190" i="29"/>
  <c r="AF190" i="29" s="1"/>
  <c r="AB190" i="29" s="1"/>
  <c r="AX188" i="29"/>
  <c r="AS188" i="29"/>
  <c r="AF188" i="29" s="1"/>
  <c r="AB188" i="29" s="1"/>
  <c r="AX186" i="29"/>
  <c r="AS186" i="29"/>
  <c r="AF186" i="29" s="1"/>
  <c r="AB186" i="29" s="1"/>
  <c r="AU508" i="29"/>
  <c r="BD508" i="29"/>
  <c r="AY508" i="29"/>
  <c r="BE508" i="29"/>
  <c r="BG508" i="29"/>
  <c r="BC508" i="29"/>
  <c r="BF508" i="29"/>
  <c r="B8" i="29"/>
  <c r="B11" i="29" s="1"/>
  <c r="AO196" i="29" l="1"/>
  <c r="AO274" i="29"/>
  <c r="AO450" i="29"/>
  <c r="AO307" i="29"/>
  <c r="AO401" i="29"/>
  <c r="AO177" i="29"/>
  <c r="AO242" i="29"/>
  <c r="AO319" i="29"/>
  <c r="AC319" i="29"/>
  <c r="AO368" i="29"/>
  <c r="AO337" i="29"/>
  <c r="AO229" i="29"/>
  <c r="AO351" i="29"/>
  <c r="AO406" i="29"/>
  <c r="AO504" i="29"/>
  <c r="AO252" i="29"/>
  <c r="AO489" i="29"/>
  <c r="AC489" i="29"/>
  <c r="AO322" i="29"/>
  <c r="AO452" i="29"/>
  <c r="AO321" i="29"/>
  <c r="AO339" i="29"/>
  <c r="AO353" i="29"/>
  <c r="AO211" i="29"/>
  <c r="AO287" i="29"/>
  <c r="AO214" i="29"/>
  <c r="AO263" i="29"/>
  <c r="AO299" i="29"/>
  <c r="AO391" i="29"/>
  <c r="AO466" i="29"/>
  <c r="AO482" i="29"/>
  <c r="AO226" i="29"/>
  <c r="AO421" i="29"/>
  <c r="AO437" i="29"/>
  <c r="AO191" i="29"/>
  <c r="AO254" i="29"/>
  <c r="AO449" i="29"/>
  <c r="AO487" i="29"/>
  <c r="AO213" i="29"/>
  <c r="AC213" i="29"/>
  <c r="AO262" i="29"/>
  <c r="AO298" i="29"/>
  <c r="AO390" i="29"/>
  <c r="AC390" i="29"/>
  <c r="AO465" i="29"/>
  <c r="AO491" i="29"/>
  <c r="AO497" i="29"/>
  <c r="AO180" i="29"/>
  <c r="AC180" i="29"/>
  <c r="AO245" i="29"/>
  <c r="AC245" i="29"/>
  <c r="AO324" i="29"/>
  <c r="AO373" i="29"/>
  <c r="AO424" i="29"/>
  <c r="AC424" i="29"/>
  <c r="AO440" i="29"/>
  <c r="AO375" i="29"/>
  <c r="AC375" i="29"/>
  <c r="AO454" i="29"/>
  <c r="AO311" i="29"/>
  <c r="AO405" i="29"/>
  <c r="AC405" i="29"/>
  <c r="AO181" i="29"/>
  <c r="AO271" i="29"/>
  <c r="AO323" i="29"/>
  <c r="AC323" i="29"/>
  <c r="AO372" i="29"/>
  <c r="AO341" i="29"/>
  <c r="AO268" i="29"/>
  <c r="AO355" i="29"/>
  <c r="AO297" i="29"/>
  <c r="AC297" i="29"/>
  <c r="AO244" i="29"/>
  <c r="AO247" i="29"/>
  <c r="AO330" i="29"/>
  <c r="AC330" i="29"/>
  <c r="AO216" i="29"/>
  <c r="AC216" i="29"/>
  <c r="AO265" i="29"/>
  <c r="AO301" i="29"/>
  <c r="AO393" i="29"/>
  <c r="AO468" i="29"/>
  <c r="AO484" i="29"/>
  <c r="AO228" i="29"/>
  <c r="AO423" i="29"/>
  <c r="AC423" i="29"/>
  <c r="AO439" i="29"/>
  <c r="AC439" i="29"/>
  <c r="AO193" i="29"/>
  <c r="AO273" i="29"/>
  <c r="AO451" i="29"/>
  <c r="AC451" i="29"/>
  <c r="AO505" i="29"/>
  <c r="AO215" i="29"/>
  <c r="AC215" i="29"/>
  <c r="AO264" i="29"/>
  <c r="AO300" i="29"/>
  <c r="AO392" i="29"/>
  <c r="AO467" i="29"/>
  <c r="AC467" i="29"/>
  <c r="AO493" i="29"/>
  <c r="AO499" i="29"/>
  <c r="AC499" i="29"/>
  <c r="AO182" i="29"/>
  <c r="AO283" i="29"/>
  <c r="AO326" i="29"/>
  <c r="AO410" i="29"/>
  <c r="AC410" i="29"/>
  <c r="AO426" i="29"/>
  <c r="AO442" i="29"/>
  <c r="AC442" i="29"/>
  <c r="AO343" i="29"/>
  <c r="AC343" i="29"/>
  <c r="AO357" i="29"/>
  <c r="AO464" i="29"/>
  <c r="AC464" i="29"/>
  <c r="AO260" i="29"/>
  <c r="AO231" i="29"/>
  <c r="AO325" i="29"/>
  <c r="AC325" i="29"/>
  <c r="AO249" i="29"/>
  <c r="AC249" i="29"/>
  <c r="AO332" i="29"/>
  <c r="AO202" i="29"/>
  <c r="AC202" i="29"/>
  <c r="AO218" i="29"/>
  <c r="AO276" i="29"/>
  <c r="AC276" i="29"/>
  <c r="AO303" i="29"/>
  <c r="AO395" i="29"/>
  <c r="AC395" i="29"/>
  <c r="AO470" i="29"/>
  <c r="AC470" i="29"/>
  <c r="AO486" i="29"/>
  <c r="AO230" i="29"/>
  <c r="AC230" i="29"/>
  <c r="AO409" i="29"/>
  <c r="AO425" i="29"/>
  <c r="AC425" i="29"/>
  <c r="AO441" i="29"/>
  <c r="AC441" i="29"/>
  <c r="AO195" i="29"/>
  <c r="AC195" i="29"/>
  <c r="AO453" i="29"/>
  <c r="AC453" i="29"/>
  <c r="AO201" i="29"/>
  <c r="AC201" i="29"/>
  <c r="AO217" i="29"/>
  <c r="AC217" i="29"/>
  <c r="AO266" i="29"/>
  <c r="AC266" i="29"/>
  <c r="AO302" i="29"/>
  <c r="AO394" i="29"/>
  <c r="AC394" i="29"/>
  <c r="AO469" i="29"/>
  <c r="AC469" i="29"/>
  <c r="AO495" i="29"/>
  <c r="AC495" i="29"/>
  <c r="AO279" i="29"/>
  <c r="AC279" i="29"/>
  <c r="AO501" i="29"/>
  <c r="AC501" i="29"/>
  <c r="AO233" i="29"/>
  <c r="AC233" i="29"/>
  <c r="AO285" i="29"/>
  <c r="AC285" i="29"/>
  <c r="AO361" i="29"/>
  <c r="AC361" i="29"/>
  <c r="AO412" i="29"/>
  <c r="AC412" i="29"/>
  <c r="AO428" i="29"/>
  <c r="AC428" i="29"/>
  <c r="AO444" i="29"/>
  <c r="AC444" i="29"/>
  <c r="AO7" i="29"/>
  <c r="AO463" i="29"/>
  <c r="AC463" i="29"/>
  <c r="AO371" i="29"/>
  <c r="AC371" i="29"/>
  <c r="AO179" i="29"/>
  <c r="AC179" i="29"/>
  <c r="AO354" i="29"/>
  <c r="AC354" i="29"/>
  <c r="AO498" i="29"/>
  <c r="AC498" i="29"/>
  <c r="AO234" i="29"/>
  <c r="AC234" i="29"/>
  <c r="AO284" i="29"/>
  <c r="AC284" i="29"/>
  <c r="AO327" i="29"/>
  <c r="AO329" i="29"/>
  <c r="AC329" i="29"/>
  <c r="AO376" i="29"/>
  <c r="AC376" i="29"/>
  <c r="AO359" i="29"/>
  <c r="AC359" i="29"/>
  <c r="AO480" i="29"/>
  <c r="AO422" i="29"/>
  <c r="AC422" i="29"/>
  <c r="AO282" i="29"/>
  <c r="AC282" i="29"/>
  <c r="AO251" i="29"/>
  <c r="AC251" i="29"/>
  <c r="AO334" i="29"/>
  <c r="AO204" i="29"/>
  <c r="AC204" i="29"/>
  <c r="AO220" i="29"/>
  <c r="AC220" i="29"/>
  <c r="AO289" i="29"/>
  <c r="AC289" i="29"/>
  <c r="AO346" i="29"/>
  <c r="AC346" i="29"/>
  <c r="AO397" i="29"/>
  <c r="AC397" i="29"/>
  <c r="AO472" i="29"/>
  <c r="AO488" i="29"/>
  <c r="AC488" i="29"/>
  <c r="AO411" i="29"/>
  <c r="AC411" i="29"/>
  <c r="AO427" i="29"/>
  <c r="AC427" i="29"/>
  <c r="AO443" i="29"/>
  <c r="AC443" i="29"/>
  <c r="AO197" i="29"/>
  <c r="AC197" i="29"/>
  <c r="AO455" i="29"/>
  <c r="AO203" i="29"/>
  <c r="AC203" i="29"/>
  <c r="AO219" i="29"/>
  <c r="AC219" i="29"/>
  <c r="AO277" i="29"/>
  <c r="AC277" i="29"/>
  <c r="AO345" i="29"/>
  <c r="AO396" i="29"/>
  <c r="AC396" i="29"/>
  <c r="AO471" i="29"/>
  <c r="AO506" i="29"/>
  <c r="AC506" i="29"/>
  <c r="AO306" i="29"/>
  <c r="AC306" i="29"/>
  <c r="AO503" i="29"/>
  <c r="AO235" i="29"/>
  <c r="AC235" i="29"/>
  <c r="AO314" i="29"/>
  <c r="AO363" i="29"/>
  <c r="AO414" i="29"/>
  <c r="AC414" i="29"/>
  <c r="AO430" i="29"/>
  <c r="AC430" i="29"/>
  <c r="AO47" i="29"/>
  <c r="AO389" i="29"/>
  <c r="AO189" i="29"/>
  <c r="AO388" i="29"/>
  <c r="AC388" i="29"/>
  <c r="AO243" i="29"/>
  <c r="AC243" i="29"/>
  <c r="AO370" i="29"/>
  <c r="AO186" i="29"/>
  <c r="AC186" i="29"/>
  <c r="AO407" i="29"/>
  <c r="AC407" i="29"/>
  <c r="AO269" i="29"/>
  <c r="AC269" i="29"/>
  <c r="AO502" i="29"/>
  <c r="AC502" i="29"/>
  <c r="AO236" i="29"/>
  <c r="AC236" i="29"/>
  <c r="AO362" i="29"/>
  <c r="AC362" i="29"/>
  <c r="AO331" i="29"/>
  <c r="AC331" i="29"/>
  <c r="AO378" i="29"/>
  <c r="AC378" i="29"/>
  <c r="AO400" i="29"/>
  <c r="AC400" i="29"/>
  <c r="AO212" i="29"/>
  <c r="AO419" i="29"/>
  <c r="AO309" i="29"/>
  <c r="AC309" i="29"/>
  <c r="AO356" i="29"/>
  <c r="AC356" i="29"/>
  <c r="AO313" i="29"/>
  <c r="AC313" i="29"/>
  <c r="AO253" i="29"/>
  <c r="AC253" i="29"/>
  <c r="AO336" i="29"/>
  <c r="AC336" i="29"/>
  <c r="AO206" i="29"/>
  <c r="AC206" i="29"/>
  <c r="AO222" i="29"/>
  <c r="AC222" i="29"/>
  <c r="AO291" i="29"/>
  <c r="AC291" i="29"/>
  <c r="AO348" i="29"/>
  <c r="AC348" i="29"/>
  <c r="AO458" i="29"/>
  <c r="AC458" i="29"/>
  <c r="AO474" i="29"/>
  <c r="AC474" i="29"/>
  <c r="AO490" i="29"/>
  <c r="AC490" i="29"/>
  <c r="AO413" i="29"/>
  <c r="AC413" i="29"/>
  <c r="AO429" i="29"/>
  <c r="AC429" i="29"/>
  <c r="AO445" i="29"/>
  <c r="AC445" i="29"/>
  <c r="AO199" i="29"/>
  <c r="AC199" i="29"/>
  <c r="AO475" i="29"/>
  <c r="AO205" i="29"/>
  <c r="AO221" i="29"/>
  <c r="AO290" i="29"/>
  <c r="AO347" i="29"/>
  <c r="AO457" i="29"/>
  <c r="AC457" i="29"/>
  <c r="AO473" i="29"/>
  <c r="AO308" i="29"/>
  <c r="AO500" i="29"/>
  <c r="AO237" i="29"/>
  <c r="AO316" i="29"/>
  <c r="AO365" i="29"/>
  <c r="AO416" i="29"/>
  <c r="AO432" i="29"/>
  <c r="AC432" i="29"/>
  <c r="AO435" i="29"/>
  <c r="AC435" i="29"/>
  <c r="AO403" i="29"/>
  <c r="AO352" i="29"/>
  <c r="AC352" i="29"/>
  <c r="AO280" i="29"/>
  <c r="AC280" i="29"/>
  <c r="AO358" i="29"/>
  <c r="AO173" i="29"/>
  <c r="AC173" i="29"/>
  <c r="AO238" i="29"/>
  <c r="AC238" i="29"/>
  <c r="AO315" i="29"/>
  <c r="AC315" i="29"/>
  <c r="AO364" i="29"/>
  <c r="AO333" i="29"/>
  <c r="AC333" i="29"/>
  <c r="AO380" i="29"/>
  <c r="AC380" i="29"/>
  <c r="AO225" i="29"/>
  <c r="AC225" i="29"/>
  <c r="AO402" i="29"/>
  <c r="AC402" i="29"/>
  <c r="AO198" i="29"/>
  <c r="AC198" i="29"/>
  <c r="AO183" i="29"/>
  <c r="AC183" i="29"/>
  <c r="AO188" i="29"/>
  <c r="AC188" i="29"/>
  <c r="AO190" i="29"/>
  <c r="AC190" i="29"/>
  <c r="AO381" i="29"/>
  <c r="AC381" i="29"/>
  <c r="AO192" i="29"/>
  <c r="AO383" i="29"/>
  <c r="AC383" i="29"/>
  <c r="AO255" i="29"/>
  <c r="AC255" i="29"/>
  <c r="AO338" i="29"/>
  <c r="AC338" i="29"/>
  <c r="AO208" i="29"/>
  <c r="AO257" i="29"/>
  <c r="AC257" i="29"/>
  <c r="AO293" i="29"/>
  <c r="AC293" i="29"/>
  <c r="AO385" i="29"/>
  <c r="AC385" i="29"/>
  <c r="AO460" i="29"/>
  <c r="AC460" i="29"/>
  <c r="AO476" i="29"/>
  <c r="AC476" i="29"/>
  <c r="AO492" i="29"/>
  <c r="AC492" i="29"/>
  <c r="AO415" i="29"/>
  <c r="AC415" i="29"/>
  <c r="AO431" i="29"/>
  <c r="AO185" i="29"/>
  <c r="AC185" i="29"/>
  <c r="AO248" i="29"/>
  <c r="AC248" i="29"/>
  <c r="AO481" i="29"/>
  <c r="AC481" i="29"/>
  <c r="AO207" i="29"/>
  <c r="AC207" i="29"/>
  <c r="AO223" i="29"/>
  <c r="AC223" i="29"/>
  <c r="AO292" i="29"/>
  <c r="AC292" i="29"/>
  <c r="AO349" i="29"/>
  <c r="AC349" i="29"/>
  <c r="AO459" i="29"/>
  <c r="AC459" i="29"/>
  <c r="AO477" i="29"/>
  <c r="AC477" i="29"/>
  <c r="AO310" i="29"/>
  <c r="AC310" i="29"/>
  <c r="AO174" i="29"/>
  <c r="AC174" i="29"/>
  <c r="AO239" i="29"/>
  <c r="AC239" i="29"/>
  <c r="AO318" i="29"/>
  <c r="AC318" i="29"/>
  <c r="AO367" i="29"/>
  <c r="AC367" i="29"/>
  <c r="AO418" i="29"/>
  <c r="AC418" i="29"/>
  <c r="AO434" i="29"/>
  <c r="AC434" i="29"/>
  <c r="AO261" i="29"/>
  <c r="AC261" i="29"/>
  <c r="AO447" i="29"/>
  <c r="AC447" i="29"/>
  <c r="AO296" i="29"/>
  <c r="AC296" i="29"/>
  <c r="AO178" i="29"/>
  <c r="AC178" i="29"/>
  <c r="AO377" i="29"/>
  <c r="AC377" i="29"/>
  <c r="AO379" i="29"/>
  <c r="AC379" i="29"/>
  <c r="AO194" i="29"/>
  <c r="AC194" i="29"/>
  <c r="AO448" i="29"/>
  <c r="AC448" i="29"/>
  <c r="AO305" i="29"/>
  <c r="AC305" i="29"/>
  <c r="AO399" i="29"/>
  <c r="AC399" i="29"/>
  <c r="AO175" i="29"/>
  <c r="AC175" i="29"/>
  <c r="AO240" i="29"/>
  <c r="AO317" i="29"/>
  <c r="AO366" i="29"/>
  <c r="AC366" i="29"/>
  <c r="AO335" i="29"/>
  <c r="AC335" i="29"/>
  <c r="AO382" i="29"/>
  <c r="AC382" i="29"/>
  <c r="AO227" i="29"/>
  <c r="AC227" i="29"/>
  <c r="AO404" i="29"/>
  <c r="AC404" i="29"/>
  <c r="AO342" i="29"/>
  <c r="AO485" i="29"/>
  <c r="AC485" i="29"/>
  <c r="AO438" i="29"/>
  <c r="AC438" i="29"/>
  <c r="AO340" i="29"/>
  <c r="AC340" i="29"/>
  <c r="AO210" i="29"/>
  <c r="AC210" i="29"/>
  <c r="AO259" i="29"/>
  <c r="AC259" i="29"/>
  <c r="AO295" i="29"/>
  <c r="AC295" i="29"/>
  <c r="AO387" i="29"/>
  <c r="AC387" i="29"/>
  <c r="AO462" i="29"/>
  <c r="AC462" i="29"/>
  <c r="AO478" i="29"/>
  <c r="AC478" i="29"/>
  <c r="AO494" i="29"/>
  <c r="AC494" i="29"/>
  <c r="AO417" i="29"/>
  <c r="AC417" i="29"/>
  <c r="AO433" i="29"/>
  <c r="AO187" i="29"/>
  <c r="AC187" i="29"/>
  <c r="AO250" i="29"/>
  <c r="AC250" i="29"/>
  <c r="AO483" i="29"/>
  <c r="AC483" i="29"/>
  <c r="AO209" i="29"/>
  <c r="AO258" i="29"/>
  <c r="AO294" i="29"/>
  <c r="AC294" i="29"/>
  <c r="AO386" i="29"/>
  <c r="AC386" i="29"/>
  <c r="AO461" i="29"/>
  <c r="AC461" i="29"/>
  <c r="AO479" i="29"/>
  <c r="AC479" i="29"/>
  <c r="AO176" i="29"/>
  <c r="AC176" i="29"/>
  <c r="AO241" i="29"/>
  <c r="AC241" i="29"/>
  <c r="AO320" i="29"/>
  <c r="AC320" i="29"/>
  <c r="AO369" i="29"/>
  <c r="AC369" i="29"/>
  <c r="AO420" i="29"/>
  <c r="AC420" i="29"/>
  <c r="AO436" i="29"/>
  <c r="AC436" i="29"/>
  <c r="AS8" i="29"/>
  <c r="AF8" i="29" s="1"/>
  <c r="AB8" i="29" s="1"/>
  <c r="AC181" i="29"/>
  <c r="AC332" i="29"/>
  <c r="AC218" i="29"/>
  <c r="AC303" i="29"/>
  <c r="AC486" i="29"/>
  <c r="AC409" i="29"/>
  <c r="AC433" i="29"/>
  <c r="AC209" i="29"/>
  <c r="AC258" i="29"/>
  <c r="AC302" i="29"/>
  <c r="AC311" i="29"/>
  <c r="AC341" i="29"/>
  <c r="AC240" i="29"/>
  <c r="AC357" i="29"/>
  <c r="AC450" i="29"/>
  <c r="AC307" i="29"/>
  <c r="AC401" i="29"/>
  <c r="AC177" i="29"/>
  <c r="AC242" i="29"/>
  <c r="AC327" i="29"/>
  <c r="AC368" i="29"/>
  <c r="AC337" i="29"/>
  <c r="AC229" i="29"/>
  <c r="AC351" i="29"/>
  <c r="AC406" i="29"/>
  <c r="AC196" i="29"/>
  <c r="AC212" i="29"/>
  <c r="AC472" i="29"/>
  <c r="AC504" i="29"/>
  <c r="AC419" i="29"/>
  <c r="AC189" i="29"/>
  <c r="AC252" i="29"/>
  <c r="AC455" i="29"/>
  <c r="AC211" i="29"/>
  <c r="AC260" i="29"/>
  <c r="AC345" i="29"/>
  <c r="AC471" i="29"/>
  <c r="AC503" i="29"/>
  <c r="AC314" i="29"/>
  <c r="AC322" i="29"/>
  <c r="AC363" i="29"/>
  <c r="AC454" i="29"/>
  <c r="AC317" i="29"/>
  <c r="AC274" i="29"/>
  <c r="AC342" i="29"/>
  <c r="AC389" i="29"/>
  <c r="AC480" i="29"/>
  <c r="AC452" i="29"/>
  <c r="AC403" i="29"/>
  <c r="AC244" i="29"/>
  <c r="AC321" i="29"/>
  <c r="AC370" i="29"/>
  <c r="AC339" i="29"/>
  <c r="AC231" i="29"/>
  <c r="AC353" i="29"/>
  <c r="AC358" i="29"/>
  <c r="AC271" i="29"/>
  <c r="AC372" i="29"/>
  <c r="AC334" i="29"/>
  <c r="AC287" i="29"/>
  <c r="AC214" i="29"/>
  <c r="AC263" i="29"/>
  <c r="AC299" i="29"/>
  <c r="AC391" i="29"/>
  <c r="AC466" i="29"/>
  <c r="AC482" i="29"/>
  <c r="AC226" i="29"/>
  <c r="AC421" i="29"/>
  <c r="AC437" i="29"/>
  <c r="AC191" i="29"/>
  <c r="AC254" i="29"/>
  <c r="AC449" i="29"/>
  <c r="AC475" i="29"/>
  <c r="AC487" i="29"/>
  <c r="AC205" i="29"/>
  <c r="AC221" i="29"/>
  <c r="AC262" i="29"/>
  <c r="AC290" i="29"/>
  <c r="AC298" i="29"/>
  <c r="AC347" i="29"/>
  <c r="AC465" i="29"/>
  <c r="AC473" i="29"/>
  <c r="AC491" i="29"/>
  <c r="AC308" i="29"/>
  <c r="AC497" i="29"/>
  <c r="AC500" i="29"/>
  <c r="AC237" i="29"/>
  <c r="AC316" i="29"/>
  <c r="AC324" i="29"/>
  <c r="AC365" i="29"/>
  <c r="AC373" i="29"/>
  <c r="AC416" i="29"/>
  <c r="AC440" i="29"/>
  <c r="AC192" i="29"/>
  <c r="AC364" i="29"/>
  <c r="AC268" i="29"/>
  <c r="AC355" i="29"/>
  <c r="AC247" i="29"/>
  <c r="AC208" i="29"/>
  <c r="AC265" i="29"/>
  <c r="AC301" i="29"/>
  <c r="AC393" i="29"/>
  <c r="AC468" i="29"/>
  <c r="AC484" i="29"/>
  <c r="AC228" i="29"/>
  <c r="AC431" i="29"/>
  <c r="AC193" i="29"/>
  <c r="AC273" i="29"/>
  <c r="AC505" i="29"/>
  <c r="AC264" i="29"/>
  <c r="AC300" i="29"/>
  <c r="AC392" i="29"/>
  <c r="AC493" i="29"/>
  <c r="AC182" i="29"/>
  <c r="AC283" i="29"/>
  <c r="AC326" i="29"/>
  <c r="AC426" i="29"/>
  <c r="AX48" i="29"/>
  <c r="AS48" i="29"/>
  <c r="AF48" i="29" s="1"/>
  <c r="AB48" i="29" s="1"/>
  <c r="AC47" i="29"/>
  <c r="AX8" i="29"/>
  <c r="AS9" i="29"/>
  <c r="AF9" i="29" s="1"/>
  <c r="AB9" i="29" s="1"/>
  <c r="AC7" i="29" l="1"/>
  <c r="AO48" i="29"/>
  <c r="AO9" i="29"/>
  <c r="AC9" i="29"/>
  <c r="AO8" i="29"/>
  <c r="AC48" i="29"/>
  <c r="AX49" i="29"/>
  <c r="AS49" i="29"/>
  <c r="AF49" i="29" s="1"/>
  <c r="AB49" i="29" s="1"/>
  <c r="AX9" i="29"/>
  <c r="AS10" i="29"/>
  <c r="AF10" i="29" s="1"/>
  <c r="AB10" i="29" s="1"/>
  <c r="AO10" i="29" l="1"/>
  <c r="AO49" i="29"/>
  <c r="AC49" i="29"/>
  <c r="AC8" i="29"/>
  <c r="AC10" i="29"/>
  <c r="AX50" i="29"/>
  <c r="AS50" i="29"/>
  <c r="AF50" i="29" s="1"/>
  <c r="AB50" i="29" s="1"/>
  <c r="AX10" i="29"/>
  <c r="AO50" i="29" l="1"/>
  <c r="AC50" i="29"/>
  <c r="AX51" i="29"/>
  <c r="AS51" i="29"/>
  <c r="AF51" i="29" s="1"/>
  <c r="AB51" i="29" s="1"/>
  <c r="AX11" i="29"/>
  <c r="AS11" i="29"/>
  <c r="AF11" i="29" s="1"/>
  <c r="AB11" i="29" s="1"/>
  <c r="AS12" i="29"/>
  <c r="AF12" i="29" s="1"/>
  <c r="AB12" i="29" s="1"/>
  <c r="AO11" i="29" l="1"/>
  <c r="AO12" i="29"/>
  <c r="AO51" i="29"/>
  <c r="AC51" i="29"/>
  <c r="AC11" i="29"/>
  <c r="AC12" i="29"/>
  <c r="AX52" i="29"/>
  <c r="AS52" i="29"/>
  <c r="AF52" i="29" s="1"/>
  <c r="AB52" i="29" s="1"/>
  <c r="H40" i="32"/>
  <c r="AX12" i="29"/>
  <c r="AO52" i="29" l="1"/>
  <c r="AC52" i="29"/>
  <c r="T40" i="32"/>
  <c r="C5" i="41"/>
  <c r="AX53" i="29"/>
  <c r="AS53" i="29"/>
  <c r="AF53" i="29" s="1"/>
  <c r="AB53" i="29" s="1"/>
  <c r="AS13" i="29"/>
  <c r="AF13" i="29" s="1"/>
  <c r="AB13" i="29" s="1"/>
  <c r="AX13" i="29"/>
  <c r="AO53" i="29" l="1"/>
  <c r="AO13" i="29"/>
  <c r="AC13" i="29"/>
  <c r="AC53" i="29"/>
  <c r="AX54" i="29"/>
  <c r="AS54" i="29"/>
  <c r="AF54" i="29" s="1"/>
  <c r="AB54" i="29" s="1"/>
  <c r="T41" i="32"/>
  <c r="T42" i="32" s="1"/>
  <c r="AX15" i="29"/>
  <c r="AS15" i="29"/>
  <c r="AF15" i="29" s="1"/>
  <c r="AB15" i="29" s="1"/>
  <c r="AX14" i="29"/>
  <c r="AS14" i="29"/>
  <c r="AF14" i="29" s="1"/>
  <c r="AB14" i="29" s="1"/>
  <c r="AO14" i="29" l="1"/>
  <c r="AO54" i="29"/>
  <c r="AO15" i="29"/>
  <c r="AC15" i="29"/>
  <c r="AC54" i="29"/>
  <c r="AC14" i="29"/>
  <c r="AX55" i="29"/>
  <c r="AS55" i="29"/>
  <c r="AF55" i="29" s="1"/>
  <c r="AB55" i="29" s="1"/>
  <c r="H41" i="32"/>
  <c r="H42" i="32" s="1"/>
  <c r="AX16" i="29"/>
  <c r="AS16" i="29"/>
  <c r="AF16" i="29" s="1"/>
  <c r="AB16" i="29" s="1"/>
  <c r="AO55" i="29" l="1"/>
  <c r="AO16" i="29"/>
  <c r="AC16" i="29"/>
  <c r="AC55" i="29"/>
  <c r="AX56" i="29"/>
  <c r="AS56" i="29"/>
  <c r="AF56" i="29" s="1"/>
  <c r="AB56" i="29" s="1"/>
  <c r="AX17" i="29"/>
  <c r="AS17" i="29"/>
  <c r="AF17" i="29" s="1"/>
  <c r="AB17" i="29" s="1"/>
  <c r="AO17" i="29" l="1"/>
  <c r="AO56" i="29"/>
  <c r="AC56" i="29"/>
  <c r="AC17" i="29"/>
  <c r="AX57" i="29"/>
  <c r="AS57" i="29"/>
  <c r="AF57" i="29" s="1"/>
  <c r="AB57" i="29" s="1"/>
  <c r="AX18" i="29"/>
  <c r="AS18" i="29"/>
  <c r="AF18" i="29" s="1"/>
  <c r="AB18" i="29" s="1"/>
  <c r="AS19" i="29"/>
  <c r="AF19" i="29" s="1"/>
  <c r="AB19" i="29" s="1"/>
  <c r="AO18" i="29" l="1"/>
  <c r="AO57" i="29"/>
  <c r="AC57" i="29"/>
  <c r="AO19" i="29"/>
  <c r="AC19" i="29"/>
  <c r="AC18" i="29"/>
  <c r="AX58" i="29"/>
  <c r="AS58" i="29"/>
  <c r="AF58" i="29" s="1"/>
  <c r="AB58" i="29" s="1"/>
  <c r="AX19" i="29"/>
  <c r="AO58" i="29" l="1"/>
  <c r="AC58" i="29"/>
  <c r="AX59" i="29"/>
  <c r="AS59" i="29"/>
  <c r="AF59" i="29" s="1"/>
  <c r="AB59" i="29" s="1"/>
  <c r="AX20" i="29"/>
  <c r="AS20" i="29"/>
  <c r="AF20" i="29" s="1"/>
  <c r="AB20" i="29" s="1"/>
  <c r="AO20" i="29" l="1"/>
  <c r="AO59" i="29"/>
  <c r="AC59" i="29"/>
  <c r="AC20" i="29"/>
  <c r="AX60" i="29"/>
  <c r="AS60" i="29"/>
  <c r="AF60" i="29" s="1"/>
  <c r="AB60" i="29" s="1"/>
  <c r="AX21" i="29"/>
  <c r="AS21" i="29"/>
  <c r="AF21" i="29" s="1"/>
  <c r="AB21" i="29" s="1"/>
  <c r="AS22" i="29"/>
  <c r="AF22" i="29" s="1"/>
  <c r="AB22" i="29" s="1"/>
  <c r="AO21" i="29" l="1"/>
  <c r="AO60" i="29"/>
  <c r="AC60" i="29"/>
  <c r="AO22" i="29"/>
  <c r="AC22" i="29"/>
  <c r="AC21" i="29"/>
  <c r="AX61" i="29"/>
  <c r="AS61" i="29"/>
  <c r="AF61" i="29" s="1"/>
  <c r="AB61" i="29" s="1"/>
  <c r="AX22" i="29"/>
  <c r="AO61" i="29" l="1"/>
  <c r="AC61" i="29"/>
  <c r="AX62" i="29"/>
  <c r="AS62" i="29"/>
  <c r="AF62" i="29" s="1"/>
  <c r="AB62" i="29" s="1"/>
  <c r="AX23" i="29"/>
  <c r="AS23" i="29"/>
  <c r="AF23" i="29" s="1"/>
  <c r="AB23" i="29" s="1"/>
  <c r="AO62" i="29" l="1"/>
  <c r="AO23" i="29"/>
  <c r="AC23" i="29"/>
  <c r="AC62" i="29"/>
  <c r="AX63" i="29"/>
  <c r="AS63" i="29"/>
  <c r="AF63" i="29" s="1"/>
  <c r="AB63" i="29" s="1"/>
  <c r="AX24" i="29"/>
  <c r="AS24" i="29"/>
  <c r="AF24" i="29" s="1"/>
  <c r="AB24" i="29" s="1"/>
  <c r="AS25" i="29"/>
  <c r="AF25" i="29" s="1"/>
  <c r="AB25" i="29" s="1"/>
  <c r="AO25" i="29" l="1"/>
  <c r="AO63" i="29"/>
  <c r="AC63" i="29"/>
  <c r="AO24" i="29"/>
  <c r="AC24" i="29"/>
  <c r="AC25" i="29"/>
  <c r="AX64" i="29"/>
  <c r="AS64" i="29"/>
  <c r="AF64" i="29" s="1"/>
  <c r="AB64" i="29" s="1"/>
  <c r="AX25" i="29"/>
  <c r="AO64" i="29" l="1"/>
  <c r="AC64" i="29"/>
  <c r="AX65" i="29"/>
  <c r="AS65" i="29"/>
  <c r="AF65" i="29" s="1"/>
  <c r="AB65" i="29" s="1"/>
  <c r="C4" i="12"/>
  <c r="CE9" i="12"/>
  <c r="CF9" i="12" s="1"/>
  <c r="CE10" i="12"/>
  <c r="CF10" i="12" s="1"/>
  <c r="CE11" i="12"/>
  <c r="CF11" i="12" s="1"/>
  <c r="CE12" i="12"/>
  <c r="CF12" i="12" s="1"/>
  <c r="CE13" i="12"/>
  <c r="CF13" i="12" s="1"/>
  <c r="CE14" i="12"/>
  <c r="CF14" i="12" s="1"/>
  <c r="CE15" i="12"/>
  <c r="CF15" i="12" s="1"/>
  <c r="CE16" i="12"/>
  <c r="CF16" i="12" s="1"/>
  <c r="CE17" i="12"/>
  <c r="CF17" i="12" s="1"/>
  <c r="CE18" i="12"/>
  <c r="CF18" i="12" s="1"/>
  <c r="CE19" i="12"/>
  <c r="CF19" i="12" s="1"/>
  <c r="CE20" i="12"/>
  <c r="CF20" i="12" s="1"/>
  <c r="CE21" i="12"/>
  <c r="CF21" i="12" s="1"/>
  <c r="CE22" i="12"/>
  <c r="CF22" i="12" s="1"/>
  <c r="CE23" i="12"/>
  <c r="CF23" i="12" s="1"/>
  <c r="CE24" i="12"/>
  <c r="CF24" i="12" s="1"/>
  <c r="CE25" i="12"/>
  <c r="CF25" i="12" s="1"/>
  <c r="CE26" i="12"/>
  <c r="CF26" i="12" s="1"/>
  <c r="CE27" i="12"/>
  <c r="CF27" i="12" s="1"/>
  <c r="CE28" i="12"/>
  <c r="CF28" i="12" s="1"/>
  <c r="CE29" i="12"/>
  <c r="CF29" i="12" s="1"/>
  <c r="CE30" i="12"/>
  <c r="CF30" i="12" s="1"/>
  <c r="CE31" i="12"/>
  <c r="CF31" i="12" s="1"/>
  <c r="CE32" i="12"/>
  <c r="CF32" i="12" s="1"/>
  <c r="CE33" i="12"/>
  <c r="CF33" i="12" s="1"/>
  <c r="CE34" i="12"/>
  <c r="CF34" i="12" s="1"/>
  <c r="CE35" i="12"/>
  <c r="CF35" i="12" s="1"/>
  <c r="CE36" i="12"/>
  <c r="CF36" i="12" s="1"/>
  <c r="CE37" i="12"/>
  <c r="CF37" i="12" s="1"/>
  <c r="CE38" i="12"/>
  <c r="CF38" i="12" s="1"/>
  <c r="CE39" i="12"/>
  <c r="CF39" i="12" s="1"/>
  <c r="CE40" i="12"/>
  <c r="CF40" i="12" s="1"/>
  <c r="CE41" i="12"/>
  <c r="CF41" i="12" s="1"/>
  <c r="CE42" i="12"/>
  <c r="CF42" i="12" s="1"/>
  <c r="CE43" i="12"/>
  <c r="CF43" i="12" s="1"/>
  <c r="CE44" i="12"/>
  <c r="CF44" i="12" s="1"/>
  <c r="CE45" i="12"/>
  <c r="CF45" i="12" s="1"/>
  <c r="CE46" i="12"/>
  <c r="CF46" i="12" s="1"/>
  <c r="CE47" i="12"/>
  <c r="CF47" i="12" s="1"/>
  <c r="CE48" i="12"/>
  <c r="CF48" i="12" s="1"/>
  <c r="CE49" i="12"/>
  <c r="CF49" i="12" s="1"/>
  <c r="CE50" i="12"/>
  <c r="CF50" i="12" s="1"/>
  <c r="CE51" i="12"/>
  <c r="CF51" i="12" s="1"/>
  <c r="CE52" i="12"/>
  <c r="CF52" i="12" s="1"/>
  <c r="CE53" i="12"/>
  <c r="CF53" i="12" s="1"/>
  <c r="CE54" i="12"/>
  <c r="CF54" i="12" s="1"/>
  <c r="CE55" i="12"/>
  <c r="CF55" i="12" s="1"/>
  <c r="CE56" i="12"/>
  <c r="CF56" i="12" s="1"/>
  <c r="CE57" i="12"/>
  <c r="CF57" i="12" s="1"/>
  <c r="CE58" i="12"/>
  <c r="CF58" i="12" s="1"/>
  <c r="CE59" i="12"/>
  <c r="CF59" i="12" s="1"/>
  <c r="CE60" i="12"/>
  <c r="CF60" i="12" s="1"/>
  <c r="CE61" i="12"/>
  <c r="CF61" i="12" s="1"/>
  <c r="CE62" i="12"/>
  <c r="CF62" i="12" s="1"/>
  <c r="CE63" i="12"/>
  <c r="CF63" i="12" s="1"/>
  <c r="CE64" i="12"/>
  <c r="CF64" i="12" s="1"/>
  <c r="CE65" i="12"/>
  <c r="CF65" i="12" s="1"/>
  <c r="CE66" i="12"/>
  <c r="CF66" i="12" s="1"/>
  <c r="CE67" i="12"/>
  <c r="CF67" i="12" s="1"/>
  <c r="CE68" i="12"/>
  <c r="CF68" i="12" s="1"/>
  <c r="CE69" i="12"/>
  <c r="CF69" i="12" s="1"/>
  <c r="CE70" i="12"/>
  <c r="CF70" i="12" s="1"/>
  <c r="CE71" i="12"/>
  <c r="CF71" i="12" s="1"/>
  <c r="CE72" i="12"/>
  <c r="CF72" i="12" s="1"/>
  <c r="CE73" i="12"/>
  <c r="CF73" i="12" s="1"/>
  <c r="CE74" i="12"/>
  <c r="CF74" i="12" s="1"/>
  <c r="CE75" i="12"/>
  <c r="CF75" i="12" s="1"/>
  <c r="CE76" i="12"/>
  <c r="CF76" i="12" s="1"/>
  <c r="CE77" i="12"/>
  <c r="CF77" i="12" s="1"/>
  <c r="CE78" i="12"/>
  <c r="CF78" i="12" s="1"/>
  <c r="CE79" i="12"/>
  <c r="CF79" i="12" s="1"/>
  <c r="CE80" i="12"/>
  <c r="CF80" i="12" s="1"/>
  <c r="CE81" i="12"/>
  <c r="CF81" i="12" s="1"/>
  <c r="CE82" i="12"/>
  <c r="CF82" i="12" s="1"/>
  <c r="CE83" i="12"/>
  <c r="CF83" i="12" s="1"/>
  <c r="CE84" i="12"/>
  <c r="CF84" i="12" s="1"/>
  <c r="CE85" i="12"/>
  <c r="CF85" i="12" s="1"/>
  <c r="CE86" i="12"/>
  <c r="CF86" i="12" s="1"/>
  <c r="CE87" i="12"/>
  <c r="CF87" i="12" s="1"/>
  <c r="CE88" i="12"/>
  <c r="CF88" i="12" s="1"/>
  <c r="CE89" i="12"/>
  <c r="CF89" i="12" s="1"/>
  <c r="CE90" i="12"/>
  <c r="CF90" i="12" s="1"/>
  <c r="CE91" i="12"/>
  <c r="CF91" i="12" s="1"/>
  <c r="CE92" i="12"/>
  <c r="CF92" i="12" s="1"/>
  <c r="CE93" i="12"/>
  <c r="CF93" i="12" s="1"/>
  <c r="CE94" i="12"/>
  <c r="CF94" i="12" s="1"/>
  <c r="CE95" i="12"/>
  <c r="CF95" i="12" s="1"/>
  <c r="CE96" i="12"/>
  <c r="CF96" i="12" s="1"/>
  <c r="CE97" i="12"/>
  <c r="CF97" i="12" s="1"/>
  <c r="CE98" i="12"/>
  <c r="CF98" i="12" s="1"/>
  <c r="CE99" i="12"/>
  <c r="CF99" i="12" s="1"/>
  <c r="CE100" i="12"/>
  <c r="CF100" i="12" s="1"/>
  <c r="CE101" i="12"/>
  <c r="CF101" i="12" s="1"/>
  <c r="CE102" i="12"/>
  <c r="CF102" i="12" s="1"/>
  <c r="CE103" i="12"/>
  <c r="CF103" i="12" s="1"/>
  <c r="CE104" i="12"/>
  <c r="CF104" i="12" s="1"/>
  <c r="CE105" i="12"/>
  <c r="CF105" i="12" s="1"/>
  <c r="CE106" i="12"/>
  <c r="CF106" i="12" s="1"/>
  <c r="CE107" i="12"/>
  <c r="CF107" i="12" s="1"/>
  <c r="CE108" i="12"/>
  <c r="CF108" i="12" s="1"/>
  <c r="CE109" i="12"/>
  <c r="CF109" i="12" s="1"/>
  <c r="CE110" i="12"/>
  <c r="CF110" i="12" s="1"/>
  <c r="CE111" i="12"/>
  <c r="CF111" i="12" s="1"/>
  <c r="CE112" i="12"/>
  <c r="CF112" i="12" s="1"/>
  <c r="CE113" i="12"/>
  <c r="CF113" i="12" s="1"/>
  <c r="CE114" i="12"/>
  <c r="CF114" i="12" s="1"/>
  <c r="CE115" i="12"/>
  <c r="CF115" i="12" s="1"/>
  <c r="CE116" i="12"/>
  <c r="CF116" i="12" s="1"/>
  <c r="CE117" i="12"/>
  <c r="CF117" i="12" s="1"/>
  <c r="CE118" i="12"/>
  <c r="CF118" i="12" s="1"/>
  <c r="CE119" i="12"/>
  <c r="CF119" i="12" s="1"/>
  <c r="CE120" i="12"/>
  <c r="CF120" i="12" s="1"/>
  <c r="CE121" i="12"/>
  <c r="CF121" i="12" s="1"/>
  <c r="CE122" i="12"/>
  <c r="CF122" i="12" s="1"/>
  <c r="CE123" i="12"/>
  <c r="CF123" i="12" s="1"/>
  <c r="CE124" i="12"/>
  <c r="CF124" i="12" s="1"/>
  <c r="CE125" i="12"/>
  <c r="CF125" i="12" s="1"/>
  <c r="CE126" i="12"/>
  <c r="CF126" i="12" s="1"/>
  <c r="CE127" i="12"/>
  <c r="CF127" i="12" s="1"/>
  <c r="CE128" i="12"/>
  <c r="CF128" i="12" s="1"/>
  <c r="CE129" i="12"/>
  <c r="CF129" i="12" s="1"/>
  <c r="CE130" i="12"/>
  <c r="CF130" i="12" s="1"/>
  <c r="CE131" i="12"/>
  <c r="CF131" i="12" s="1"/>
  <c r="CE132" i="12"/>
  <c r="CF132" i="12" s="1"/>
  <c r="CE133" i="12"/>
  <c r="CF133" i="12" s="1"/>
  <c r="CE134" i="12"/>
  <c r="CF134" i="12" s="1"/>
  <c r="CE135" i="12"/>
  <c r="CF135" i="12" s="1"/>
  <c r="CE136" i="12"/>
  <c r="CF136" i="12" s="1"/>
  <c r="CE137" i="12"/>
  <c r="CF137" i="12" s="1"/>
  <c r="CE138" i="12"/>
  <c r="CF138" i="12" s="1"/>
  <c r="CE139" i="12"/>
  <c r="CF139" i="12" s="1"/>
  <c r="CE140" i="12"/>
  <c r="CF140" i="12" s="1"/>
  <c r="CE141" i="12"/>
  <c r="CF141" i="12" s="1"/>
  <c r="CE142" i="12"/>
  <c r="CF142" i="12" s="1"/>
  <c r="CE143" i="12"/>
  <c r="CF143" i="12" s="1"/>
  <c r="CE144" i="12"/>
  <c r="CF144" i="12" s="1"/>
  <c r="CE145" i="12"/>
  <c r="CF145" i="12" s="1"/>
  <c r="CE146" i="12"/>
  <c r="CF146" i="12" s="1"/>
  <c r="CE147" i="12"/>
  <c r="CF147" i="12" s="1"/>
  <c r="CE148" i="12"/>
  <c r="CF148" i="12" s="1"/>
  <c r="CE149" i="12"/>
  <c r="CF149" i="12" s="1"/>
  <c r="CE150" i="12"/>
  <c r="CF150" i="12" s="1"/>
  <c r="CE151" i="12"/>
  <c r="CF151" i="12" s="1"/>
  <c r="CE152" i="12"/>
  <c r="CF152" i="12" s="1"/>
  <c r="CE153" i="12"/>
  <c r="CF153" i="12" s="1"/>
  <c r="CE154" i="12"/>
  <c r="CF154" i="12" s="1"/>
  <c r="CE155" i="12"/>
  <c r="CF155" i="12" s="1"/>
  <c r="CE156" i="12"/>
  <c r="CF156" i="12" s="1"/>
  <c r="CE157" i="12"/>
  <c r="CF157" i="12" s="1"/>
  <c r="CE158" i="12"/>
  <c r="CF158" i="12" s="1"/>
  <c r="CE159" i="12"/>
  <c r="CF159" i="12" s="1"/>
  <c r="CE160" i="12"/>
  <c r="CF160" i="12" s="1"/>
  <c r="CE161" i="12"/>
  <c r="CF161" i="12" s="1"/>
  <c r="CE162" i="12"/>
  <c r="CF162" i="12" s="1"/>
  <c r="CE163" i="12"/>
  <c r="CF163" i="12"/>
  <c r="CE164" i="12"/>
  <c r="CF164" i="12" s="1"/>
  <c r="CE165" i="12"/>
  <c r="CF165" i="12" s="1"/>
  <c r="CE166" i="12"/>
  <c r="CF166" i="12" s="1"/>
  <c r="CE167" i="12"/>
  <c r="CF167" i="12" s="1"/>
  <c r="CE168" i="12"/>
  <c r="CF168" i="12" s="1"/>
  <c r="CE169" i="12"/>
  <c r="CF169" i="12" s="1"/>
  <c r="CE170" i="12"/>
  <c r="CF170" i="12" s="1"/>
  <c r="CE171" i="12"/>
  <c r="CF171" i="12" s="1"/>
  <c r="CE172" i="12"/>
  <c r="CF172" i="12" s="1"/>
  <c r="CE173" i="12"/>
  <c r="CF173" i="12" s="1"/>
  <c r="CE174" i="12"/>
  <c r="CF174" i="12" s="1"/>
  <c r="CE175" i="12"/>
  <c r="CF175" i="12" s="1"/>
  <c r="CE176" i="12"/>
  <c r="CF176" i="12" s="1"/>
  <c r="CE177" i="12"/>
  <c r="CF177" i="12" s="1"/>
  <c r="CE178" i="12"/>
  <c r="CF178" i="12" s="1"/>
  <c r="CE179" i="12"/>
  <c r="CF179" i="12"/>
  <c r="CE180" i="12"/>
  <c r="CF180" i="12" s="1"/>
  <c r="CE181" i="12"/>
  <c r="CF181" i="12" s="1"/>
  <c r="CE182" i="12"/>
  <c r="CF182" i="12"/>
  <c r="CE183" i="12"/>
  <c r="CF183" i="12" s="1"/>
  <c r="CE184" i="12"/>
  <c r="CF184" i="12" s="1"/>
  <c r="CE185" i="12"/>
  <c r="CF185" i="12" s="1"/>
  <c r="CE186" i="12"/>
  <c r="CF186" i="12" s="1"/>
  <c r="CE187" i="12"/>
  <c r="CF187" i="12" s="1"/>
  <c r="CE188" i="12"/>
  <c r="CF188" i="12" s="1"/>
  <c r="CE189" i="12"/>
  <c r="CF189" i="12" s="1"/>
  <c r="CE190" i="12"/>
  <c r="CF190" i="12" s="1"/>
  <c r="CE191" i="12"/>
  <c r="CF191" i="12" s="1"/>
  <c r="CE192" i="12"/>
  <c r="CF192" i="12" s="1"/>
  <c r="CE193" i="12"/>
  <c r="CF193" i="12" s="1"/>
  <c r="CE194" i="12"/>
  <c r="CF194" i="12" s="1"/>
  <c r="CE195" i="12"/>
  <c r="CF195" i="12"/>
  <c r="CE196" i="12"/>
  <c r="CF196" i="12" s="1"/>
  <c r="CE197" i="12"/>
  <c r="CF197" i="12" s="1"/>
  <c r="CE198" i="12"/>
  <c r="CF198" i="12"/>
  <c r="CE199" i="12"/>
  <c r="CF199" i="12" s="1"/>
  <c r="CE200" i="12"/>
  <c r="CF200" i="12" s="1"/>
  <c r="CE201" i="12"/>
  <c r="CF201" i="12" s="1"/>
  <c r="CE202" i="12"/>
  <c r="CF202" i="12" s="1"/>
  <c r="CE203" i="12"/>
  <c r="CF203" i="12" s="1"/>
  <c r="CE204" i="12"/>
  <c r="CF204" i="12" s="1"/>
  <c r="CE205" i="12"/>
  <c r="CF205" i="12" s="1"/>
  <c r="CE206" i="12"/>
  <c r="CF206" i="12" s="1"/>
  <c r="CE207" i="12"/>
  <c r="CF207" i="12" s="1"/>
  <c r="CE208" i="12"/>
  <c r="CF208" i="12" s="1"/>
  <c r="CE209" i="12"/>
  <c r="CF209" i="12" s="1"/>
  <c r="CE210" i="12"/>
  <c r="CF210" i="12" s="1"/>
  <c r="CE211" i="12"/>
  <c r="CF211" i="12" s="1"/>
  <c r="CE212" i="12"/>
  <c r="CF212" i="12" s="1"/>
  <c r="CE213" i="12"/>
  <c r="CF213" i="12" s="1"/>
  <c r="CE214" i="12"/>
  <c r="CF214" i="12"/>
  <c r="CE215" i="12"/>
  <c r="CF215" i="12" s="1"/>
  <c r="CE216" i="12"/>
  <c r="CF216" i="12" s="1"/>
  <c r="CE217" i="12"/>
  <c r="CF217" i="12" s="1"/>
  <c r="CE218" i="12"/>
  <c r="CF218" i="12" s="1"/>
  <c r="CE219" i="12"/>
  <c r="CF219" i="12"/>
  <c r="CE220" i="12"/>
  <c r="CF220" i="12" s="1"/>
  <c r="CE221" i="12"/>
  <c r="CF221" i="12" s="1"/>
  <c r="CE222" i="12"/>
  <c r="CF222" i="12" s="1"/>
  <c r="CE223" i="12"/>
  <c r="CF223" i="12" s="1"/>
  <c r="CE224" i="12"/>
  <c r="CF224" i="12" s="1"/>
  <c r="CE225" i="12"/>
  <c r="CF225" i="12" s="1"/>
  <c r="CE226" i="12"/>
  <c r="CF226" i="12" s="1"/>
  <c r="CE227" i="12"/>
  <c r="CF227" i="12" s="1"/>
  <c r="CE228" i="12"/>
  <c r="CF228" i="12" s="1"/>
  <c r="CE229" i="12"/>
  <c r="CF229" i="12" s="1"/>
  <c r="CE230" i="12"/>
  <c r="CF230" i="12" s="1"/>
  <c r="CE231" i="12"/>
  <c r="CF231" i="12" s="1"/>
  <c r="CE232" i="12"/>
  <c r="CF232" i="12" s="1"/>
  <c r="CE233" i="12"/>
  <c r="CF233" i="12" s="1"/>
  <c r="CE234" i="12"/>
  <c r="CF234" i="12" s="1"/>
  <c r="CE235" i="12"/>
  <c r="CF235" i="12" s="1"/>
  <c r="CE236" i="12"/>
  <c r="CF236" i="12" s="1"/>
  <c r="CE237" i="12"/>
  <c r="CF237" i="12" s="1"/>
  <c r="CE238" i="12"/>
  <c r="CF238" i="12" s="1"/>
  <c r="CE239" i="12"/>
  <c r="CF239" i="12" s="1"/>
  <c r="CE240" i="12"/>
  <c r="CF240" i="12" s="1"/>
  <c r="CE241" i="12"/>
  <c r="CF241" i="12" s="1"/>
  <c r="CE242" i="12"/>
  <c r="CF242" i="12" s="1"/>
  <c r="CE243" i="12"/>
  <c r="CF243" i="12" s="1"/>
  <c r="CE244" i="12"/>
  <c r="CF244" i="12" s="1"/>
  <c r="CE245" i="12"/>
  <c r="CF245" i="12" s="1"/>
  <c r="CE246" i="12"/>
  <c r="CF246" i="12" s="1"/>
  <c r="CE247" i="12"/>
  <c r="CF247" i="12" s="1"/>
  <c r="CE248" i="12"/>
  <c r="CF248" i="12" s="1"/>
  <c r="CE249" i="12"/>
  <c r="CF249" i="12" s="1"/>
  <c r="CE250" i="12"/>
  <c r="CF250" i="12" s="1"/>
  <c r="CE251" i="12"/>
  <c r="CF251" i="12" s="1"/>
  <c r="CE252" i="12"/>
  <c r="CF252" i="12" s="1"/>
  <c r="CE253" i="12"/>
  <c r="CF253" i="12" s="1"/>
  <c r="CE254" i="12"/>
  <c r="CF254" i="12" s="1"/>
  <c r="CE255" i="12"/>
  <c r="CF255" i="12" s="1"/>
  <c r="CE256" i="12"/>
  <c r="CF256" i="12" s="1"/>
  <c r="CE257" i="12"/>
  <c r="CF257" i="12" s="1"/>
  <c r="CE258" i="12"/>
  <c r="CF258" i="12" s="1"/>
  <c r="CE259" i="12"/>
  <c r="CF259" i="12" s="1"/>
  <c r="CE260" i="12"/>
  <c r="CF260" i="12" s="1"/>
  <c r="CE261" i="12"/>
  <c r="CF261" i="12" s="1"/>
  <c r="CE262" i="12"/>
  <c r="CF262" i="12" s="1"/>
  <c r="CE263" i="12"/>
  <c r="CF263" i="12" s="1"/>
  <c r="CE264" i="12"/>
  <c r="CF264" i="12" s="1"/>
  <c r="CE265" i="12"/>
  <c r="CF265" i="12" s="1"/>
  <c r="CE266" i="12"/>
  <c r="CF266" i="12" s="1"/>
  <c r="CE267" i="12"/>
  <c r="CF267" i="12" s="1"/>
  <c r="CE268" i="12"/>
  <c r="CF268" i="12" s="1"/>
  <c r="CE269" i="12"/>
  <c r="CF269" i="12" s="1"/>
  <c r="CE270" i="12"/>
  <c r="CF270" i="12" s="1"/>
  <c r="CE271" i="12"/>
  <c r="CF271" i="12"/>
  <c r="CE272" i="12"/>
  <c r="CF272" i="12" s="1"/>
  <c r="CE273" i="12"/>
  <c r="CF273" i="12" s="1"/>
  <c r="CE274" i="12"/>
  <c r="CF274" i="12" s="1"/>
  <c r="CE275" i="12"/>
  <c r="CF275" i="12" s="1"/>
  <c r="CE276" i="12"/>
  <c r="CF276" i="12" s="1"/>
  <c r="CE277" i="12"/>
  <c r="CF277" i="12" s="1"/>
  <c r="CE278" i="12"/>
  <c r="CF278" i="12" s="1"/>
  <c r="CE279" i="12"/>
  <c r="CF279" i="12" s="1"/>
  <c r="CE280" i="12"/>
  <c r="CF280" i="12" s="1"/>
  <c r="CE281" i="12"/>
  <c r="CF281" i="12" s="1"/>
  <c r="CE282" i="12"/>
  <c r="CF282" i="12" s="1"/>
  <c r="CE283" i="12"/>
  <c r="CF283" i="12" s="1"/>
  <c r="CE284" i="12"/>
  <c r="CF284" i="12" s="1"/>
  <c r="CE285" i="12"/>
  <c r="CF285" i="12" s="1"/>
  <c r="CE286" i="12"/>
  <c r="CF286" i="12" s="1"/>
  <c r="CE287" i="12"/>
  <c r="CF287" i="12" s="1"/>
  <c r="CE288" i="12"/>
  <c r="CF288" i="12" s="1"/>
  <c r="CE289" i="12"/>
  <c r="CF289" i="12" s="1"/>
  <c r="CE290" i="12"/>
  <c r="CF290" i="12" s="1"/>
  <c r="CE291" i="12"/>
  <c r="CF291" i="12" s="1"/>
  <c r="CE292" i="12"/>
  <c r="CF292" i="12" s="1"/>
  <c r="CE293" i="12"/>
  <c r="CF293" i="12" s="1"/>
  <c r="CE294" i="12"/>
  <c r="CF294" i="12" s="1"/>
  <c r="CE295" i="12"/>
  <c r="CF295" i="12" s="1"/>
  <c r="CE296" i="12"/>
  <c r="CF296" i="12" s="1"/>
  <c r="CE297" i="12"/>
  <c r="CF297" i="12" s="1"/>
  <c r="CE298" i="12"/>
  <c r="CF298" i="12" s="1"/>
  <c r="CE299" i="12"/>
  <c r="CF299" i="12" s="1"/>
  <c r="CE300" i="12"/>
  <c r="CF300" i="12" s="1"/>
  <c r="CE301" i="12"/>
  <c r="CF301" i="12" s="1"/>
  <c r="CE302" i="12"/>
  <c r="CF302" i="12" s="1"/>
  <c r="CE303" i="12"/>
  <c r="CF303" i="12" s="1"/>
  <c r="CE304" i="12"/>
  <c r="CF304" i="12" s="1"/>
  <c r="CE305" i="12"/>
  <c r="CF305" i="12" s="1"/>
  <c r="CE306" i="12"/>
  <c r="CF306" i="12" s="1"/>
  <c r="CE307" i="12"/>
  <c r="CF307" i="12" s="1"/>
  <c r="CE308" i="12"/>
  <c r="CF308" i="12" s="1"/>
  <c r="CE309" i="12"/>
  <c r="CF309" i="12" s="1"/>
  <c r="CE310" i="12"/>
  <c r="CF310" i="12" s="1"/>
  <c r="CE311" i="12"/>
  <c r="CF311" i="12" s="1"/>
  <c r="CE312" i="12"/>
  <c r="CF312" i="12" s="1"/>
  <c r="CE313" i="12"/>
  <c r="CF313" i="12" s="1"/>
  <c r="CE314" i="12"/>
  <c r="CF314" i="12" s="1"/>
  <c r="CE315" i="12"/>
  <c r="CF315" i="12" s="1"/>
  <c r="CE316" i="12"/>
  <c r="CF316" i="12" s="1"/>
  <c r="CE317" i="12"/>
  <c r="CF317" i="12" s="1"/>
  <c r="CE318" i="12"/>
  <c r="CF318" i="12" s="1"/>
  <c r="CE319" i="12"/>
  <c r="CF319" i="12" s="1"/>
  <c r="CE320" i="12"/>
  <c r="CF320" i="12" s="1"/>
  <c r="CE321" i="12"/>
  <c r="CF321" i="12" s="1"/>
  <c r="CE322" i="12"/>
  <c r="CF322" i="12" s="1"/>
  <c r="CE323" i="12"/>
  <c r="CF323" i="12" s="1"/>
  <c r="CE324" i="12"/>
  <c r="CF324" i="12" s="1"/>
  <c r="CE325" i="12"/>
  <c r="CF325" i="12" s="1"/>
  <c r="CE326" i="12"/>
  <c r="CF326" i="12" s="1"/>
  <c r="CE327" i="12"/>
  <c r="CF327" i="12" s="1"/>
  <c r="CE328" i="12"/>
  <c r="CF328" i="12" s="1"/>
  <c r="CE329" i="12"/>
  <c r="CF329" i="12" s="1"/>
  <c r="CE330" i="12"/>
  <c r="CF330" i="12" s="1"/>
  <c r="CE331" i="12"/>
  <c r="CF331" i="12" s="1"/>
  <c r="CE332" i="12"/>
  <c r="CF332" i="12" s="1"/>
  <c r="CE333" i="12"/>
  <c r="CF333" i="12" s="1"/>
  <c r="CE334" i="12"/>
  <c r="CF334" i="12" s="1"/>
  <c r="CE335" i="12"/>
  <c r="CF335" i="12" s="1"/>
  <c r="CE336" i="12"/>
  <c r="CF336" i="12" s="1"/>
  <c r="CE337" i="12"/>
  <c r="CF337" i="12" s="1"/>
  <c r="CE338" i="12"/>
  <c r="CF338" i="12" s="1"/>
  <c r="CE339" i="12"/>
  <c r="CF339" i="12" s="1"/>
  <c r="CE340" i="12"/>
  <c r="CF340" i="12" s="1"/>
  <c r="CE341" i="12"/>
  <c r="CF341" i="12" s="1"/>
  <c r="CE342" i="12"/>
  <c r="CF342" i="12" s="1"/>
  <c r="CE343" i="12"/>
  <c r="CF343" i="12" s="1"/>
  <c r="CE344" i="12"/>
  <c r="CF344" i="12" s="1"/>
  <c r="CE345" i="12"/>
  <c r="CF345" i="12" s="1"/>
  <c r="CE346" i="12"/>
  <c r="CF346" i="12" s="1"/>
  <c r="CE347" i="12"/>
  <c r="CF347" i="12" s="1"/>
  <c r="CE348" i="12"/>
  <c r="CF348" i="12" s="1"/>
  <c r="CE349" i="12"/>
  <c r="CF349" i="12" s="1"/>
  <c r="CE350" i="12"/>
  <c r="CF350" i="12" s="1"/>
  <c r="CE351" i="12"/>
  <c r="CF351" i="12" s="1"/>
  <c r="CE352" i="12"/>
  <c r="CF352" i="12" s="1"/>
  <c r="CE353" i="12"/>
  <c r="CF353" i="12"/>
  <c r="CE354" i="12"/>
  <c r="CF354" i="12" s="1"/>
  <c r="CE355" i="12"/>
  <c r="CF355" i="12" s="1"/>
  <c r="CE356" i="12"/>
  <c r="CF356" i="12" s="1"/>
  <c r="CE357" i="12"/>
  <c r="CF357" i="12" s="1"/>
  <c r="CE358" i="12"/>
  <c r="CF358" i="12" s="1"/>
  <c r="CE359" i="12"/>
  <c r="CF359" i="12" s="1"/>
  <c r="CE360" i="12"/>
  <c r="CF360" i="12" s="1"/>
  <c r="CE361" i="12"/>
  <c r="CF361" i="12" s="1"/>
  <c r="CE362" i="12"/>
  <c r="CF362" i="12" s="1"/>
  <c r="CE363" i="12"/>
  <c r="CF363" i="12" s="1"/>
  <c r="CE364" i="12"/>
  <c r="CF364" i="12" s="1"/>
  <c r="CE365" i="12"/>
  <c r="CF365" i="12" s="1"/>
  <c r="CE366" i="12"/>
  <c r="CF366" i="12" s="1"/>
  <c r="CE367" i="12"/>
  <c r="CF367" i="12" s="1"/>
  <c r="CE368" i="12"/>
  <c r="CF368" i="12" s="1"/>
  <c r="CE369" i="12"/>
  <c r="CF369" i="12" s="1"/>
  <c r="CE370" i="12"/>
  <c r="CF370" i="12" s="1"/>
  <c r="CE371" i="12"/>
  <c r="CF371" i="12" s="1"/>
  <c r="CE372" i="12"/>
  <c r="CF372" i="12" s="1"/>
  <c r="CE373" i="12"/>
  <c r="CF373" i="12" s="1"/>
  <c r="CE374" i="12"/>
  <c r="CF374" i="12" s="1"/>
  <c r="CE375" i="12"/>
  <c r="CF375" i="12" s="1"/>
  <c r="CE376" i="12"/>
  <c r="CF376" i="12" s="1"/>
  <c r="CE377" i="12"/>
  <c r="CF377" i="12" s="1"/>
  <c r="CE378" i="12"/>
  <c r="CF378" i="12" s="1"/>
  <c r="CE379" i="12"/>
  <c r="CF379" i="12" s="1"/>
  <c r="CE380" i="12"/>
  <c r="CF380" i="12" s="1"/>
  <c r="CE381" i="12"/>
  <c r="CF381" i="12" s="1"/>
  <c r="CE382" i="12"/>
  <c r="CF382" i="12" s="1"/>
  <c r="CE383" i="12"/>
  <c r="CF383" i="12" s="1"/>
  <c r="CE384" i="12"/>
  <c r="CF384" i="12" s="1"/>
  <c r="CE385" i="12"/>
  <c r="CF385" i="12" s="1"/>
  <c r="CE386" i="12"/>
  <c r="CF386" i="12" s="1"/>
  <c r="CE387" i="12"/>
  <c r="CF387" i="12" s="1"/>
  <c r="CE388" i="12"/>
  <c r="CF388" i="12" s="1"/>
  <c r="CE389" i="12"/>
  <c r="CF389" i="12" s="1"/>
  <c r="CE390" i="12"/>
  <c r="CF390" i="12" s="1"/>
  <c r="CE391" i="12"/>
  <c r="CF391" i="12" s="1"/>
  <c r="CE392" i="12"/>
  <c r="CF392" i="12" s="1"/>
  <c r="CE393" i="12"/>
  <c r="CF393" i="12" s="1"/>
  <c r="CE394" i="12"/>
  <c r="CF394" i="12" s="1"/>
  <c r="CE395" i="12"/>
  <c r="CF395" i="12" s="1"/>
  <c r="CE396" i="12"/>
  <c r="CF396" i="12" s="1"/>
  <c r="CE397" i="12"/>
  <c r="CF397" i="12" s="1"/>
  <c r="CE398" i="12"/>
  <c r="CF398" i="12" s="1"/>
  <c r="CE399" i="12"/>
  <c r="CF399" i="12" s="1"/>
  <c r="CE400" i="12"/>
  <c r="CF400" i="12" s="1"/>
  <c r="CE401" i="12"/>
  <c r="CF401" i="12" s="1"/>
  <c r="CE402" i="12"/>
  <c r="CF402" i="12"/>
  <c r="CE403" i="12"/>
  <c r="CF403" i="12" s="1"/>
  <c r="CE404" i="12"/>
  <c r="CF404" i="12" s="1"/>
  <c r="CE405" i="12"/>
  <c r="CF405" i="12" s="1"/>
  <c r="CE406" i="12"/>
  <c r="CF406" i="12" s="1"/>
  <c r="CE407" i="12"/>
  <c r="CF407" i="12" s="1"/>
  <c r="CE408" i="12"/>
  <c r="CF408" i="12" s="1"/>
  <c r="CE409" i="12"/>
  <c r="CF409" i="12" s="1"/>
  <c r="CE410" i="12"/>
  <c r="CF410" i="12" s="1"/>
  <c r="CE411" i="12"/>
  <c r="CF411" i="12" s="1"/>
  <c r="CE412" i="12"/>
  <c r="CF412" i="12" s="1"/>
  <c r="CE413" i="12"/>
  <c r="CF413" i="12" s="1"/>
  <c r="CE414" i="12"/>
  <c r="CF414" i="12"/>
  <c r="CE415" i="12"/>
  <c r="CF415" i="12" s="1"/>
  <c r="CE416" i="12"/>
  <c r="CF416" i="12" s="1"/>
  <c r="CE417" i="12"/>
  <c r="CF417" i="12" s="1"/>
  <c r="CE418" i="12"/>
  <c r="CF418" i="12" s="1"/>
  <c r="CE419" i="12"/>
  <c r="CF419" i="12"/>
  <c r="CE420" i="12"/>
  <c r="CF420" i="12" s="1"/>
  <c r="CE421" i="12"/>
  <c r="CF421" i="12" s="1"/>
  <c r="CE422" i="12"/>
  <c r="CF422" i="12" s="1"/>
  <c r="CE423" i="12"/>
  <c r="CF423" i="12" s="1"/>
  <c r="CE424" i="12"/>
  <c r="CF424" i="12" s="1"/>
  <c r="CE425" i="12"/>
  <c r="CF425" i="12" s="1"/>
  <c r="CE426" i="12"/>
  <c r="CF426" i="12" s="1"/>
  <c r="CE427" i="12"/>
  <c r="CF427" i="12" s="1"/>
  <c r="CE428" i="12"/>
  <c r="CF428" i="12" s="1"/>
  <c r="CE429" i="12"/>
  <c r="CF429" i="12" s="1"/>
  <c r="CE430" i="12"/>
  <c r="CF430" i="12" s="1"/>
  <c r="CE431" i="12"/>
  <c r="CF431" i="12" s="1"/>
  <c r="CE432" i="12"/>
  <c r="CF432" i="12" s="1"/>
  <c r="CE433" i="12"/>
  <c r="CF433" i="12" s="1"/>
  <c r="CE434" i="12"/>
  <c r="CF434" i="12" s="1"/>
  <c r="CE435" i="12"/>
  <c r="CF435" i="12" s="1"/>
  <c r="CE436" i="12"/>
  <c r="CF436" i="12" s="1"/>
  <c r="CE437" i="12"/>
  <c r="CF437" i="12" s="1"/>
  <c r="CE438" i="12"/>
  <c r="CF438" i="12" s="1"/>
  <c r="CE439" i="12"/>
  <c r="CF439" i="12" s="1"/>
  <c r="CE440" i="12"/>
  <c r="CF440" i="12" s="1"/>
  <c r="CE441" i="12"/>
  <c r="CF441" i="12" s="1"/>
  <c r="CE442" i="12"/>
  <c r="CF442" i="12" s="1"/>
  <c r="CE443" i="12"/>
  <c r="CF443" i="12" s="1"/>
  <c r="CE444" i="12"/>
  <c r="CF444" i="12" s="1"/>
  <c r="CE445" i="12"/>
  <c r="CF445" i="12" s="1"/>
  <c r="CE446" i="12"/>
  <c r="CF446" i="12" s="1"/>
  <c r="CE447" i="12"/>
  <c r="CF447" i="12" s="1"/>
  <c r="CE448" i="12"/>
  <c r="CF448" i="12" s="1"/>
  <c r="CE449" i="12"/>
  <c r="CF449" i="12" s="1"/>
  <c r="CE450" i="12"/>
  <c r="CF450" i="12" s="1"/>
  <c r="CE451" i="12"/>
  <c r="CF451" i="12" s="1"/>
  <c r="CE452" i="12"/>
  <c r="CF452" i="12" s="1"/>
  <c r="CE453" i="12"/>
  <c r="CF453" i="12" s="1"/>
  <c r="CE454" i="12"/>
  <c r="CF454" i="12" s="1"/>
  <c r="CE455" i="12"/>
  <c r="CF455" i="12"/>
  <c r="CE456" i="12"/>
  <c r="CF456" i="12" s="1"/>
  <c r="CE457" i="12"/>
  <c r="CF457" i="12" s="1"/>
  <c r="CE458" i="12"/>
  <c r="CF458" i="12" s="1"/>
  <c r="CE459" i="12"/>
  <c r="CF459" i="12" s="1"/>
  <c r="CE460" i="12"/>
  <c r="CF460" i="12" s="1"/>
  <c r="CE461" i="12"/>
  <c r="CF461" i="12" s="1"/>
  <c r="CE462" i="12"/>
  <c r="CF462" i="12" s="1"/>
  <c r="CE463" i="12"/>
  <c r="CF463" i="12" s="1"/>
  <c r="CE464" i="12"/>
  <c r="CF464" i="12" s="1"/>
  <c r="CE465" i="12"/>
  <c r="CF465" i="12" s="1"/>
  <c r="CE466" i="12"/>
  <c r="CF466" i="12" s="1"/>
  <c r="CE467" i="12"/>
  <c r="CF467" i="12" s="1"/>
  <c r="CE468" i="12"/>
  <c r="CF468" i="12" s="1"/>
  <c r="CE469" i="12"/>
  <c r="CF469" i="12" s="1"/>
  <c r="CE470" i="12"/>
  <c r="CF470" i="12" s="1"/>
  <c r="CE471" i="12"/>
  <c r="CF471" i="12" s="1"/>
  <c r="CE472" i="12"/>
  <c r="CF472" i="12" s="1"/>
  <c r="CE473" i="12"/>
  <c r="CF473" i="12" s="1"/>
  <c r="CE474" i="12"/>
  <c r="CF474" i="12" s="1"/>
  <c r="CE475" i="12"/>
  <c r="CF475" i="12" s="1"/>
  <c r="CE476" i="12"/>
  <c r="CF476" i="12" s="1"/>
  <c r="CE477" i="12"/>
  <c r="CF477" i="12" s="1"/>
  <c r="CE478" i="12"/>
  <c r="CF478" i="12" s="1"/>
  <c r="CE479" i="12"/>
  <c r="CF479" i="12" s="1"/>
  <c r="CE480" i="12"/>
  <c r="CF480" i="12" s="1"/>
  <c r="CE481" i="12"/>
  <c r="CF481" i="12" s="1"/>
  <c r="CE482" i="12"/>
  <c r="CF482" i="12" s="1"/>
  <c r="CE483" i="12"/>
  <c r="CF483" i="12" s="1"/>
  <c r="CE484" i="12"/>
  <c r="CF484" i="12" s="1"/>
  <c r="CE485" i="12"/>
  <c r="CF485" i="12" s="1"/>
  <c r="CE486" i="12"/>
  <c r="CF486" i="12" s="1"/>
  <c r="CE487" i="12"/>
  <c r="CF487" i="12"/>
  <c r="CE488" i="12"/>
  <c r="CF488" i="12" s="1"/>
  <c r="CE489" i="12"/>
  <c r="CF489" i="12" s="1"/>
  <c r="CE490" i="12"/>
  <c r="CF490" i="12" s="1"/>
  <c r="CE491" i="12"/>
  <c r="CF491" i="12"/>
  <c r="CE492" i="12"/>
  <c r="CF492" i="12" s="1"/>
  <c r="CE493" i="12"/>
  <c r="CF493" i="12" s="1"/>
  <c r="CE494" i="12"/>
  <c r="CF494" i="12" s="1"/>
  <c r="CE495" i="12"/>
  <c r="CF495" i="12" s="1"/>
  <c r="CE496" i="12"/>
  <c r="CF496" i="12" s="1"/>
  <c r="CE497" i="12"/>
  <c r="CF497" i="12" s="1"/>
  <c r="CE498" i="12"/>
  <c r="CF498" i="12" s="1"/>
  <c r="CE499" i="12"/>
  <c r="CF499" i="12" s="1"/>
  <c r="CE500" i="12"/>
  <c r="CF500" i="12" s="1"/>
  <c r="CE501" i="12"/>
  <c r="CF501" i="12" s="1"/>
  <c r="CE502" i="12"/>
  <c r="CF502" i="12" s="1"/>
  <c r="CE503" i="12"/>
  <c r="CF503" i="12" s="1"/>
  <c r="CE504" i="12"/>
  <c r="CF504" i="12" s="1"/>
  <c r="CE505" i="12"/>
  <c r="CF505" i="12" s="1"/>
  <c r="CE506" i="12"/>
  <c r="CF506" i="12" s="1"/>
  <c r="CE507" i="12"/>
  <c r="CF507" i="12" s="1"/>
  <c r="CE508" i="12"/>
  <c r="CF508" i="12" s="1"/>
  <c r="CE509" i="12"/>
  <c r="CF509" i="12" s="1"/>
  <c r="CE510" i="12"/>
  <c r="CF510" i="12" s="1"/>
  <c r="CE511" i="12"/>
  <c r="CF511" i="12" s="1"/>
  <c r="CE512" i="12"/>
  <c r="CF512" i="12" s="1"/>
  <c r="CE513" i="12"/>
  <c r="CF513" i="12" s="1"/>
  <c r="CE514" i="12"/>
  <c r="CF514" i="12" s="1"/>
  <c r="CE515" i="12"/>
  <c r="CF515" i="12" s="1"/>
  <c r="CE516" i="12"/>
  <c r="CF516" i="12" s="1"/>
  <c r="CE517" i="12"/>
  <c r="CF517" i="12" s="1"/>
  <c r="CE518" i="12"/>
  <c r="CF518" i="12" s="1"/>
  <c r="CE519" i="12"/>
  <c r="CF519" i="12" s="1"/>
  <c r="CE520" i="12"/>
  <c r="CF520" i="12" s="1"/>
  <c r="CE521" i="12"/>
  <c r="CF521" i="12" s="1"/>
  <c r="CE522" i="12"/>
  <c r="CF522" i="12" s="1"/>
  <c r="CE523" i="12"/>
  <c r="CF523" i="12" s="1"/>
  <c r="CE524" i="12"/>
  <c r="CF524" i="12" s="1"/>
  <c r="CE525" i="12"/>
  <c r="CF525" i="12" s="1"/>
  <c r="CE526" i="12"/>
  <c r="CF526" i="12" s="1"/>
  <c r="CE527" i="12"/>
  <c r="CF527" i="12" s="1"/>
  <c r="CE528" i="12"/>
  <c r="CF528" i="12" s="1"/>
  <c r="CE529" i="12"/>
  <c r="CF529" i="12" s="1"/>
  <c r="CE530" i="12"/>
  <c r="CF530" i="12" s="1"/>
  <c r="CE531" i="12"/>
  <c r="CF531" i="12" s="1"/>
  <c r="CE532" i="12"/>
  <c r="CF532" i="12" s="1"/>
  <c r="CE533" i="12"/>
  <c r="CF533" i="12" s="1"/>
  <c r="CE534" i="12"/>
  <c r="CF534" i="12" s="1"/>
  <c r="CE535" i="12"/>
  <c r="CF535" i="12"/>
  <c r="CE536" i="12"/>
  <c r="CF536" i="12" s="1"/>
  <c r="CE537" i="12"/>
  <c r="CF537" i="12" s="1"/>
  <c r="CE538" i="12"/>
  <c r="CF538" i="12" s="1"/>
  <c r="CE539" i="12"/>
  <c r="CF539" i="12" s="1"/>
  <c r="CE540" i="12"/>
  <c r="CF540" i="12" s="1"/>
  <c r="CE541" i="12"/>
  <c r="CF541" i="12" s="1"/>
  <c r="CE542" i="12"/>
  <c r="CF542" i="12" s="1"/>
  <c r="CE543" i="12"/>
  <c r="CF543" i="12" s="1"/>
  <c r="CE544" i="12"/>
  <c r="CF544" i="12" s="1"/>
  <c r="CE545" i="12"/>
  <c r="CF545" i="12" s="1"/>
  <c r="CE546" i="12"/>
  <c r="CF546" i="12" s="1"/>
  <c r="CE547" i="12"/>
  <c r="CF547" i="12" s="1"/>
  <c r="CE548" i="12"/>
  <c r="CF548" i="12" s="1"/>
  <c r="CE549" i="12"/>
  <c r="CF549" i="12" s="1"/>
  <c r="CE550" i="12"/>
  <c r="CF550" i="12" s="1"/>
  <c r="CE551" i="12"/>
  <c r="CF551" i="12" s="1"/>
  <c r="CE552" i="12"/>
  <c r="CF552" i="12" s="1"/>
  <c r="CE553" i="12"/>
  <c r="CF553" i="12" s="1"/>
  <c r="CE554" i="12"/>
  <c r="CF554" i="12" s="1"/>
  <c r="CE555" i="12"/>
  <c r="CF555" i="12" s="1"/>
  <c r="CE556" i="12"/>
  <c r="CF556" i="12" s="1"/>
  <c r="CE557" i="12"/>
  <c r="CF557" i="12" s="1"/>
  <c r="CE558" i="12"/>
  <c r="CF558" i="12" s="1"/>
  <c r="CE559" i="12"/>
  <c r="CF559" i="12" s="1"/>
  <c r="CE560" i="12"/>
  <c r="CF560" i="12" s="1"/>
  <c r="CE561" i="12"/>
  <c r="CF561" i="12" s="1"/>
  <c r="CE562" i="12"/>
  <c r="CF562" i="12" s="1"/>
  <c r="CE563" i="12"/>
  <c r="CF563" i="12" s="1"/>
  <c r="CE564" i="12"/>
  <c r="CF564" i="12" s="1"/>
  <c r="CE565" i="12"/>
  <c r="CF565" i="12" s="1"/>
  <c r="CE566" i="12"/>
  <c r="CF566" i="12" s="1"/>
  <c r="CE567" i="12"/>
  <c r="CF567" i="12" s="1"/>
  <c r="CE568" i="12"/>
  <c r="CF568" i="12" s="1"/>
  <c r="CE569" i="12"/>
  <c r="CF569" i="12" s="1"/>
  <c r="CE570" i="12"/>
  <c r="CF570" i="12" s="1"/>
  <c r="CE571" i="12"/>
  <c r="CF571" i="12" s="1"/>
  <c r="CE572" i="12"/>
  <c r="CF572" i="12" s="1"/>
  <c r="CE573" i="12"/>
  <c r="CF573" i="12" s="1"/>
  <c r="CE574" i="12"/>
  <c r="CF574" i="12" s="1"/>
  <c r="CE575" i="12"/>
  <c r="CF575" i="12" s="1"/>
  <c r="CE576" i="12"/>
  <c r="CF576" i="12" s="1"/>
  <c r="CE577" i="12"/>
  <c r="CF577" i="12" s="1"/>
  <c r="CE578" i="12"/>
  <c r="CF578" i="12" s="1"/>
  <c r="CE579" i="12"/>
  <c r="CF579" i="12" s="1"/>
  <c r="CE580" i="12"/>
  <c r="CF580" i="12" s="1"/>
  <c r="CE581" i="12"/>
  <c r="CF581" i="12" s="1"/>
  <c r="CE582" i="12"/>
  <c r="CF582" i="12" s="1"/>
  <c r="CE583" i="12"/>
  <c r="CF583" i="12"/>
  <c r="CE584" i="12"/>
  <c r="CF584" i="12" s="1"/>
  <c r="CE585" i="12"/>
  <c r="CF585" i="12" s="1"/>
  <c r="CE586" i="12"/>
  <c r="CF586" i="12" s="1"/>
  <c r="CE587" i="12"/>
  <c r="CF587" i="12" s="1"/>
  <c r="CE588" i="12"/>
  <c r="CF588" i="12" s="1"/>
  <c r="CE589" i="12"/>
  <c r="CF589" i="12" s="1"/>
  <c r="CE590" i="12"/>
  <c r="CF590" i="12" s="1"/>
  <c r="CE591" i="12"/>
  <c r="CF591" i="12"/>
  <c r="CE592" i="12"/>
  <c r="CF592" i="12" s="1"/>
  <c r="CE593" i="12"/>
  <c r="CF593" i="12" s="1"/>
  <c r="CE594" i="12"/>
  <c r="CF594" i="12" s="1"/>
  <c r="CE595" i="12"/>
  <c r="CF595" i="12" s="1"/>
  <c r="CE596" i="12"/>
  <c r="CF596" i="12" s="1"/>
  <c r="CE597" i="12"/>
  <c r="CF597" i="12" s="1"/>
  <c r="CE598" i="12"/>
  <c r="CF598" i="12" s="1"/>
  <c r="CE599" i="12"/>
  <c r="CF599" i="12" s="1"/>
  <c r="CE600" i="12"/>
  <c r="CF600" i="12" s="1"/>
  <c r="CE601" i="12"/>
  <c r="CF601" i="12" s="1"/>
  <c r="CE602" i="12"/>
  <c r="CF602" i="12" s="1"/>
  <c r="CE603" i="12"/>
  <c r="CF603" i="12" s="1"/>
  <c r="CE604" i="12"/>
  <c r="CF604" i="12" s="1"/>
  <c r="CE605" i="12"/>
  <c r="CF605" i="12" s="1"/>
  <c r="CE606" i="12"/>
  <c r="CF606" i="12" s="1"/>
  <c r="CE607" i="12"/>
  <c r="CF607" i="12" s="1"/>
  <c r="CE608" i="12"/>
  <c r="CF608" i="12" s="1"/>
  <c r="CE609" i="12"/>
  <c r="CF609" i="12" s="1"/>
  <c r="CE610" i="12"/>
  <c r="CF610" i="12" s="1"/>
  <c r="CE611" i="12"/>
  <c r="CF611" i="12" s="1"/>
  <c r="CE612" i="12"/>
  <c r="CF612" i="12" s="1"/>
  <c r="CE613" i="12"/>
  <c r="CF613" i="12" s="1"/>
  <c r="CE614" i="12"/>
  <c r="CF614" i="12" s="1"/>
  <c r="CE615" i="12"/>
  <c r="CF615" i="12" s="1"/>
  <c r="CE616" i="12"/>
  <c r="CF616" i="12" s="1"/>
  <c r="CE617" i="12"/>
  <c r="CF617" i="12" s="1"/>
  <c r="CE618" i="12"/>
  <c r="CF618" i="12" s="1"/>
  <c r="CE619" i="12"/>
  <c r="CF619" i="12" s="1"/>
  <c r="CE620" i="12"/>
  <c r="CF620" i="12" s="1"/>
  <c r="CE621" i="12"/>
  <c r="CF621" i="12" s="1"/>
  <c r="CE622" i="12"/>
  <c r="CF622" i="12" s="1"/>
  <c r="CE623" i="12"/>
  <c r="CF623" i="12" s="1"/>
  <c r="CE624" i="12"/>
  <c r="CF624" i="12" s="1"/>
  <c r="CE625" i="12"/>
  <c r="CF625" i="12"/>
  <c r="CE626" i="12"/>
  <c r="CF626" i="12" s="1"/>
  <c r="CE627" i="12"/>
  <c r="CF627" i="12" s="1"/>
  <c r="CE628" i="12"/>
  <c r="CF628" i="12" s="1"/>
  <c r="CE629" i="12"/>
  <c r="CF629" i="12" s="1"/>
  <c r="CE630" i="12"/>
  <c r="CF630" i="12" s="1"/>
  <c r="CE631" i="12"/>
  <c r="CF631" i="12" s="1"/>
  <c r="CE632" i="12"/>
  <c r="CF632" i="12" s="1"/>
  <c r="CE633" i="12"/>
  <c r="CF633" i="12" s="1"/>
  <c r="CE634" i="12"/>
  <c r="CF634" i="12" s="1"/>
  <c r="CE635" i="12"/>
  <c r="CF635" i="12" s="1"/>
  <c r="CE636" i="12"/>
  <c r="CF636" i="12" s="1"/>
  <c r="CE637" i="12"/>
  <c r="CF637" i="12" s="1"/>
  <c r="CE638" i="12"/>
  <c r="CF638" i="12" s="1"/>
  <c r="CE639" i="12"/>
  <c r="CF639" i="12" s="1"/>
  <c r="CE640" i="12"/>
  <c r="CF640" i="12" s="1"/>
  <c r="CE641" i="12"/>
  <c r="CF641" i="12" s="1"/>
  <c r="CE642" i="12"/>
  <c r="CF642" i="12" s="1"/>
  <c r="CE643" i="12"/>
  <c r="CF643" i="12" s="1"/>
  <c r="CE644" i="12"/>
  <c r="CF644" i="12" s="1"/>
  <c r="CE645" i="12"/>
  <c r="CF645" i="12" s="1"/>
  <c r="CE646" i="12"/>
  <c r="CF646" i="12" s="1"/>
  <c r="CE647" i="12"/>
  <c r="CF647" i="12" s="1"/>
  <c r="CE648" i="12"/>
  <c r="CF648" i="12" s="1"/>
  <c r="CE649" i="12"/>
  <c r="CF649" i="12" s="1"/>
  <c r="CE650" i="12"/>
  <c r="CF650" i="12" s="1"/>
  <c r="CE651" i="12"/>
  <c r="CF651" i="12"/>
  <c r="CE652" i="12"/>
  <c r="CF652" i="12" s="1"/>
  <c r="CE653" i="12"/>
  <c r="CF653" i="12" s="1"/>
  <c r="CE654" i="12"/>
  <c r="CF654" i="12" s="1"/>
  <c r="CE655" i="12"/>
  <c r="CF655" i="12"/>
  <c r="CE656" i="12"/>
  <c r="CF656" i="12" s="1"/>
  <c r="CE657" i="12"/>
  <c r="CF657" i="12"/>
  <c r="CE658" i="12"/>
  <c r="CF658" i="12" s="1"/>
  <c r="CE659" i="12"/>
  <c r="CF659" i="12" s="1"/>
  <c r="CE660" i="12"/>
  <c r="CF660" i="12" s="1"/>
  <c r="CE661" i="12"/>
  <c r="CF661" i="12" s="1"/>
  <c r="CE662" i="12"/>
  <c r="CF662" i="12" s="1"/>
  <c r="CE663" i="12"/>
  <c r="CF663" i="12"/>
  <c r="CE664" i="12"/>
  <c r="CF664" i="12" s="1"/>
  <c r="CE665" i="12"/>
  <c r="CF665" i="12" s="1"/>
  <c r="CE666" i="12"/>
  <c r="CF666" i="12" s="1"/>
  <c r="CE667" i="12"/>
  <c r="CF667" i="12"/>
  <c r="CE668" i="12"/>
  <c r="CF668" i="12" s="1"/>
  <c r="CE669" i="12"/>
  <c r="CF669" i="12" s="1"/>
  <c r="CE670" i="12"/>
  <c r="CF670" i="12" s="1"/>
  <c r="CE671" i="12"/>
  <c r="CF671" i="12" s="1"/>
  <c r="CE672" i="12"/>
  <c r="CF672" i="12" s="1"/>
  <c r="CE673" i="12"/>
  <c r="CF673" i="12" s="1"/>
  <c r="CE674" i="12"/>
  <c r="CF674" i="12" s="1"/>
  <c r="CE675" i="12"/>
  <c r="CF675" i="12" s="1"/>
  <c r="CE676" i="12"/>
  <c r="CF676" i="12" s="1"/>
  <c r="CE677" i="12"/>
  <c r="CF677" i="12" s="1"/>
  <c r="CE678" i="12"/>
  <c r="CF678" i="12" s="1"/>
  <c r="CE679" i="12"/>
  <c r="CF679" i="12" s="1"/>
  <c r="CE680" i="12"/>
  <c r="CF680" i="12" s="1"/>
  <c r="CE681" i="12"/>
  <c r="CF681" i="12" s="1"/>
  <c r="CE682" i="12"/>
  <c r="CF682" i="12" s="1"/>
  <c r="CE683" i="12"/>
  <c r="CF683" i="12"/>
  <c r="CE684" i="12"/>
  <c r="CF684" i="12" s="1"/>
  <c r="CE685" i="12"/>
  <c r="CF685" i="12" s="1"/>
  <c r="CE686" i="12"/>
  <c r="CF686" i="12" s="1"/>
  <c r="CE687" i="12"/>
  <c r="CF687" i="12" s="1"/>
  <c r="CE688" i="12"/>
  <c r="CF688" i="12" s="1"/>
  <c r="CE689" i="12"/>
  <c r="CF689" i="12"/>
  <c r="CE690" i="12"/>
  <c r="CF690" i="12" s="1"/>
  <c r="CE691" i="12"/>
  <c r="CF691" i="12" s="1"/>
  <c r="CE692" i="12"/>
  <c r="CF692" i="12" s="1"/>
  <c r="CE693" i="12"/>
  <c r="CF693" i="12" s="1"/>
  <c r="CE694" i="12"/>
  <c r="CF694" i="12" s="1"/>
  <c r="CE695" i="12"/>
  <c r="CF695" i="12" s="1"/>
  <c r="CE696" i="12"/>
  <c r="CF696" i="12" s="1"/>
  <c r="CE697" i="12"/>
  <c r="CF697" i="12" s="1"/>
  <c r="CE698" i="12"/>
  <c r="CF698" i="12" s="1"/>
  <c r="CE699" i="12"/>
  <c r="CF699" i="12" s="1"/>
  <c r="CE700" i="12"/>
  <c r="CF700" i="12" s="1"/>
  <c r="CE701" i="12"/>
  <c r="CF701" i="12" s="1"/>
  <c r="CE702" i="12"/>
  <c r="CF702" i="12" s="1"/>
  <c r="CE703" i="12"/>
  <c r="CF703" i="12" s="1"/>
  <c r="CE704" i="12"/>
  <c r="CF704" i="12" s="1"/>
  <c r="CE705" i="12"/>
  <c r="CF705" i="12" s="1"/>
  <c r="CE706" i="12"/>
  <c r="CF706" i="12" s="1"/>
  <c r="CE707" i="12"/>
  <c r="CF707" i="12" s="1"/>
  <c r="CE708" i="12"/>
  <c r="CF708" i="12" s="1"/>
  <c r="CE709" i="12"/>
  <c r="CF709" i="12" s="1"/>
  <c r="CE710" i="12"/>
  <c r="CF710" i="12" s="1"/>
  <c r="CE711" i="12"/>
  <c r="CF711" i="12" s="1"/>
  <c r="CE712" i="12"/>
  <c r="CF712" i="12" s="1"/>
  <c r="CE713" i="12"/>
  <c r="CF713" i="12" s="1"/>
  <c r="CE714" i="12"/>
  <c r="CF714" i="12" s="1"/>
  <c r="CE715" i="12"/>
  <c r="CF715" i="12" s="1"/>
  <c r="CE716" i="12"/>
  <c r="CF716" i="12" s="1"/>
  <c r="CE717" i="12"/>
  <c r="CF717" i="12"/>
  <c r="CE718" i="12"/>
  <c r="CF718" i="12" s="1"/>
  <c r="CE719" i="12"/>
  <c r="CF719" i="12"/>
  <c r="CE720" i="12"/>
  <c r="CF720" i="12" s="1"/>
  <c r="CE721" i="12"/>
  <c r="CF721" i="12" s="1"/>
  <c r="CE722" i="12"/>
  <c r="CF722" i="12" s="1"/>
  <c r="CE723" i="12"/>
  <c r="CF723" i="12" s="1"/>
  <c r="CE724" i="12"/>
  <c r="CF724" i="12" s="1"/>
  <c r="CE725" i="12"/>
  <c r="CF725" i="12" s="1"/>
  <c r="CE726" i="12"/>
  <c r="CF726" i="12" s="1"/>
  <c r="CE727" i="12"/>
  <c r="CF727" i="12" s="1"/>
  <c r="CE728" i="12"/>
  <c r="CF728" i="12" s="1"/>
  <c r="CE729" i="12"/>
  <c r="CF729" i="12" s="1"/>
  <c r="CE730" i="12"/>
  <c r="CF730" i="12" s="1"/>
  <c r="CE731" i="12"/>
  <c r="CF731" i="12"/>
  <c r="CE732" i="12"/>
  <c r="CF732" i="12" s="1"/>
  <c r="CE733" i="12"/>
  <c r="CF733" i="12" s="1"/>
  <c r="CE734" i="12"/>
  <c r="CF734" i="12" s="1"/>
  <c r="CE735" i="12"/>
  <c r="CF735" i="12"/>
  <c r="CE736" i="12"/>
  <c r="CF736" i="12" s="1"/>
  <c r="CE737" i="12"/>
  <c r="CF737" i="12" s="1"/>
  <c r="CE738" i="12"/>
  <c r="CF738" i="12" s="1"/>
  <c r="CE739" i="12"/>
  <c r="CF739" i="12" s="1"/>
  <c r="CE740" i="12"/>
  <c r="CF740" i="12" s="1"/>
  <c r="CE741" i="12"/>
  <c r="CF741" i="12" s="1"/>
  <c r="CE742" i="12"/>
  <c r="CF742" i="12" s="1"/>
  <c r="CE743" i="12"/>
  <c r="CF743" i="12" s="1"/>
  <c r="CE744" i="12"/>
  <c r="CF744" i="12" s="1"/>
  <c r="CE745" i="12"/>
  <c r="CF745" i="12" s="1"/>
  <c r="CE746" i="12"/>
  <c r="CF746" i="12" s="1"/>
  <c r="CE747" i="12"/>
  <c r="CF747" i="12" s="1"/>
  <c r="CE748" i="12"/>
  <c r="CF748" i="12" s="1"/>
  <c r="CE749" i="12"/>
  <c r="CF749" i="12" s="1"/>
  <c r="CE750" i="12"/>
  <c r="CF750" i="12" s="1"/>
  <c r="CE751" i="12"/>
  <c r="CF751" i="12" s="1"/>
  <c r="CE752" i="12"/>
  <c r="CF752" i="12" s="1"/>
  <c r="CE753" i="12"/>
  <c r="CF753" i="12" s="1"/>
  <c r="CE754" i="12"/>
  <c r="CF754" i="12" s="1"/>
  <c r="CE755" i="12"/>
  <c r="CF755" i="12" s="1"/>
  <c r="CE756" i="12"/>
  <c r="CF756" i="12" s="1"/>
  <c r="CE757" i="12"/>
  <c r="CF757" i="12"/>
  <c r="CE758" i="12"/>
  <c r="CF758" i="12" s="1"/>
  <c r="CE759" i="12"/>
  <c r="CF759" i="12"/>
  <c r="CE760" i="12"/>
  <c r="CF760" i="12" s="1"/>
  <c r="CE761" i="12"/>
  <c r="CF761" i="12" s="1"/>
  <c r="CE762" i="12"/>
  <c r="CF762" i="12" s="1"/>
  <c r="CE763" i="12"/>
  <c r="CF763" i="12" s="1"/>
  <c r="CE764" i="12"/>
  <c r="CF764" i="12" s="1"/>
  <c r="CE765" i="12"/>
  <c r="CF765" i="12" s="1"/>
  <c r="CE766" i="12"/>
  <c r="CF766" i="12" s="1"/>
  <c r="CE767" i="12"/>
  <c r="CF767" i="12" s="1"/>
  <c r="CE768" i="12"/>
  <c r="CF768" i="12" s="1"/>
  <c r="CE769" i="12"/>
  <c r="CF769" i="12" s="1"/>
  <c r="CE770" i="12"/>
  <c r="CF770" i="12" s="1"/>
  <c r="CE771" i="12"/>
  <c r="CF771" i="12" s="1"/>
  <c r="CE772" i="12"/>
  <c r="CF772" i="12" s="1"/>
  <c r="CE773" i="12"/>
  <c r="CF773" i="12" s="1"/>
  <c r="CE774" i="12"/>
  <c r="CF774" i="12" s="1"/>
  <c r="CE775" i="12"/>
  <c r="CF775" i="12" s="1"/>
  <c r="CE776" i="12"/>
  <c r="CF776" i="12" s="1"/>
  <c r="CE777" i="12"/>
  <c r="CF777" i="12" s="1"/>
  <c r="CE778" i="12"/>
  <c r="CF778" i="12" s="1"/>
  <c r="CE779" i="12"/>
  <c r="CF779" i="12" s="1"/>
  <c r="CE780" i="12"/>
  <c r="CF780" i="12"/>
  <c r="CE781" i="12"/>
  <c r="CF781" i="12" s="1"/>
  <c r="CE782" i="12"/>
  <c r="CF782" i="12" s="1"/>
  <c r="CE783" i="12"/>
  <c r="CF783" i="12" s="1"/>
  <c r="CE784" i="12"/>
  <c r="CF784" i="12"/>
  <c r="CE785" i="12"/>
  <c r="CF785" i="12" s="1"/>
  <c r="CE786" i="12"/>
  <c r="CF786" i="12" s="1"/>
  <c r="CE787" i="12"/>
  <c r="CF787" i="12" s="1"/>
  <c r="CE788" i="12"/>
  <c r="CF788" i="12" s="1"/>
  <c r="CE789" i="12"/>
  <c r="CF789" i="12" s="1"/>
  <c r="CE790" i="12"/>
  <c r="CF790" i="12" s="1"/>
  <c r="CE791" i="12"/>
  <c r="CF791" i="12" s="1"/>
  <c r="CE792" i="12"/>
  <c r="CF792" i="12" s="1"/>
  <c r="CE793" i="12"/>
  <c r="CF793" i="12" s="1"/>
  <c r="CE794" i="12"/>
  <c r="CF794" i="12" s="1"/>
  <c r="CE795" i="12"/>
  <c r="CF795" i="12" s="1"/>
  <c r="CE796" i="12"/>
  <c r="CF796" i="12" s="1"/>
  <c r="CE797" i="12"/>
  <c r="CF797" i="12" s="1"/>
  <c r="CE798" i="12"/>
  <c r="CF798" i="12" s="1"/>
  <c r="CE799" i="12"/>
  <c r="CF799" i="12" s="1"/>
  <c r="CE800" i="12"/>
  <c r="CF800" i="12" s="1"/>
  <c r="CE801" i="12"/>
  <c r="CF801" i="12" s="1"/>
  <c r="CE802" i="12"/>
  <c r="CF802" i="12" s="1"/>
  <c r="CE803" i="12"/>
  <c r="CF803" i="12" s="1"/>
  <c r="CE804" i="12"/>
  <c r="CF804" i="12" s="1"/>
  <c r="CE805" i="12"/>
  <c r="CF805" i="12" s="1"/>
  <c r="CE806" i="12"/>
  <c r="CF806" i="12" s="1"/>
  <c r="CE807" i="12"/>
  <c r="CF807" i="12"/>
  <c r="CE808" i="12"/>
  <c r="CF808" i="12" s="1"/>
  <c r="CE809" i="12"/>
  <c r="CF809" i="12" s="1"/>
  <c r="CE810" i="12"/>
  <c r="CF810" i="12" s="1"/>
  <c r="CE811" i="12"/>
  <c r="CF811" i="12" s="1"/>
  <c r="CE812" i="12"/>
  <c r="CF812" i="12" s="1"/>
  <c r="CE813" i="12"/>
  <c r="CF813" i="12"/>
  <c r="CE814" i="12"/>
  <c r="CF814" i="12" s="1"/>
  <c r="CE815" i="12"/>
  <c r="CF815" i="12" s="1"/>
  <c r="CE816" i="12"/>
  <c r="CF816" i="12" s="1"/>
  <c r="CE817" i="12"/>
  <c r="CF817" i="12" s="1"/>
  <c r="CE818" i="12"/>
  <c r="CF818" i="12" s="1"/>
  <c r="CE819" i="12"/>
  <c r="CF819" i="12" s="1"/>
  <c r="CE820" i="12"/>
  <c r="CF820" i="12" s="1"/>
  <c r="CE821" i="12"/>
  <c r="CF821" i="12" s="1"/>
  <c r="CE822" i="12"/>
  <c r="CF822" i="12" s="1"/>
  <c r="CE823" i="12"/>
  <c r="CF823" i="12"/>
  <c r="CE824" i="12"/>
  <c r="CF824" i="12" s="1"/>
  <c r="CE825" i="12"/>
  <c r="CF825" i="12"/>
  <c r="CE826" i="12"/>
  <c r="CF826" i="12" s="1"/>
  <c r="CE827" i="12"/>
  <c r="CF827" i="12" s="1"/>
  <c r="CE828" i="12"/>
  <c r="CF828" i="12" s="1"/>
  <c r="CE829" i="12"/>
  <c r="CF829" i="12" s="1"/>
  <c r="CE830" i="12"/>
  <c r="CF830" i="12" s="1"/>
  <c r="CE831" i="12"/>
  <c r="CF831" i="12" s="1"/>
  <c r="CE832" i="12"/>
  <c r="CF832" i="12" s="1"/>
  <c r="CE833" i="12"/>
  <c r="CF833" i="12" s="1"/>
  <c r="CE834" i="12"/>
  <c r="CF834" i="12" s="1"/>
  <c r="CE835" i="12"/>
  <c r="CF835" i="12" s="1"/>
  <c r="CE836" i="12"/>
  <c r="CF836" i="12" s="1"/>
  <c r="CE837" i="12"/>
  <c r="CF837" i="12" s="1"/>
  <c r="CE838" i="12"/>
  <c r="CF838" i="12" s="1"/>
  <c r="CE839" i="12"/>
  <c r="CF839" i="12" s="1"/>
  <c r="CE840" i="12"/>
  <c r="CF840" i="12"/>
  <c r="CE841" i="12"/>
  <c r="CF841" i="12" s="1"/>
  <c r="CE842" i="12"/>
  <c r="CF842" i="12" s="1"/>
  <c r="CE843" i="12"/>
  <c r="CF843" i="12" s="1"/>
  <c r="CE844" i="12"/>
  <c r="CF844" i="12"/>
  <c r="CE845" i="12"/>
  <c r="CF845" i="12" s="1"/>
  <c r="CE846" i="12"/>
  <c r="CF846" i="12" s="1"/>
  <c r="CE847" i="12"/>
  <c r="CF847" i="12" s="1"/>
  <c r="CE848" i="12"/>
  <c r="CF848" i="12" s="1"/>
  <c r="CE849" i="12"/>
  <c r="CF849" i="12" s="1"/>
  <c r="CE850" i="12"/>
  <c r="CF850" i="12" s="1"/>
  <c r="CE851" i="12"/>
  <c r="CF851" i="12" s="1"/>
  <c r="CE852" i="12"/>
  <c r="CF852" i="12" s="1"/>
  <c r="CE853" i="12"/>
  <c r="CF853" i="12" s="1"/>
  <c r="CE854" i="12"/>
  <c r="CF854" i="12" s="1"/>
  <c r="CE855" i="12"/>
  <c r="CF855" i="12" s="1"/>
  <c r="CE856" i="12"/>
  <c r="CF856" i="12" s="1"/>
  <c r="CE857" i="12"/>
  <c r="CF857" i="12" s="1"/>
  <c r="CE858" i="12"/>
  <c r="CF858" i="12" s="1"/>
  <c r="CE859" i="12"/>
  <c r="CF859" i="12" s="1"/>
  <c r="CE860" i="12"/>
  <c r="CF860" i="12" s="1"/>
  <c r="CE861" i="12"/>
  <c r="CF861" i="12" s="1"/>
  <c r="CE862" i="12"/>
  <c r="CF862" i="12" s="1"/>
  <c r="CE863" i="12"/>
  <c r="CF863" i="12" s="1"/>
  <c r="CE864" i="12"/>
  <c r="CF864" i="12" s="1"/>
  <c r="CE865" i="12"/>
  <c r="CF865" i="12"/>
  <c r="CE866" i="12"/>
  <c r="CF866" i="12" s="1"/>
  <c r="CE867" i="12"/>
  <c r="CF867" i="12" s="1"/>
  <c r="CE868" i="12"/>
  <c r="CF868" i="12" s="1"/>
  <c r="CE869" i="12"/>
  <c r="CF869" i="12" s="1"/>
  <c r="CE870" i="12"/>
  <c r="CF870" i="12" s="1"/>
  <c r="CE871" i="12"/>
  <c r="CF871" i="12" s="1"/>
  <c r="CE872" i="12"/>
  <c r="CF872" i="12"/>
  <c r="CE873" i="12"/>
  <c r="CF873" i="12" s="1"/>
  <c r="CE874" i="12"/>
  <c r="CF874" i="12" s="1"/>
  <c r="CE875" i="12"/>
  <c r="CF875" i="12" s="1"/>
  <c r="CE876" i="12"/>
  <c r="CF876" i="12" s="1"/>
  <c r="CE877" i="12"/>
  <c r="CF877" i="12" s="1"/>
  <c r="CE878" i="12"/>
  <c r="CF878" i="12" s="1"/>
  <c r="CE879" i="12"/>
  <c r="CF879" i="12" s="1"/>
  <c r="CE880" i="12"/>
  <c r="CF880" i="12" s="1"/>
  <c r="CE881" i="12"/>
  <c r="CF881" i="12"/>
  <c r="CE882" i="12"/>
  <c r="CF882" i="12" s="1"/>
  <c r="CE883" i="12"/>
  <c r="CF883" i="12" s="1"/>
  <c r="CE884" i="12"/>
  <c r="CF884" i="12" s="1"/>
  <c r="CE885" i="12"/>
  <c r="CF885" i="12" s="1"/>
  <c r="CE886" i="12"/>
  <c r="CF886" i="12" s="1"/>
  <c r="CE887" i="12"/>
  <c r="CF887" i="12" s="1"/>
  <c r="CE888" i="12"/>
  <c r="CF888" i="12"/>
  <c r="CE889" i="12"/>
  <c r="CF889" i="12" s="1"/>
  <c r="CE890" i="12"/>
  <c r="CF890" i="12" s="1"/>
  <c r="CE891" i="12"/>
  <c r="CF891" i="12" s="1"/>
  <c r="CE892" i="12"/>
  <c r="CF892" i="12" s="1"/>
  <c r="CE893" i="12"/>
  <c r="CF893" i="12" s="1"/>
  <c r="CE894" i="12"/>
  <c r="CF894" i="12" s="1"/>
  <c r="CE895" i="12"/>
  <c r="CF895" i="12" s="1"/>
  <c r="CE896" i="12"/>
  <c r="CF896" i="12" s="1"/>
  <c r="CE897" i="12"/>
  <c r="CF897" i="12" s="1"/>
  <c r="CE898" i="12"/>
  <c r="CF898" i="12" s="1"/>
  <c r="CE899" i="12"/>
  <c r="CF899" i="12" s="1"/>
  <c r="CE900" i="12"/>
  <c r="CF900" i="12"/>
  <c r="CE901" i="12"/>
  <c r="CF901" i="12" s="1"/>
  <c r="CE902" i="12"/>
  <c r="CF902" i="12" s="1"/>
  <c r="CE903" i="12"/>
  <c r="CF903" i="12" s="1"/>
  <c r="CE904" i="12"/>
  <c r="CF904" i="12" s="1"/>
  <c r="CE905" i="12"/>
  <c r="CF905" i="12" s="1"/>
  <c r="CE906" i="12"/>
  <c r="CF906" i="12" s="1"/>
  <c r="CE907" i="12"/>
  <c r="CF907" i="12" s="1"/>
  <c r="CE908" i="12"/>
  <c r="CF908" i="12" s="1"/>
  <c r="CE909" i="12"/>
  <c r="CF909" i="12"/>
  <c r="CE910" i="12"/>
  <c r="CF910" i="12" s="1"/>
  <c r="CE911" i="12"/>
  <c r="CF911" i="12" s="1"/>
  <c r="CE912" i="12"/>
  <c r="CF912" i="12" s="1"/>
  <c r="CE913" i="12"/>
  <c r="CF913" i="12" s="1"/>
  <c r="CE914" i="12"/>
  <c r="CF914" i="12" s="1"/>
  <c r="CE915" i="12"/>
  <c r="CF915" i="12" s="1"/>
  <c r="CE916" i="12"/>
  <c r="CF916" i="12" s="1"/>
  <c r="CE917" i="12"/>
  <c r="CF917" i="12" s="1"/>
  <c r="CE918" i="12"/>
  <c r="CF918" i="12" s="1"/>
  <c r="CE919" i="12"/>
  <c r="CF919" i="12" s="1"/>
  <c r="CE920" i="12"/>
  <c r="CF920" i="12"/>
  <c r="CE921" i="12"/>
  <c r="CF921" i="12" s="1"/>
  <c r="CE922" i="12"/>
  <c r="CF922" i="12" s="1"/>
  <c r="CE923" i="12"/>
  <c r="CF923" i="12" s="1"/>
  <c r="CE924" i="12"/>
  <c r="CF924" i="12" s="1"/>
  <c r="CE925" i="12"/>
  <c r="CF925" i="12" s="1"/>
  <c r="CE926" i="12"/>
  <c r="CF926" i="12" s="1"/>
  <c r="CE927" i="12"/>
  <c r="CF927" i="12" s="1"/>
  <c r="CE928" i="12"/>
  <c r="CF928" i="12" s="1"/>
  <c r="CE929" i="12"/>
  <c r="CF929" i="12"/>
  <c r="CE930" i="12"/>
  <c r="CF930" i="12" s="1"/>
  <c r="CE931" i="12"/>
  <c r="CF931" i="12" s="1"/>
  <c r="CE932" i="12"/>
  <c r="CF932" i="12"/>
  <c r="CE933" i="12"/>
  <c r="CF933" i="12"/>
  <c r="CE934" i="12"/>
  <c r="CF934" i="12" s="1"/>
  <c r="CE935" i="12"/>
  <c r="CF935" i="12" s="1"/>
  <c r="CE936" i="12"/>
  <c r="CF936" i="12" s="1"/>
  <c r="CE937" i="12"/>
  <c r="CF937" i="12" s="1"/>
  <c r="CE938" i="12"/>
  <c r="CF938" i="12" s="1"/>
  <c r="CE939" i="12"/>
  <c r="CF939" i="12"/>
  <c r="CE940" i="12"/>
  <c r="CF940" i="12" s="1"/>
  <c r="CE941" i="12"/>
  <c r="CF941" i="12"/>
  <c r="CE942" i="12"/>
  <c r="CF942" i="12" s="1"/>
  <c r="CE943" i="12"/>
  <c r="CF943" i="12"/>
  <c r="CE944" i="12"/>
  <c r="CF944" i="12" s="1"/>
  <c r="CE945" i="12"/>
  <c r="CF945" i="12" s="1"/>
  <c r="CE946" i="12"/>
  <c r="CF946" i="12" s="1"/>
  <c r="CE947" i="12"/>
  <c r="CF947" i="12" s="1"/>
  <c r="CE948" i="12"/>
  <c r="CF948" i="12" s="1"/>
  <c r="CE949" i="12"/>
  <c r="CF949" i="12" s="1"/>
  <c r="CE950" i="12"/>
  <c r="CF950" i="12" s="1"/>
  <c r="CE951" i="12"/>
  <c r="CF951" i="12"/>
  <c r="CE952" i="12"/>
  <c r="CF952" i="12"/>
  <c r="CE953" i="12"/>
  <c r="CF953" i="12" s="1"/>
  <c r="CE954" i="12"/>
  <c r="CF954" i="12" s="1"/>
  <c r="CE955" i="12"/>
  <c r="CF955" i="12" s="1"/>
  <c r="CE956" i="12"/>
  <c r="CF956" i="12" s="1"/>
  <c r="CE957" i="12"/>
  <c r="CF957" i="12" s="1"/>
  <c r="CE958" i="12"/>
  <c r="CF958" i="12" s="1"/>
  <c r="CE959" i="12"/>
  <c r="CF959" i="12" s="1"/>
  <c r="CE960" i="12"/>
  <c r="CF960" i="12" s="1"/>
  <c r="CE961" i="12"/>
  <c r="CF961" i="12" s="1"/>
  <c r="CE962" i="12"/>
  <c r="CF962" i="12" s="1"/>
  <c r="CE963" i="12"/>
  <c r="CF963" i="12" s="1"/>
  <c r="CE964" i="12"/>
  <c r="CF964" i="12" s="1"/>
  <c r="CE965" i="12"/>
  <c r="CF965" i="12"/>
  <c r="CE966" i="12"/>
  <c r="CF966" i="12" s="1"/>
  <c r="CE967" i="12"/>
  <c r="CF967" i="12"/>
  <c r="CE968" i="12"/>
  <c r="CF968" i="12" s="1"/>
  <c r="CE969" i="12"/>
  <c r="CF969" i="12" s="1"/>
  <c r="CE970" i="12"/>
  <c r="CF970" i="12" s="1"/>
  <c r="CE971" i="12"/>
  <c r="CF971" i="12" s="1"/>
  <c r="CE972" i="12"/>
  <c r="CF972" i="12" s="1"/>
  <c r="CE973" i="12"/>
  <c r="CF973" i="12" s="1"/>
  <c r="CE974" i="12"/>
  <c r="CF974" i="12" s="1"/>
  <c r="CE975" i="12"/>
  <c r="CF975" i="12" s="1"/>
  <c r="CE976" i="12"/>
  <c r="CF976" i="12" s="1"/>
  <c r="CE977" i="12"/>
  <c r="CF977" i="12" s="1"/>
  <c r="CE978" i="12"/>
  <c r="CF978" i="12" s="1"/>
  <c r="CE979" i="12"/>
  <c r="CF979" i="12" s="1"/>
  <c r="CE980" i="12"/>
  <c r="CF980" i="12" s="1"/>
  <c r="CE981" i="12"/>
  <c r="CF981" i="12" s="1"/>
  <c r="CE982" i="12"/>
  <c r="CF982" i="12" s="1"/>
  <c r="CE983" i="12"/>
  <c r="CF983" i="12" s="1"/>
  <c r="CE984" i="12"/>
  <c r="CF984" i="12" s="1"/>
  <c r="CE985" i="12"/>
  <c r="CF985" i="12" s="1"/>
  <c r="CE986" i="12"/>
  <c r="CF986" i="12" s="1"/>
  <c r="CE987" i="12"/>
  <c r="CF987" i="12" s="1"/>
  <c r="CE988" i="12"/>
  <c r="CF988" i="12" s="1"/>
  <c r="CE989" i="12"/>
  <c r="CF989" i="12" s="1"/>
  <c r="CE990" i="12"/>
  <c r="CF990" i="12" s="1"/>
  <c r="CE991" i="12"/>
  <c r="CF991" i="12"/>
  <c r="CE992" i="12"/>
  <c r="CF992" i="12" s="1"/>
  <c r="CE993" i="12"/>
  <c r="CF993" i="12"/>
  <c r="CE994" i="12"/>
  <c r="CF994" i="12" s="1"/>
  <c r="CE995" i="12"/>
  <c r="CF995" i="12" s="1"/>
  <c r="CE996" i="12"/>
  <c r="CF996" i="12" s="1"/>
  <c r="CE997" i="12"/>
  <c r="CF997" i="12" s="1"/>
  <c r="CE998" i="12"/>
  <c r="CF998" i="12" s="1"/>
  <c r="CE999" i="12"/>
  <c r="CF999" i="12" s="1"/>
  <c r="CE1000" i="12"/>
  <c r="CF1000" i="12" s="1"/>
  <c r="CE1001" i="12"/>
  <c r="CF1001" i="12" s="1"/>
  <c r="CE1002" i="12"/>
  <c r="CF1002" i="12" s="1"/>
  <c r="CE1003" i="12"/>
  <c r="CF1003" i="12" s="1"/>
  <c r="CE1004" i="12"/>
  <c r="CF1004" i="12" s="1"/>
  <c r="CE1005" i="12"/>
  <c r="CF1005" i="12" s="1"/>
  <c r="CE1006" i="12"/>
  <c r="CF1006" i="12" s="1"/>
  <c r="CE7" i="12"/>
  <c r="CF7" i="12" s="1"/>
  <c r="CE8" i="12"/>
  <c r="CF8" i="12" s="1"/>
  <c r="I4" i="12"/>
  <c r="Q4" i="12"/>
  <c r="AO65" i="29" l="1"/>
  <c r="AC65" i="29"/>
  <c r="AX66" i="29"/>
  <c r="AS66" i="29"/>
  <c r="AF66" i="29" s="1"/>
  <c r="AB66" i="29" s="1"/>
  <c r="CE1008" i="12"/>
  <c r="M4" i="12" s="1"/>
  <c r="CF1008" i="12"/>
  <c r="P4" i="12" s="1"/>
  <c r="AO66" i="29" l="1"/>
  <c r="AC66" i="29"/>
  <c r="AX67" i="29"/>
  <c r="AS67" i="29"/>
  <c r="AF67" i="29" s="1"/>
  <c r="AB67" i="29" s="1"/>
  <c r="K8" i="12"/>
  <c r="O4" i="12"/>
  <c r="N4" i="12"/>
  <c r="AO67" i="29" l="1"/>
  <c r="AC67" i="29"/>
  <c r="AX68" i="29"/>
  <c r="AS68" i="29"/>
  <c r="AF68" i="29" s="1"/>
  <c r="AB68" i="29" s="1"/>
  <c r="L9" i="12"/>
  <c r="K9" i="12"/>
  <c r="M9" i="12"/>
  <c r="AO68" i="29" l="1"/>
  <c r="AC68" i="29"/>
  <c r="AX69" i="29"/>
  <c r="AS69" i="29"/>
  <c r="AF69" i="29" s="1"/>
  <c r="AB69" i="29" s="1"/>
  <c r="BA508" i="29"/>
  <c r="AO69" i="29" l="1"/>
  <c r="AC69" i="29"/>
  <c r="AX70" i="29"/>
  <c r="AS70" i="29"/>
  <c r="AF70" i="29" s="1"/>
  <c r="AB70" i="29" s="1"/>
  <c r="AO70" i="29" l="1"/>
  <c r="AC70" i="29"/>
  <c r="AX71" i="29"/>
  <c r="AS71" i="29"/>
  <c r="AF71" i="29" s="1"/>
  <c r="AB71" i="29" s="1"/>
  <c r="AO71" i="29" l="1"/>
  <c r="AX72" i="29"/>
  <c r="AS72" i="29"/>
  <c r="AF72" i="29" s="1"/>
  <c r="AB72" i="29" s="1"/>
  <c r="AO72" i="29" l="1"/>
  <c r="AC72" i="29"/>
  <c r="AX73" i="29"/>
  <c r="AS73" i="29"/>
  <c r="AF73" i="29" s="1"/>
  <c r="AB73" i="29" s="1"/>
  <c r="AC71" i="29"/>
  <c r="AO73" i="29" l="1"/>
  <c r="AC73" i="29"/>
  <c r="AX74" i="29"/>
  <c r="AS74" i="29"/>
  <c r="AF74" i="29" s="1"/>
  <c r="AB74" i="29" s="1"/>
  <c r="AO74" i="29" l="1"/>
  <c r="AC74" i="29"/>
  <c r="AX75" i="29"/>
  <c r="AS75" i="29"/>
  <c r="AF75" i="29" s="1"/>
  <c r="AB75" i="29" s="1"/>
  <c r="AO75" i="29" l="1"/>
  <c r="AC75" i="29"/>
  <c r="AX76" i="29"/>
  <c r="AS76" i="29"/>
  <c r="AF76" i="29" s="1"/>
  <c r="AB76" i="29" s="1"/>
  <c r="AO76" i="29" l="1"/>
  <c r="AC76" i="29"/>
  <c r="AX77" i="29"/>
  <c r="AS77" i="29"/>
  <c r="AF77" i="29" s="1"/>
  <c r="AB77" i="29" s="1"/>
  <c r="AO77" i="29" l="1"/>
  <c r="AC77" i="29"/>
  <c r="AX78" i="29"/>
  <c r="AS78" i="29"/>
  <c r="AF78" i="29" s="1"/>
  <c r="AB78" i="29" s="1"/>
  <c r="AO78" i="29" l="1"/>
  <c r="AC78" i="29"/>
  <c r="AX79" i="29"/>
  <c r="AS79" i="29"/>
  <c r="AF79" i="29" s="1"/>
  <c r="AB79" i="29" s="1"/>
  <c r="AO79" i="29" l="1"/>
  <c r="AC79" i="29"/>
  <c r="AX80" i="29"/>
  <c r="AS80" i="29"/>
  <c r="AF80" i="29" s="1"/>
  <c r="AB80" i="29" s="1"/>
  <c r="AO80" i="29" l="1"/>
  <c r="AC80" i="29"/>
  <c r="AX81" i="29"/>
  <c r="AS81" i="29"/>
  <c r="AF81" i="29" s="1"/>
  <c r="AB81" i="29" s="1"/>
  <c r="AO81" i="29" l="1"/>
  <c r="AC81" i="29"/>
  <c r="AX82" i="29"/>
  <c r="AS82" i="29"/>
  <c r="AF82" i="29" s="1"/>
  <c r="AB82" i="29" s="1"/>
  <c r="AO82" i="29" l="1"/>
  <c r="AC82" i="29"/>
  <c r="AX83" i="29"/>
  <c r="AS83" i="29"/>
  <c r="AF83" i="29" s="1"/>
  <c r="AB83" i="29" s="1"/>
  <c r="AO83" i="29" l="1"/>
  <c r="AC83" i="29"/>
  <c r="AX84" i="29"/>
  <c r="AS84" i="29"/>
  <c r="AF84" i="29" s="1"/>
  <c r="AB84" i="29" s="1"/>
  <c r="AO84" i="29" l="1"/>
  <c r="AC84" i="29"/>
  <c r="AX85" i="29"/>
  <c r="AS85" i="29"/>
  <c r="AF85" i="29" s="1"/>
  <c r="AB85" i="29" s="1"/>
  <c r="AO85" i="29" l="1"/>
  <c r="AC85" i="29"/>
  <c r="AX86" i="29"/>
  <c r="AS86" i="29"/>
  <c r="AF86" i="29" s="1"/>
  <c r="AB86" i="29" s="1"/>
  <c r="AO86" i="29" l="1"/>
  <c r="AC86" i="29"/>
  <c r="AX87" i="29"/>
  <c r="AS87" i="29"/>
  <c r="AF87" i="29" s="1"/>
  <c r="AB87" i="29" s="1"/>
  <c r="AO87" i="29" l="1"/>
  <c r="AC87" i="29"/>
  <c r="AX88" i="29"/>
  <c r="AS88" i="29"/>
  <c r="AF88" i="29" s="1"/>
  <c r="AB88" i="29" s="1"/>
  <c r="AO88" i="29" l="1"/>
  <c r="AC88" i="29"/>
  <c r="AX89" i="29"/>
  <c r="AS89" i="29"/>
  <c r="AF89" i="29" s="1"/>
  <c r="AB89" i="29" s="1"/>
  <c r="AO89" i="29" l="1"/>
  <c r="AC89" i="29"/>
  <c r="AX90" i="29"/>
  <c r="AS90" i="29"/>
  <c r="AF90" i="29" s="1"/>
  <c r="AB90" i="29" s="1"/>
  <c r="AO90" i="29" l="1"/>
  <c r="AC90" i="29"/>
  <c r="AX91" i="29"/>
  <c r="AS91" i="29"/>
  <c r="AF91" i="29" s="1"/>
  <c r="AB91" i="29" s="1"/>
  <c r="AO91" i="29" l="1"/>
  <c r="AC91" i="29"/>
  <c r="AX92" i="29"/>
  <c r="AS92" i="29"/>
  <c r="AF92" i="29" s="1"/>
  <c r="AB92" i="29" s="1"/>
  <c r="AO92" i="29" l="1"/>
  <c r="AC92" i="29"/>
  <c r="AX93" i="29"/>
  <c r="AS93" i="29"/>
  <c r="AF93" i="29" s="1"/>
  <c r="AB93" i="29" s="1"/>
  <c r="AO93" i="29" l="1"/>
  <c r="AC93" i="29"/>
  <c r="AS94" i="29"/>
  <c r="AF94" i="29" s="1"/>
  <c r="AB94" i="29" s="1"/>
  <c r="AX94" i="29"/>
  <c r="AO94" i="29" l="1"/>
  <c r="AC94" i="29"/>
  <c r="AS95" i="29"/>
  <c r="AF95" i="29" s="1"/>
  <c r="AB95" i="29" s="1"/>
  <c r="AX95" i="29"/>
  <c r="AO95" i="29" l="1"/>
  <c r="AC95" i="29"/>
  <c r="AS96" i="29"/>
  <c r="AF96" i="29" s="1"/>
  <c r="AB96" i="29" s="1"/>
  <c r="AX96" i="29"/>
  <c r="AO96" i="29" l="1"/>
  <c r="AC96" i="29"/>
  <c r="AS97" i="29"/>
  <c r="AF97" i="29" s="1"/>
  <c r="AB97" i="29" s="1"/>
  <c r="AX97" i="29"/>
  <c r="AO97" i="29" l="1"/>
  <c r="AC97" i="29"/>
  <c r="AS98" i="29"/>
  <c r="AF98" i="29" s="1"/>
  <c r="AB98" i="29" s="1"/>
  <c r="AX98" i="29"/>
  <c r="AO98" i="29" l="1"/>
  <c r="AC98" i="29"/>
  <c r="AS99" i="29"/>
  <c r="AF99" i="29" s="1"/>
  <c r="AB99" i="29" s="1"/>
  <c r="AX99" i="29"/>
  <c r="AO99" i="29" l="1"/>
  <c r="AC99" i="29"/>
  <c r="AS100" i="29"/>
  <c r="AF100" i="29" s="1"/>
  <c r="AB100" i="29" s="1"/>
  <c r="AX100" i="29"/>
  <c r="AO100" i="29" l="1"/>
  <c r="AC100" i="29"/>
  <c r="AS101" i="29"/>
  <c r="AF101" i="29" s="1"/>
  <c r="AB101" i="29" s="1"/>
  <c r="AX101" i="29"/>
  <c r="AO101" i="29" l="1"/>
  <c r="AC101" i="29"/>
  <c r="AS102" i="29"/>
  <c r="AF102" i="29" s="1"/>
  <c r="AB102" i="29" s="1"/>
  <c r="AX102" i="29"/>
  <c r="AO102" i="29" l="1"/>
  <c r="AC102" i="29"/>
  <c r="AS103" i="29"/>
  <c r="AF103" i="29" s="1"/>
  <c r="AB103" i="29" s="1"/>
  <c r="AX103" i="29"/>
  <c r="AO103" i="29" l="1"/>
  <c r="AC103" i="29"/>
  <c r="AS104" i="29"/>
  <c r="AF104" i="29" s="1"/>
  <c r="AB104" i="29" s="1"/>
  <c r="AX104" i="29"/>
  <c r="AO104" i="29" l="1"/>
  <c r="AC104" i="29"/>
  <c r="AS105" i="29"/>
  <c r="AF105" i="29" s="1"/>
  <c r="AB105" i="29" s="1"/>
  <c r="AX105" i="29"/>
  <c r="AO105" i="29" l="1"/>
  <c r="AC105" i="29"/>
  <c r="AS106" i="29"/>
  <c r="AF106" i="29" s="1"/>
  <c r="AB106" i="29" s="1"/>
  <c r="AX106" i="29"/>
  <c r="AO106" i="29" l="1"/>
  <c r="AC106" i="29"/>
  <c r="AS107" i="29"/>
  <c r="AF107" i="29" s="1"/>
  <c r="AB107" i="29" s="1"/>
  <c r="AX107" i="29"/>
  <c r="AO107" i="29" l="1"/>
  <c r="AC107" i="29"/>
  <c r="AS108" i="29"/>
  <c r="AF108" i="29" s="1"/>
  <c r="AB108" i="29" s="1"/>
  <c r="AX108" i="29"/>
  <c r="AO108" i="29" l="1"/>
  <c r="AC108" i="29"/>
  <c r="AS109" i="29"/>
  <c r="AF109" i="29" s="1"/>
  <c r="AB109" i="29" s="1"/>
  <c r="AX109" i="29"/>
  <c r="AO109" i="29" l="1"/>
  <c r="AC109" i="29"/>
  <c r="AS110" i="29"/>
  <c r="AF110" i="29" s="1"/>
  <c r="AB110" i="29" s="1"/>
  <c r="AX110" i="29"/>
  <c r="AO110" i="29" l="1"/>
  <c r="AC110" i="29"/>
  <c r="AS111" i="29"/>
  <c r="AF111" i="29" s="1"/>
  <c r="AB111" i="29" s="1"/>
  <c r="AX111" i="29"/>
  <c r="AO111" i="29" l="1"/>
  <c r="AC111" i="29"/>
  <c r="AS112" i="29"/>
  <c r="AF112" i="29" s="1"/>
  <c r="AB112" i="29" s="1"/>
  <c r="AX112" i="29"/>
  <c r="AO112" i="29" l="1"/>
  <c r="AC112" i="29"/>
  <c r="AS113" i="29"/>
  <c r="AF113" i="29" s="1"/>
  <c r="AB113" i="29" s="1"/>
  <c r="AX113" i="29"/>
  <c r="AO113" i="29" l="1"/>
  <c r="AC113" i="29"/>
  <c r="AS114" i="29"/>
  <c r="AF114" i="29" s="1"/>
  <c r="AB114" i="29" s="1"/>
  <c r="AX114" i="29"/>
  <c r="AO114" i="29" l="1"/>
  <c r="AC114" i="29"/>
  <c r="AS115" i="29"/>
  <c r="AF115" i="29" s="1"/>
  <c r="AB115" i="29" s="1"/>
  <c r="AX115" i="29"/>
  <c r="AO115" i="29" l="1"/>
  <c r="AC115" i="29"/>
  <c r="AS116" i="29"/>
  <c r="AF116" i="29" s="1"/>
  <c r="AB116" i="29" s="1"/>
  <c r="AX116" i="29"/>
  <c r="AO116" i="29" l="1"/>
  <c r="AC116" i="29"/>
  <c r="AS117" i="29"/>
  <c r="AF117" i="29" s="1"/>
  <c r="AB117" i="29" s="1"/>
  <c r="AX117" i="29"/>
  <c r="AO117" i="29" l="1"/>
  <c r="AC117" i="29"/>
  <c r="AS118" i="29"/>
  <c r="AF118" i="29" s="1"/>
  <c r="AB118" i="29" s="1"/>
  <c r="AX118" i="29"/>
  <c r="AO118" i="29" l="1"/>
  <c r="AC118" i="29"/>
  <c r="AS119" i="29"/>
  <c r="AF119" i="29" s="1"/>
  <c r="AB119" i="29" s="1"/>
  <c r="AX119" i="29"/>
  <c r="AO119" i="29" l="1"/>
  <c r="AC119" i="29"/>
  <c r="AS120" i="29"/>
  <c r="AF120" i="29" s="1"/>
  <c r="AB120" i="29" s="1"/>
  <c r="AX120" i="29"/>
  <c r="AO120" i="29" l="1"/>
  <c r="AC120" i="29"/>
  <c r="AS121" i="29"/>
  <c r="AF121" i="29" s="1"/>
  <c r="AB121" i="29" s="1"/>
  <c r="AX121" i="29"/>
  <c r="AO121" i="29" l="1"/>
  <c r="AC121" i="29"/>
  <c r="AS122" i="29"/>
  <c r="AF122" i="29" s="1"/>
  <c r="AB122" i="29" s="1"/>
  <c r="AX122" i="29"/>
  <c r="AO122" i="29" l="1"/>
  <c r="AC122" i="29"/>
  <c r="AS123" i="29"/>
  <c r="AF123" i="29" s="1"/>
  <c r="AB123" i="29" s="1"/>
  <c r="AX123" i="29"/>
  <c r="AO123" i="29" l="1"/>
  <c r="AC123" i="29"/>
  <c r="AS124" i="29"/>
  <c r="AF124" i="29" s="1"/>
  <c r="AB124" i="29" s="1"/>
  <c r="AX124" i="29"/>
  <c r="AO124" i="29" l="1"/>
  <c r="AC124" i="29"/>
  <c r="AS125" i="29"/>
  <c r="AF125" i="29" s="1"/>
  <c r="AB125" i="29" s="1"/>
  <c r="AX125" i="29"/>
  <c r="AO125" i="29" l="1"/>
  <c r="AC125" i="29"/>
  <c r="AS126" i="29"/>
  <c r="AF126" i="29" s="1"/>
  <c r="AB126" i="29" s="1"/>
  <c r="AX126" i="29"/>
  <c r="AO126" i="29" l="1"/>
  <c r="AC126" i="29"/>
  <c r="AS127" i="29"/>
  <c r="AF127" i="29" s="1"/>
  <c r="AB127" i="29" s="1"/>
  <c r="AX127" i="29"/>
  <c r="AO127" i="29" l="1"/>
  <c r="AC127" i="29"/>
  <c r="AS128" i="29"/>
  <c r="AF128" i="29" s="1"/>
  <c r="AB128" i="29" s="1"/>
  <c r="AX128" i="29"/>
  <c r="AO128" i="29" l="1"/>
  <c r="AC128" i="29"/>
  <c r="AS129" i="29"/>
  <c r="AF129" i="29" s="1"/>
  <c r="AB129" i="29" s="1"/>
  <c r="AX129" i="29"/>
  <c r="AO129" i="29" l="1"/>
  <c r="AC129" i="29"/>
  <c r="AS130" i="29"/>
  <c r="AF130" i="29" s="1"/>
  <c r="AB130" i="29" s="1"/>
  <c r="AX130" i="29"/>
  <c r="AO130" i="29" l="1"/>
  <c r="AC130" i="29"/>
  <c r="AS131" i="29"/>
  <c r="AF131" i="29" s="1"/>
  <c r="AB131" i="29" s="1"/>
  <c r="AX131" i="29"/>
  <c r="AO131" i="29" l="1"/>
  <c r="AC131" i="29"/>
  <c r="AS132" i="29"/>
  <c r="AF132" i="29" s="1"/>
  <c r="AB132" i="29" s="1"/>
  <c r="AX132" i="29"/>
  <c r="AO132" i="29" l="1"/>
  <c r="AC132" i="29"/>
  <c r="AS133" i="29"/>
  <c r="AF133" i="29" s="1"/>
  <c r="AB133" i="29" s="1"/>
  <c r="AX133" i="29"/>
  <c r="AO133" i="29" l="1"/>
  <c r="AC133" i="29"/>
  <c r="AS134" i="29"/>
  <c r="AF134" i="29" s="1"/>
  <c r="AB134" i="29" s="1"/>
  <c r="AX134" i="29"/>
  <c r="AO134" i="29" l="1"/>
  <c r="AC134" i="29"/>
  <c r="AS135" i="29"/>
  <c r="AF135" i="29" s="1"/>
  <c r="AB135" i="29" s="1"/>
  <c r="AX135" i="29"/>
  <c r="AO135" i="29" l="1"/>
  <c r="AC135" i="29"/>
  <c r="AS136" i="29"/>
  <c r="AF136" i="29" s="1"/>
  <c r="AB136" i="29" s="1"/>
  <c r="AX136" i="29"/>
  <c r="AO136" i="29" l="1"/>
  <c r="AC136" i="29"/>
  <c r="AS137" i="29"/>
  <c r="AF137" i="29" s="1"/>
  <c r="AB137" i="29" s="1"/>
  <c r="AX137" i="29"/>
  <c r="AO137" i="29" l="1"/>
  <c r="AC137" i="29"/>
  <c r="AS138" i="29"/>
  <c r="AF138" i="29" s="1"/>
  <c r="AB138" i="29" s="1"/>
  <c r="AX138" i="29"/>
  <c r="AO138" i="29" l="1"/>
  <c r="AC138" i="29"/>
  <c r="AS139" i="29"/>
  <c r="AF139" i="29" s="1"/>
  <c r="AB139" i="29" s="1"/>
  <c r="AX139" i="29"/>
  <c r="AO139" i="29" l="1"/>
  <c r="AC139" i="29"/>
  <c r="AS140" i="29"/>
  <c r="AF140" i="29" s="1"/>
  <c r="AB140" i="29" s="1"/>
  <c r="AX140" i="29"/>
  <c r="AO140" i="29" l="1"/>
  <c r="AC140" i="29"/>
  <c r="AS141" i="29"/>
  <c r="AF141" i="29" s="1"/>
  <c r="AB141" i="29" s="1"/>
  <c r="AX141" i="29"/>
  <c r="AO141" i="29" l="1"/>
  <c r="AC141" i="29"/>
  <c r="AX142" i="29"/>
  <c r="AX508" i="29" s="1"/>
  <c r="AS142" i="29"/>
  <c r="AF142" i="29" s="1"/>
  <c r="AB142" i="29" s="1"/>
  <c r="D513" i="29"/>
  <c r="H26" i="32" s="1"/>
  <c r="C4" i="41" s="1"/>
  <c r="AO142" i="29" l="1"/>
  <c r="C6" i="41"/>
  <c r="F521" i="29"/>
  <c r="T26" i="32"/>
  <c r="H13" i="32"/>
  <c r="T13" i="32" l="1"/>
  <c r="A210" i="32"/>
  <c r="AC142" i="29"/>
  <c r="F522" i="29" s="1"/>
  <c r="T27" i="32" s="1"/>
  <c r="D4" i="41"/>
  <c r="E4" i="41" l="1"/>
  <c r="E6" i="41" s="1"/>
  <c r="D6" i="41"/>
  <c r="H27" i="32"/>
  <c r="T28" i="32"/>
  <c r="T15" i="32" s="1"/>
  <c r="T14" i="32"/>
  <c r="H28" i="32" l="1"/>
  <c r="H15" i="32" s="1"/>
  <c r="H14" i="32"/>
  <c r="P507" i="29"/>
  <c r="J6" i="41" s="1"/>
</calcChain>
</file>

<file path=xl/comments1.xml><?xml version="1.0" encoding="utf-8"?>
<comments xmlns="http://schemas.openxmlformats.org/spreadsheetml/2006/main">
  <authors>
    <author>Mercader Marigó, Anna M.</author>
  </authors>
  <commentList>
    <comment ref="I7" authorId="0" shapeId="0">
      <text>
        <r>
          <rPr>
            <sz val="10"/>
            <color indexed="81"/>
            <rFont val="Tahoma"/>
            <family val="2"/>
          </rPr>
          <t xml:space="preserve">Canvia l'edat, no manté la inicial d quan es fa l'excel
</t>
        </r>
      </text>
    </comment>
  </commentList>
</comments>
</file>

<file path=xl/sharedStrings.xml><?xml version="1.0" encoding="utf-8"?>
<sst xmlns="http://schemas.openxmlformats.org/spreadsheetml/2006/main" count="792" uniqueCount="325">
  <si>
    <t>M - M. Mental</t>
  </si>
  <si>
    <t>F - Física</t>
  </si>
  <si>
    <t>P - Psíquica</t>
  </si>
  <si>
    <t>PC - Paràlisi Cerebral</t>
  </si>
  <si>
    <t>Codi del contracte</t>
  </si>
  <si>
    <t>Entitat:</t>
  </si>
  <si>
    <t>NIF:</t>
  </si>
  <si>
    <t>DE DISCAPACITAT</t>
  </si>
  <si>
    <t>Núm. Ordre</t>
  </si>
  <si>
    <t>DNI / NIE</t>
  </si>
  <si>
    <t>Cognoms,  nom</t>
  </si>
  <si>
    <r>
      <t xml:space="preserve">Tipus de discapacitat  </t>
    </r>
    <r>
      <rPr>
        <sz val="8"/>
        <rFont val="Arial"/>
        <family val="2"/>
      </rPr>
      <t>(fer servir opcions de la llista desplegable)</t>
    </r>
  </si>
  <si>
    <t>A - Sensorial Auditiva</t>
  </si>
  <si>
    <t>V - Sensorial Visual</t>
  </si>
  <si>
    <t>TIPUS</t>
  </si>
  <si>
    <t>SEXE</t>
  </si>
  <si>
    <t>Home</t>
  </si>
  <si>
    <t>Dona</t>
  </si>
  <si>
    <t>PED</t>
  </si>
  <si>
    <t>PD</t>
  </si>
  <si>
    <t>PCI</t>
  </si>
  <si>
    <t>PDES</t>
  </si>
  <si>
    <t>DED</t>
  </si>
  <si>
    <t>Document 3</t>
  </si>
  <si>
    <t xml:space="preserve">(PD)                 </t>
  </si>
  <si>
    <t>(PCI)</t>
  </si>
  <si>
    <t>jklmnop</t>
  </si>
  <si>
    <r>
      <t xml:space="preserve">% Grau de discapacitat </t>
    </r>
    <r>
      <rPr>
        <sz val="8"/>
        <rFont val="Arial"/>
        <family val="2"/>
      </rPr>
      <t>(no posar símbol %)</t>
    </r>
  </si>
  <si>
    <r>
      <rPr>
        <b/>
        <sz val="9"/>
        <rFont val="Arial"/>
        <family val="2"/>
      </rPr>
      <t xml:space="preserve">Sexe    </t>
    </r>
    <r>
      <rPr>
        <b/>
        <sz val="10"/>
        <rFont val="Arial"/>
        <family val="2"/>
      </rPr>
      <t xml:space="preserve">               </t>
    </r>
    <r>
      <rPr>
        <sz val="8"/>
        <rFont val="Arial"/>
        <family val="2"/>
      </rPr>
      <t>(fer servir opcions de la llista desplegable)</t>
    </r>
  </si>
  <si>
    <t>Espai reservat per a l'Administració</t>
  </si>
  <si>
    <t>Relació de la plantilla de treballadors/ores amb discapacitat a 01/01/2021 (per ordre alfabètic)</t>
  </si>
  <si>
    <t>Durada del contracte</t>
  </si>
  <si>
    <t>Data inici contracte</t>
  </si>
  <si>
    <t>Indefinit</t>
  </si>
  <si>
    <t>Data finalització contracte</t>
  </si>
  <si>
    <t>Sí</t>
  </si>
  <si>
    <t>No</t>
  </si>
  <si>
    <t>Núm. Afiliació a la Seguretat Social</t>
  </si>
  <si>
    <t>Contractes</t>
  </si>
  <si>
    <t>Indefinits</t>
  </si>
  <si>
    <t>Temporals</t>
  </si>
  <si>
    <t>Treballadors</t>
  </si>
  <si>
    <t>Mòdul</t>
  </si>
  <si>
    <t>Distribució per gènere</t>
  </si>
  <si>
    <t>No binàri</t>
  </si>
  <si>
    <t>OBSERVACIONS</t>
  </si>
  <si>
    <t>Codi numèric (100, 200, 430, etc.)</t>
  </si>
  <si>
    <t>INSTRUCCIONS</t>
  </si>
  <si>
    <t xml:space="preserve">Data naixement
 </t>
  </si>
  <si>
    <t xml:space="preserve">% Grau de discapacitat
</t>
  </si>
  <si>
    <t xml:space="preserve">Tipus de discapacitat  
</t>
  </si>
  <si>
    <t>Format 12345678X / X12345678X, sense punts ni espais en blanc.</t>
  </si>
  <si>
    <t>Format sense punts ni espais en blanc.</t>
  </si>
  <si>
    <t>Format DD/MM/AAAA</t>
  </si>
  <si>
    <t>Sexe</t>
  </si>
  <si>
    <t>IDENTITAT DE GÈNERE</t>
  </si>
  <si>
    <t>Tipus de contracte</t>
  </si>
  <si>
    <t xml:space="preserve">Sexe    
</t>
  </si>
  <si>
    <t>Per ordre alfabètic dels cognoms.</t>
  </si>
  <si>
    <t>Comprovació càlcul</t>
  </si>
  <si>
    <t>En aquesta casella podem esciure comentaris.</t>
  </si>
  <si>
    <t>No binari</t>
  </si>
  <si>
    <t>Igual o superior a 6 mesos</t>
  </si>
  <si>
    <t>Utilitzeu les opcions de la llista desplegable.</t>
  </si>
  <si>
    <t>Indiqueu el total dels mesos del contracte vigent.</t>
  </si>
  <si>
    <t>Percentatge de jornada laboral que consta al contracte. No escriviu el símbol %. Admet nombres decimals.</t>
  </si>
  <si>
    <t>Nivell acadèmic</t>
  </si>
  <si>
    <t>CFGS</t>
  </si>
  <si>
    <t>Cicles formatius específics CET</t>
  </si>
  <si>
    <t>Tècnic/a de programes de prevenció i inserció social</t>
  </si>
  <si>
    <t>Educador/a d'equipaments residencials de tipus diversos</t>
  </si>
  <si>
    <t>Treballador/a familiar</t>
  </si>
  <si>
    <t>Auxiliar de tutela</t>
  </si>
  <si>
    <t>Tècnic/a d'integració social</t>
  </si>
  <si>
    <t>Educador/a d'educació especial</t>
  </si>
  <si>
    <t>Monitor/a de persones amb discapacitat</t>
  </si>
  <si>
    <t>Tècnic/a de mobilitat bàsica</t>
  </si>
  <si>
    <t>Mediador/a ocupacional i/o laboral</t>
  </si>
  <si>
    <t>Mediador/a comunitari/ària</t>
  </si>
  <si>
    <t>Mediador/a intercultural</t>
  </si>
  <si>
    <t>Tècnic/a en ocupació amb suport</t>
  </si>
  <si>
    <t>Tècnic/a d'acompanyament laboral</t>
  </si>
  <si>
    <t>Monitor/a de rehabilitació psicosocial</t>
  </si>
  <si>
    <t>Psicologia</t>
  </si>
  <si>
    <t>Treball_Social</t>
  </si>
  <si>
    <t>Educació_Social</t>
  </si>
  <si>
    <t>Teràpia_Ocupacional</t>
  </si>
  <si>
    <t>Psicòleg/òloga</t>
  </si>
  <si>
    <t>Treballador/a Social</t>
  </si>
  <si>
    <t>Educador/a Social</t>
  </si>
  <si>
    <t>Terapeuta Ocupacional</t>
  </si>
  <si>
    <r>
      <t xml:space="preserve">Tipus de discapacitat 
 </t>
    </r>
    <r>
      <rPr>
        <sz val="10"/>
        <rFont val="Arial"/>
        <family val="2"/>
      </rPr>
      <t>(fer servir opcions de la llista desplegable)</t>
    </r>
  </si>
  <si>
    <t>Edat (anys)</t>
  </si>
  <si>
    <r>
      <t xml:space="preserve">Data naixement </t>
    </r>
    <r>
      <rPr>
        <sz val="10"/>
        <rFont val="Arial"/>
        <family val="2"/>
      </rPr>
      <t>dd/mm/aaaa</t>
    </r>
  </si>
  <si>
    <r>
      <t xml:space="preserve">Identitat de gènere             </t>
    </r>
    <r>
      <rPr>
        <sz val="10"/>
        <rFont val="Arial"/>
        <family val="2"/>
      </rPr>
      <t>(fer servir llista opcions de la llista desplegable)</t>
    </r>
  </si>
  <si>
    <r>
      <t xml:space="preserve">Sexe   
</t>
    </r>
    <r>
      <rPr>
        <sz val="10"/>
        <rFont val="Arial"/>
        <family val="2"/>
      </rPr>
      <t>(fer servir llista opcions de la llista desplegable)</t>
    </r>
  </si>
  <si>
    <t>AMAGAR</t>
  </si>
  <si>
    <r>
      <t xml:space="preserve">Tipus de discapacitat  </t>
    </r>
    <r>
      <rPr>
        <sz val="10"/>
        <rFont val="Arial"/>
        <family val="2"/>
      </rPr>
      <t>(fer servir opcions de la llista desplegable)</t>
    </r>
  </si>
  <si>
    <t>Tipus de discapacitat 
 (fer servir opcions de la llista desplegable)</t>
  </si>
  <si>
    <t>% Grau de discapacitat (no posar símbol %)</t>
  </si>
  <si>
    <t>Empresa ordinària on s'ha inserit</t>
  </si>
  <si>
    <t>Durada prevista del contracte</t>
  </si>
  <si>
    <t>Han accedit a una formació professionalitzadora? 
SÍ/NO</t>
  </si>
  <si>
    <t>Sí? Quina?</t>
  </si>
  <si>
    <t>S'han acreditat competències? SÍ/NO</t>
  </si>
  <si>
    <t>Quines competències?</t>
  </si>
  <si>
    <t>TIPUS DE DE DISCAPACITAT</t>
  </si>
  <si>
    <t>No binaria</t>
  </si>
  <si>
    <t>6 mesos</t>
  </si>
  <si>
    <t>SÍ</t>
  </si>
  <si>
    <t>Substitució</t>
  </si>
  <si>
    <t>NO</t>
  </si>
  <si>
    <t>DNI/NIE treballador/a</t>
  </si>
  <si>
    <t>Cognoms, nom</t>
  </si>
  <si>
    <t>Tipus de discapacitat</t>
  </si>
  <si>
    <t>% Grau de discapacitat</t>
  </si>
  <si>
    <t>Indiqueu el nom o raó social de l'empresa ordinària on s'ha inserit la persona treballadora</t>
  </si>
  <si>
    <t xml:space="preserve">Han accedit a una formació professionalitzadora? </t>
  </si>
  <si>
    <t>En cas que hagin accedir a una formació professionalitzadora, indiqueu breument quina.</t>
  </si>
  <si>
    <t>S'han acreditat competències?</t>
  </si>
  <si>
    <t>En cas que hagin acreditat competències, indiqueu breument quines són.</t>
  </si>
  <si>
    <t>Titulació acadèmica</t>
  </si>
  <si>
    <t>Indiqueu el total de les hores anuals que la persona de suport dedica al personal que presenta més dificultats.</t>
  </si>
  <si>
    <t>Indiqueu el total de les hores anuals que la persona de suport dedica al personal amb discapacitat física o sensorial entre el 33% i el 64%</t>
  </si>
  <si>
    <t>Total No binaris</t>
  </si>
  <si>
    <t>Total Dones</t>
  </si>
  <si>
    <t>Total Homes</t>
  </si>
  <si>
    <t>Identitat de gènere</t>
  </si>
  <si>
    <t>NIF</t>
  </si>
  <si>
    <t>Entitat</t>
  </si>
  <si>
    <t xml:space="preserve">Núm. hores EMS anuals  dedicades a Personal discapacitat MD </t>
  </si>
  <si>
    <t>Núm. hores EMS anuals  dedicades a Personal discapacitat FS_33-64</t>
  </si>
  <si>
    <r>
      <t xml:space="preserve">Sexe
</t>
    </r>
    <r>
      <rPr>
        <sz val="10"/>
        <rFont val="Arial"/>
        <family val="2"/>
      </rPr>
      <t>(fer servir llista opcions de la llista desplegable)</t>
    </r>
  </si>
  <si>
    <t>Total treballadors inserits:</t>
  </si>
  <si>
    <t>Núm. d'ordre</t>
  </si>
  <si>
    <t>Relació persones ateses MAJORS DIFICULTATS</t>
  </si>
  <si>
    <t>Relació persones ateses FÍSICS SENSORIALS</t>
  </si>
  <si>
    <t xml:space="preserve">Total sol·licitat persones ateses amb discapacitat </t>
  </si>
  <si>
    <t>Sumatori hores anuals MD</t>
  </si>
  <si>
    <t>Sumatori hores anuals FS_33-64</t>
  </si>
  <si>
    <t xml:space="preserve">Total hores atenció </t>
  </si>
  <si>
    <t>Relació classificada personal EMS contractat pel CET durant el període d'execució (línia 2)</t>
  </si>
  <si>
    <t>Contracte laboral</t>
  </si>
  <si>
    <r>
      <t>Explicació de les caselles de "</t>
    </r>
    <r>
      <rPr>
        <b/>
        <sz val="10"/>
        <rFont val="Arial"/>
        <family val="2"/>
      </rPr>
      <t>Rel_EMS_JUST"</t>
    </r>
  </si>
  <si>
    <t>Nombre de persones ateses amb discapacitat MD</t>
  </si>
  <si>
    <t>Nombre de persones ateses amb discapacitat FS</t>
  </si>
  <si>
    <t>Total persones ateses amb discapacitat amb majors dificultats</t>
  </si>
  <si>
    <t>Nombre d'hores de suport i acompanyament a les famílies</t>
  </si>
  <si>
    <t>Hores de formació de capacitació per a persones amb discapacitat</t>
  </si>
  <si>
    <t>Gènere</t>
  </si>
  <si>
    <t>Total</t>
  </si>
  <si>
    <t>Percentatge assoliment objectius plantejats en el projecte</t>
  </si>
  <si>
    <r>
      <t xml:space="preserve">% Grau de discapacitat 
</t>
    </r>
    <r>
      <rPr>
        <sz val="10"/>
        <rFont val="Arial"/>
        <family val="2"/>
      </rPr>
      <t>(no posar símbol %)</t>
    </r>
  </si>
  <si>
    <r>
      <t xml:space="preserve">Percentatge assoliment objectius plantejats en el projecte
</t>
    </r>
    <r>
      <rPr>
        <sz val="10"/>
        <rFont val="Arial"/>
        <family val="2"/>
      </rPr>
      <t>(no posar símbol %)</t>
    </r>
  </si>
  <si>
    <t>Total persones ateses amb discapacitat física-sensorial 33-64</t>
  </si>
  <si>
    <t>Indicadors sexe / gènere</t>
  </si>
  <si>
    <t>Indicadors quantitatius</t>
  </si>
  <si>
    <r>
      <t xml:space="preserve">Grau satisfacció formació rebuda
</t>
    </r>
    <r>
      <rPr>
        <sz val="10"/>
        <rFont val="Arial"/>
        <family val="2"/>
      </rPr>
      <t>(puntueu de l'1 al 10)</t>
    </r>
  </si>
  <si>
    <r>
      <t xml:space="preserve">Grau satisfacció acompanyament rebut
</t>
    </r>
    <r>
      <rPr>
        <sz val="10"/>
        <rFont val="Arial"/>
        <family val="2"/>
      </rPr>
      <t>(puntueu de l'1 al 10)</t>
    </r>
  </si>
  <si>
    <r>
      <t xml:space="preserve">Grau satisfacció suport i acompanyament famílies
</t>
    </r>
    <r>
      <rPr>
        <sz val="10"/>
        <rFont val="Arial"/>
        <family val="2"/>
      </rPr>
      <t>(puntueu de l'1 al 10)</t>
    </r>
  </si>
  <si>
    <t>Grau satisfacció</t>
  </si>
  <si>
    <t>Indicadors qualitatius</t>
  </si>
  <si>
    <r>
      <t xml:space="preserve">Titulació acadèmica
</t>
    </r>
    <r>
      <rPr>
        <sz val="10"/>
        <rFont val="Arial"/>
        <family val="2"/>
      </rPr>
      <t>(feu servir les opcions de la llista desplegable, excepte pels cicles formatius específics del CET)</t>
    </r>
  </si>
  <si>
    <t>Grau satisfacció suport i acompanyament famílies</t>
  </si>
  <si>
    <t>Grau satisfacció acompanyament rebut</t>
  </si>
  <si>
    <t>Grau satisfacció formació rebuda</t>
  </si>
  <si>
    <t>Utilitzeu nombres enters, sense decimals (33, 50, 65, etc).</t>
  </si>
  <si>
    <t>Indiqueu el nombre de persones amb discapacitat FS que atén el personal de suport.</t>
  </si>
  <si>
    <t>Indiqueu el nombre de persones amb discapacitat MD que atén el personal de suport.</t>
  </si>
  <si>
    <t>Indiqueu el DNI/NIE del personal de suport</t>
  </si>
  <si>
    <t>MAJORS DIFICULTATS</t>
  </si>
  <si>
    <t xml:space="preserve">TOTALS </t>
  </si>
  <si>
    <t>Recompte persones ateses</t>
  </si>
  <si>
    <t>Quantia de la subvenció segons mòdul</t>
  </si>
  <si>
    <t>Quantia de la subvenció segons mòdul incloent 10% despeses addicionals</t>
  </si>
  <si>
    <t>Mòdul aplicat</t>
  </si>
  <si>
    <t>Sumatori mòdul FS</t>
  </si>
  <si>
    <t>FÍSICS SENSORIALS 
33-64%</t>
  </si>
  <si>
    <t>Sumatori Mòdul reservat administració</t>
  </si>
  <si>
    <t>Suma quantia de la subvenció segons mòdul</t>
  </si>
  <si>
    <t>Suma quantia de la subvenció segons mòdul incloent 10% despeses addicionals</t>
  </si>
  <si>
    <t xml:space="preserve">Relació de persones ateses (Base 1.4 a) Annex 3 ORDRE EMT/136/2022)                                                         </t>
  </si>
  <si>
    <r>
      <t>Explicació de les caselles de "</t>
    </r>
    <r>
      <rPr>
        <b/>
        <sz val="10"/>
        <rFont val="Arial"/>
        <family val="2"/>
      </rPr>
      <t>Rel_llocs_treball_MD_JUST</t>
    </r>
    <r>
      <rPr>
        <sz val="10"/>
        <rFont val="Arial"/>
        <family val="2"/>
      </rPr>
      <t>" i "</t>
    </r>
    <r>
      <rPr>
        <b/>
        <sz val="10"/>
        <rFont val="Arial"/>
        <family val="2"/>
      </rPr>
      <t>Rel_llocs_treball_FS_64_33_JUST</t>
    </r>
    <r>
      <rPr>
        <sz val="10"/>
        <rFont val="Arial"/>
        <family val="2"/>
      </rPr>
      <t>"</t>
    </r>
  </si>
  <si>
    <t>Cicles formatius específics CET  / Titulacions específiques CET</t>
  </si>
  <si>
    <t>Cicle formatiu 
específic / tiulació específica del CET</t>
  </si>
  <si>
    <t>Puntueu de l'1 al 10 tot utilitzant les opcions de la llista desplegable.</t>
  </si>
  <si>
    <t>No modifiqueu aquesta columna. Conté el nivell acadèmic de la persona de suport que esteu introduint. Introduïu cada perfil acadèmic al seu apartat corresponent.</t>
  </si>
  <si>
    <t>No modifiqueu aquesta columna. És el comptador de llocs de treball, núm. ordre: 1,2,3, etc.</t>
  </si>
  <si>
    <r>
      <rPr>
        <b/>
        <sz val="10"/>
        <rFont val="Arial"/>
        <family val="2"/>
      </rPr>
      <t xml:space="preserve">Entitat  /  NIF  .... </t>
    </r>
    <r>
      <rPr>
        <sz val="10"/>
        <rFont val="Arial"/>
        <family val="2"/>
      </rPr>
      <t xml:space="preserve"> Aquestes dades es faran constar en aquest full d’Excel i es copiaran automàticament a la resta de fulls del document.</t>
    </r>
  </si>
  <si>
    <r>
      <rPr>
        <b/>
        <sz val="10"/>
        <rFont val="Arial"/>
        <family val="2"/>
      </rPr>
      <t xml:space="preserve">Entitat  /  NIF  .... </t>
    </r>
    <r>
      <rPr>
        <sz val="10"/>
        <rFont val="Arial"/>
        <family val="2"/>
      </rPr>
      <t xml:space="preserve"> Aquestes dades ja consten omplertes d’acord amb el que s’ha fet constar en el full Rel_EMS_JUST. </t>
    </r>
  </si>
  <si>
    <t>No escriviu res en aquest espai.</t>
  </si>
  <si>
    <t>Podeu escriure les observacions que considereu oportunes</t>
  </si>
  <si>
    <t>Import del mòdul aplicat d'acord amb les dades consignades en els apartats anteriors</t>
  </si>
  <si>
    <t>Descripció de la metodologia emprada</t>
  </si>
  <si>
    <t>Breu descripció de la metodologia emprada en la inserció laboral a l'empresa ordinària</t>
  </si>
  <si>
    <t>Tipus de trobada</t>
  </si>
  <si>
    <t>Nom de la trobada</t>
  </si>
  <si>
    <t>Nombre d'assistents</t>
  </si>
  <si>
    <r>
      <t xml:space="preserve">Explicació de les caselles d' </t>
    </r>
    <r>
      <rPr>
        <b/>
        <sz val="10"/>
        <rFont val="Arial"/>
        <family val="2"/>
      </rPr>
      <t>"Inserció Empresa Ordinària EMS"</t>
    </r>
  </si>
  <si>
    <t xml:space="preserve">Indiqueu el nom de la trobada </t>
  </si>
  <si>
    <t>Indiqueu el nombre de persones que han assistit a la trobada</t>
  </si>
  <si>
    <t>Data inici</t>
  </si>
  <si>
    <t>Data fi</t>
  </si>
  <si>
    <t>Indiqueu la data d'inici de la trobada</t>
  </si>
  <si>
    <t>Indiqueu la data fi de la trobada</t>
  </si>
  <si>
    <t xml:space="preserve">Relació de persones ateses (Base 1.4 b) Annex 3 ORDRE EMT/136/2022)                                                         </t>
  </si>
  <si>
    <t>Indiqueu el total de les hores anuals que la persona de suport dedica al centre especial de treball (normalment coincideix amb les hores anuals de contracte)</t>
  </si>
  <si>
    <t>Dedicació anual del personal EMS (d’acord amb la base 3 de l’annex 3 de l’Ordre EMS/136/2022)</t>
  </si>
  <si>
    <t>Periode</t>
  </si>
  <si>
    <t>Denominació</t>
  </si>
  <si>
    <t>Dades de l’entitat</t>
  </si>
  <si>
    <t>Línia 2. Accions d’acompanyament especialitzat i de suport sociolaboral de les persones amb discapacitat dels centres especials de treball i les seves famílies.</t>
  </si>
  <si>
    <t>Fitxa de seguiment personal anual del programa d'acompanyament individualitzat</t>
  </si>
  <si>
    <t>Altres explicacions, dades o continguts d'interès</t>
  </si>
  <si>
    <t xml:space="preserve"> </t>
  </si>
  <si>
    <t>En aquest full hi trobareu un quadre de text perquè hi pugueu fer constar altres explicacions, dades o continguts d'interès sobre els quals vulgueu deixar constància.</t>
  </si>
  <si>
    <t xml:space="preserve">Com que el full està protegit, per activar el quadre de text i poder-hi escriure a dins, primer caldrà que cliqueu sobre el quadre de text: primer amb el botó dret i després amb l'esquerre. D'aquesta forma se us activarà el cursor per poder-hi escriure. </t>
  </si>
  <si>
    <t>Full "Resum fitxa_indicadors_JUST"</t>
  </si>
  <si>
    <t>En aquest full no hi heu d'escriure res: és un recull d'indicadors en base a la informació que heu fet constar en els fulls precedents.</t>
  </si>
  <si>
    <r>
      <t xml:space="preserve">Explicació de les caselles d' </t>
    </r>
    <r>
      <rPr>
        <b/>
        <sz val="10"/>
        <rFont val="Arial"/>
        <family val="2"/>
      </rPr>
      <t>"Explicació lliure"</t>
    </r>
  </si>
  <si>
    <r>
      <t xml:space="preserve">Explicació de les caselles de </t>
    </r>
    <r>
      <rPr>
        <b/>
        <sz val="10"/>
        <rFont val="Arial"/>
        <family val="2"/>
      </rPr>
      <t>"Fitxa _Seguiment"</t>
    </r>
  </si>
  <si>
    <r>
      <t xml:space="preserve">Observacions: </t>
    </r>
    <r>
      <rPr>
        <sz val="11"/>
        <color theme="1"/>
        <rFont val="Helvetica*"/>
      </rPr>
      <t>Indiqueu, si és el cas, si hi ha hagut alguna modificació respecte a la previsió inicial.</t>
    </r>
  </si>
  <si>
    <t>Cognoms i nom del tècnic/a</t>
  </si>
  <si>
    <t>Indiqueu els cognoms i el nom del tècnic/a que ha realitzat l'acció de suport</t>
  </si>
  <si>
    <t>Indiqueu del NIF de la persona tècnica</t>
  </si>
  <si>
    <t>Seleccioneu l'opció del desplegable:
- Indefinit
- Igual o superior a 6 mesos
- Substitució</t>
  </si>
  <si>
    <t xml:space="preserve">Utilitzeu nombres enters, sense decimals (33, 50, 65, etc). No utilitzeu el símbol %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</si>
  <si>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Utilitzeu nombres enters, sense decimals (33, 50, 65, etc). No utilitzeu el símbol %</t>
  </si>
  <si>
    <t xml:space="preserve">Identitat de gènere            
</t>
  </si>
  <si>
    <t xml:space="preserve">Signatura </t>
  </si>
  <si>
    <t>Signatura de conformitat per part de la persona representant legal de l'entitat</t>
  </si>
  <si>
    <t>Signatura</t>
  </si>
  <si>
    <t>Signatura de la persona tècnica que subscriu la declaració de prestació de l'acció de suport.</t>
  </si>
  <si>
    <t xml:space="preserve">Consisteix en una fitxa de seguiment personal anual del programa d'acompanyament individualitzat on consta el personal de suport que ha dut a terme les accions d'acompanyament i suport de l'EMS al llarg de l'exercici. 
Aquesta fitxa de seguiment cal que estigui degudament signada pel total dels tècnics que conformen l’equip EMS que ha desenvolupat l’atenció i les tasques de suport (s’acceptaran signatures tant manuals com electròniques) i també pel representant legal de l’entitat (en aquest cas només s’acceptarà la signatura electrònica). </t>
  </si>
  <si>
    <t>Assoliment de la titulació</t>
  </si>
  <si>
    <t>Llicenciatura</t>
  </si>
  <si>
    <t>Diplomatura</t>
  </si>
  <si>
    <t>Màster</t>
  </si>
  <si>
    <t>Pedagogia</t>
  </si>
  <si>
    <t>Pedagog/a</t>
  </si>
  <si>
    <t>Psicopedagogia</t>
  </si>
  <si>
    <t>Psicopedagog/a</t>
  </si>
  <si>
    <t>Mestre/a Educació Especial</t>
  </si>
  <si>
    <t>Màster Educació Especial</t>
  </si>
  <si>
    <t>Magisteri_Ed_Especial</t>
  </si>
  <si>
    <t>Màster_Ed_Especial</t>
  </si>
  <si>
    <t>CFGS_integració_social</t>
  </si>
  <si>
    <t>Grau_universitari</t>
  </si>
  <si>
    <t>Titulació_universitària</t>
  </si>
  <si>
    <t>Cicle_Formatiu_Grau_Superior</t>
  </si>
  <si>
    <t>Jornada de treball anual tècnic/a EMS</t>
  </si>
  <si>
    <t xml:space="preserve">Percentatge de jornada segons contracte
(no poseu el símbol %) </t>
  </si>
  <si>
    <t>Assoliment</t>
  </si>
  <si>
    <t>Amb titulació</t>
  </si>
  <si>
    <t>Amb acreditació</t>
  </si>
  <si>
    <t>Acreditació pendent</t>
  </si>
  <si>
    <t>Titulacions universitàries + CFGS
(personal tècnic punt 3.2)</t>
  </si>
  <si>
    <t xml:space="preserve">Hores mínimes d'atenció MD </t>
  </si>
  <si>
    <t>Hores mínimes d'atenció FS_33-64</t>
  </si>
  <si>
    <r>
      <t xml:space="preserve">Nombre de persones ateses amb discapacitat </t>
    </r>
    <r>
      <rPr>
        <b/>
        <sz val="12"/>
        <rFont val="Arial"/>
        <family val="2"/>
      </rPr>
      <t>FS_33-64%</t>
    </r>
  </si>
  <si>
    <r>
      <t xml:space="preserve">Núm. hores EMS anuals  dedicades a Personal discapacitat </t>
    </r>
    <r>
      <rPr>
        <b/>
        <sz val="12"/>
        <rFont val="Arial"/>
        <family val="2"/>
      </rPr>
      <t>FS_33-64%</t>
    </r>
  </si>
  <si>
    <r>
      <t xml:space="preserve">Nombre de persones ateses amb discapacitat </t>
    </r>
    <r>
      <rPr>
        <b/>
        <sz val="12"/>
        <rFont val="Arial"/>
        <family val="2"/>
      </rPr>
      <t>MD</t>
    </r>
  </si>
  <si>
    <r>
      <t xml:space="preserve">Núm. hores EMS anuals  dedicades a Personal discapacitat </t>
    </r>
    <r>
      <rPr>
        <b/>
        <sz val="12"/>
        <rFont val="Arial"/>
        <family val="2"/>
      </rPr>
      <t>MD</t>
    </r>
    <r>
      <rPr>
        <b/>
        <sz val="10"/>
        <rFont val="Arial"/>
        <family val="2"/>
      </rPr>
      <t xml:space="preserve"> </t>
    </r>
  </si>
  <si>
    <t>Nombre d'hores dedicades a itinerari personal inserció laboral / acompanyament inclusió social</t>
  </si>
  <si>
    <t>Nombre d'hores de formació en relació amb el lloc de treball</t>
  </si>
  <si>
    <t>Nombre d'hores de seguiment en el lloc de feina</t>
  </si>
  <si>
    <t>RECOMPTE PROPORCIONAL SI CTE &lt; 12 MESOS</t>
  </si>
  <si>
    <t>OCULTAR AQUESTA COLUMNA</t>
  </si>
  <si>
    <t xml:space="preserve">Multiplicador </t>
  </si>
  <si>
    <t>Suma total d'hores d'atenció</t>
  </si>
  <si>
    <t>Hores de formació de capacitació per a persones amb discapacitat incloses en alguna de les categories anteriors</t>
  </si>
  <si>
    <t>Atenció mínima assolida</t>
  </si>
  <si>
    <r>
      <t>Identitat de gènere
(fer servi</t>
    </r>
    <r>
      <rPr>
        <sz val="10"/>
        <rFont val="Arial"/>
        <family val="2"/>
      </rPr>
      <t>r llista opcions de la llista desplegable)</t>
    </r>
  </si>
  <si>
    <t>Quadre de verificació de la informació</t>
  </si>
  <si>
    <t>Té alguna discapacitat?</t>
  </si>
  <si>
    <t>Té alguna discapacitat reconeguda?</t>
  </si>
  <si>
    <t>% Grau de discapacitat 
(no posar símbol %)</t>
  </si>
  <si>
    <t>Hores anuals de formació grupal per persona en relació amb el lloc de treball</t>
  </si>
  <si>
    <t>Hores dedicades a l'itinerari personal per a la inserció laboral i/o l'acompanyament a la inclusió social</t>
  </si>
  <si>
    <t>Nombre d'hores de suport i acompanyament a les famílies incloses en alguna de les categories anteriors</t>
  </si>
  <si>
    <t>1/1/2023 a 31/12/2023</t>
  </si>
  <si>
    <t>En l'exercici 2023, el personal que forma part de l'EMS que s'indica a continuació ha desenvolupat les funcions i ha tingut la dedicació que es preveuen a l'Ordre EMT /136/2022, en relació amb les persones treballadores que consten en el document de tancament anual del programa d'acompanyament individual, durant tot el període en què han estat contractades.</t>
  </si>
  <si>
    <t xml:space="preserve">Relació d'insercions realitzades a l'empresa ordinària (ANY 2022) - Línia 2 d'Equips Multidisciplinaris de Suport                                               </t>
  </si>
  <si>
    <r>
      <t xml:space="preserve">Explicació de les caselles de </t>
    </r>
    <r>
      <rPr>
        <b/>
        <sz val="10"/>
        <rFont val="Arial"/>
        <family val="2"/>
      </rPr>
      <t>"Reunions"</t>
    </r>
  </si>
  <si>
    <t>Assemblea informativa</t>
  </si>
  <si>
    <t>Reunió o xerrada</t>
  </si>
  <si>
    <t>Grup de Suport</t>
  </si>
  <si>
    <t>Jornada formativa</t>
  </si>
  <si>
    <t>Consisteix en la relació de les reunions o xerrades, jornades formatives i grups de suport realitzats amb les persones amb discapacitat i les seves famílies (Base 8.1 a.1) Annex 3 ORDRE EMT/136/2022) així com de les assemblees informatives amb els treballadors/ores amb discapacitat sobre drets laborals, formació contínua, prevenció de riscos o estat econòmic del centre (Base 6.3 d.2) Annex 3 ORDRE EMT/136/2022).</t>
  </si>
  <si>
    <t>Suma hores tècnics 3.2</t>
  </si>
  <si>
    <t>Dies de contracte en vigor durant l´any 2023</t>
  </si>
  <si>
    <t>Columna1</t>
  </si>
  <si>
    <t>En aquesta casella podem escriure comentaris.</t>
  </si>
  <si>
    <t>Han omplert tot per poder pagar el mòdul?</t>
  </si>
  <si>
    <t>Han assolit hores per poder pagar?</t>
  </si>
  <si>
    <t>Format DD/MM/AAAA. En cas que la persona treballadora tingui contracte anterior a 2023, farem constar la data 01/01/2023, que és el primer dia del període d'execució de la subvenció.</t>
  </si>
  <si>
    <t>Seleccioneu l'opció del desplegable:
- Indefinit
- Igual o superior a 6 mesos</t>
  </si>
  <si>
    <t>Aquesta dada s'omple automàticament, d'acord amb les dates indicades d'inici i fi de contracte.</t>
  </si>
  <si>
    <t>Aquesta dada s'omple automàticament, i indica si el nombre d'hores realitzades efectivament és igual o superior al mínim anual establert per a la persona treballadora en funció dels dies amb el contracte en vigor el 2023.</t>
  </si>
  <si>
    <r>
      <t xml:space="preserve">Els quadres que trobareu a l'inici d'aquest full s'aniran autocompletant a mesura que ingresseu les dades tant en aquest full, com en els fulls "Rel_llocs_treball_MD_JUST" i "Rel_llocs_treball_FS_64_33_JUST". 
</t>
    </r>
    <r>
      <rPr>
        <b/>
        <u/>
        <sz val="10"/>
        <color rgb="FFFF0000"/>
        <rFont val="Arial"/>
        <family val="2"/>
      </rPr>
      <t>És molt important que, un cop omplert tot el llibre de treball, reviseu que no hi consti cap error abans d'enviar-lo a TAIS.</t>
    </r>
  </si>
  <si>
    <t xml:space="preserve">Relació de les reunions o xerrades, jornades formatives i grups de suport realitzats amb les persones amb discapacitat i les seves famílies (Base 8.1 a.1) Annex 3 ORDRE EMT/136/2022) així com de les assemblees informatives amb els treballadors/ores amb discapacitat sobre drets laborals, formació contínua, prevenció de riscos o estat econòmic del centre (Base 6.3 d.2) Annex 3 ORDRE EMT/136/2022) durant el 2023.                                 </t>
  </si>
  <si>
    <t>(Equips multidisciplinaris de suport – EMS). Resolució EMT/3220/2023, de 15 de setembre de 2023</t>
  </si>
  <si>
    <t>Percentatge de jornada segons contracte</t>
  </si>
  <si>
    <t>Utilitzeu el desplegable per indicar sí/no.</t>
  </si>
  <si>
    <t xml:space="preserve">Tipus de discapacitat </t>
  </si>
  <si>
    <t>Feu servir les opcions del desplegable per indicar el tipus de discapacitat, si escau.</t>
  </si>
  <si>
    <t xml:space="preserve">% Grau de discapacitat 
</t>
  </si>
  <si>
    <t>Percentatge de discapacitat. No escriviu el símbol %.</t>
  </si>
  <si>
    <t>A tenir en compte en la Pestanya Rel_EMS_JUST:
*Reviseu les indicacions concretes per a emplenar les pestanyes d'aquest document a les instruccions. 
**Reviseu les hores de dedicació mínimes anuals per persona atesa pel personal multidisciplinari de suport (EMS) [Punt 3.4 de la Base 3 de l'Annex 3 de l'Ordre EMT/136/2022 modificat per l'article 6 de l'Ordre EMT/171/2023].
***En el cas de personal EMS de cicles formatius específics / titulacions específiques del CET, indiqueu la titulació específica de cadascun i a l'apartat 'tasca' indiqueu el tipus de suport que es duu a terme. 
****Les insercions a l'empresa ordinària fan referència a l'exercici anterior al de l'any de la convocatòria.</t>
  </si>
  <si>
    <r>
      <t xml:space="preserve">Utilitzeu les opcions de la llista desplegable:
</t>
    </r>
    <r>
      <rPr>
        <b/>
        <sz val="10"/>
        <rFont val="Arial"/>
        <family val="2"/>
      </rPr>
      <t>*Pestanya "Rel_llocs_treball_MD_JUST":</t>
    </r>
    <r>
      <rPr>
        <sz val="10"/>
        <rFont val="Arial"/>
        <family val="2"/>
      </rPr>
      <t xml:space="preserve"> Recordeu que tenen cabuda tots els tipus de discapacitat a partir del 33%. En cas que el tipus de discapacitat sigui: física i sensorial, visual o auditiva, el % de grau ha de ser igual o superior al 65%. 
</t>
    </r>
    <r>
      <rPr>
        <b/>
        <sz val="10"/>
        <rFont val="Arial"/>
        <family val="2"/>
      </rPr>
      <t xml:space="preserve">
*Pestanya "Rel_llocs_treball_FS_64_33_JUST": </t>
    </r>
    <r>
      <rPr>
        <sz val="10"/>
        <rFont val="Arial"/>
        <family val="2"/>
      </rPr>
      <t>S'indicaran els treballadors amb discapacitat física i sensorial auditiva/visual amb grau del 33 al 64%</t>
    </r>
  </si>
  <si>
    <t>Format DD/MM/AAAA. Dada obligatòria: si hi ha data d'inici de contracte cal posar la data fi. Si no en té, cal posar el darrer dia del període d'execució de la subvenció: 31/12/2023.</t>
  </si>
  <si>
    <t>2023 - Justificació EMS</t>
  </si>
  <si>
    <t>Mesos del contracte en vigor durant l´any 2023</t>
  </si>
  <si>
    <t xml:space="preserve">Retribució bruta anual incloent tots els conceptes de la nòmina </t>
  </si>
  <si>
    <t>Retribució bruta anual incloent tots els conceptes de la nòmina</t>
  </si>
  <si>
    <t>Indicar la retribució bruta anual del personal incloent tots els conceptes de la nòmina.</t>
  </si>
  <si>
    <t>Utilitzeu les opcions de la llista desplegable excepte pels "Cicles formatius específics CET  / titulacions específiques CET".</t>
  </si>
  <si>
    <t>Utilitzeu les opcions de la llista desplegable excepte per als "Cicles formatius específics CET  / titulacions específiques CET".</t>
  </si>
  <si>
    <r>
      <t xml:space="preserve">Tasca 
</t>
    </r>
    <r>
      <rPr>
        <sz val="10"/>
        <rFont val="Arial"/>
        <family val="2"/>
      </rPr>
      <t xml:space="preserve">(feu servir les opcions de la llista desplegable, excepte pels cicles formatius específics del CET) </t>
    </r>
  </si>
  <si>
    <t>Categoria laboral</t>
  </si>
  <si>
    <t>Tasca</t>
  </si>
  <si>
    <t>Indiqueu la categoria laboral que figura en el contracte de la persona tècnica de suport.</t>
  </si>
  <si>
    <t>Aquesta dada s'omple automàticament i és la suma de les hores totals indicades en els quatre apartats anteriors. A cada una d'aquestes persones se'ls ha de garantir un mínim de 104 hores d'atenció anual. Quant a les 56 hores restants, l'entitat beneficiària les podrà distribuir entres les persones treballadores a atendre, d'acord amb les seves necessitats específiques de cadascuna d'elles, sens perjudici de complir el còmput global anual que s'explica a la base 3.4.a), i es podran dedicar a qualsevol dels continguts previstos als apartats a.1 i a.2 d'aquesta base.</t>
  </si>
  <si>
    <t>Utilitzeu nombres enters, sense decimals (33, 50, 65, etc). El nombre mínim d'hores anual és el que s'indica en el punt 3.4 de la Base 3 de l'Annex 3 de l'Ordre EMT/136/2022 modificat per l'Ordre EMT/171/2023, art. 6.</t>
  </si>
  <si>
    <t xml:space="preserve">Utilitzeu nombres enters, sense decimals (33, 50, 65, etc). El nombre mínim d'hores anual és el que s'indica en el punt 3.4 de la Base 3 de l'Annex 3 de l'Ordre EMT/136/2022 modificat per l'Ordre EMT/171/2023, art. 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</si>
</sst>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€&quot;;[Red]\-#,##0.00\ &quot;€&quot;"/>
    <numFmt numFmtId="164" formatCode="0_ ;[Red]\-0\ "/>
    <numFmt numFmtId="165" formatCode="#,##0.00\ &quot;€&quot;"/>
    <numFmt numFmtId="166" formatCode="0.0"/>
  </numFmts>
  <fonts count="3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3"/>
      <name val="Wingdings 2"/>
      <family val="1"/>
      <charset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 tint="0.34998626667073579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 tint="0.34998626667073579"/>
      <name val="Arial"/>
      <family val="2"/>
    </font>
    <font>
      <b/>
      <sz val="15"/>
      <name val="Arial"/>
      <family val="2"/>
    </font>
    <font>
      <b/>
      <sz val="10"/>
      <color theme="1"/>
      <name val="Arial"/>
      <family val="2"/>
    </font>
    <font>
      <sz val="10"/>
      <color theme="0" tint="-0.499984740745262"/>
      <name val="Arial"/>
      <family val="2"/>
    </font>
    <font>
      <sz val="10"/>
      <color theme="0" tint="-0.34998626667073579"/>
      <name val="Arial"/>
      <family val="2"/>
    </font>
    <font>
      <sz val="10"/>
      <color indexed="81"/>
      <name val="Tahom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Helvetica*"/>
    </font>
    <font>
      <sz val="11"/>
      <color theme="1"/>
      <name val="Helvetica*"/>
    </font>
    <font>
      <sz val="12"/>
      <color rgb="FFFF0000"/>
      <name val="Arial"/>
      <family val="2"/>
    </font>
    <font>
      <b/>
      <sz val="14"/>
      <name val="Arial"/>
      <family val="2"/>
    </font>
    <font>
      <b/>
      <sz val="10"/>
      <name val="Arial"/>
    </font>
    <font>
      <b/>
      <sz val="10"/>
      <color rgb="FFFF0000"/>
      <name val="Arial"/>
    </font>
    <font>
      <b/>
      <u/>
      <sz val="10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mediumGray">
        <bgColor theme="0" tint="-0.1499374370555742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/>
      <top/>
      <bottom/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/>
      <bottom style="double">
        <color indexed="64"/>
      </bottom>
      <diagonal/>
    </border>
    <border>
      <left/>
      <right style="double">
        <color rgb="FF3F3F3F"/>
      </right>
      <top/>
      <bottom style="double">
        <color indexed="64"/>
      </bottom>
      <diagonal/>
    </border>
    <border>
      <left style="double">
        <color rgb="FF3F3F3F"/>
      </left>
      <right/>
      <top style="double">
        <color rgb="FF3F3F3F"/>
      </top>
      <bottom style="double">
        <color indexed="64"/>
      </bottom>
      <diagonal/>
    </border>
    <border>
      <left/>
      <right/>
      <top style="double">
        <color rgb="FF3F3F3F"/>
      </top>
      <bottom style="double">
        <color indexed="64"/>
      </bottom>
      <diagonal/>
    </border>
    <border>
      <left/>
      <right style="double">
        <color rgb="FF3F3F3F"/>
      </right>
      <top style="double">
        <color rgb="FF3F3F3F"/>
      </top>
      <bottom style="double">
        <color indexed="64"/>
      </bottom>
      <diagonal/>
    </border>
    <border>
      <left/>
      <right style="double">
        <color rgb="FF3F3F3F"/>
      </right>
      <top/>
      <bottom/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</borders>
  <cellStyleXfs count="8">
    <xf numFmtId="0" fontId="0" fillId="0" borderId="0"/>
    <xf numFmtId="0" fontId="13" fillId="0" borderId="0"/>
    <xf numFmtId="0" fontId="9" fillId="0" borderId="0"/>
    <xf numFmtId="0" fontId="9" fillId="0" borderId="0"/>
    <xf numFmtId="0" fontId="24" fillId="14" borderId="58" applyNumberFormat="0" applyAlignment="0" applyProtection="0"/>
    <xf numFmtId="0" fontId="9" fillId="0" borderId="0"/>
    <xf numFmtId="0" fontId="5" fillId="0" borderId="0"/>
    <xf numFmtId="0" fontId="2" fillId="0" borderId="0"/>
  </cellStyleXfs>
  <cellXfs count="811">
    <xf numFmtId="0" fontId="0" fillId="0" borderId="0" xfId="0"/>
    <xf numFmtId="0" fontId="9" fillId="0" borderId="8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Border="1" applyAlignment="1"/>
    <xf numFmtId="0" fontId="9" fillId="3" borderId="0" xfId="0" applyFont="1" applyFill="1" applyAlignment="1" applyProtection="1">
      <alignment horizontal="center"/>
      <protection hidden="1"/>
    </xf>
    <xf numFmtId="0" fontId="9" fillId="3" borderId="9" xfId="0" applyFont="1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12" fillId="0" borderId="0" xfId="0" applyFont="1" applyProtection="1">
      <protection hidden="1"/>
    </xf>
    <xf numFmtId="0" fontId="7" fillId="2" borderId="11" xfId="0" applyFont="1" applyFill="1" applyBorder="1" applyAlignment="1" applyProtection="1">
      <alignment horizontal="center" vertical="center" wrapText="1"/>
      <protection hidden="1"/>
    </xf>
    <xf numFmtId="0" fontId="9" fillId="3" borderId="0" xfId="0" applyFont="1" applyFill="1" applyProtection="1">
      <protection hidden="1"/>
    </xf>
    <xf numFmtId="0" fontId="9" fillId="3" borderId="0" xfId="0" applyFont="1" applyFill="1" applyBorder="1" applyProtection="1">
      <protection hidden="1"/>
    </xf>
    <xf numFmtId="0" fontId="9" fillId="3" borderId="0" xfId="0" applyFont="1" applyFill="1" applyBorder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9" fillId="3" borderId="2" xfId="0" applyFont="1" applyFill="1" applyBorder="1" applyProtection="1">
      <protection hidden="1"/>
    </xf>
    <xf numFmtId="0" fontId="9" fillId="3" borderId="2" xfId="0" applyFont="1" applyFill="1" applyBorder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6" fillId="3" borderId="0" xfId="0" applyFont="1" applyFill="1" applyProtection="1">
      <protection hidden="1"/>
    </xf>
    <xf numFmtId="0" fontId="6" fillId="0" borderId="0" xfId="0" applyFont="1" applyProtection="1">
      <protection hidden="1"/>
    </xf>
    <xf numFmtId="0" fontId="7" fillId="3" borderId="0" xfId="0" applyFont="1" applyFill="1" applyBorder="1" applyAlignment="1" applyProtection="1">
      <alignment horizontal="left"/>
      <protection hidden="1"/>
    </xf>
    <xf numFmtId="0" fontId="9" fillId="0" borderId="0" xfId="0" applyFont="1" applyBorder="1" applyAlignment="1" applyProtection="1">
      <alignment horizontal="center"/>
      <protection hidden="1"/>
    </xf>
    <xf numFmtId="0" fontId="9" fillId="0" borderId="0" xfId="0" applyFont="1" applyBorder="1" applyAlignment="1" applyProtection="1">
      <alignment horizontal="left"/>
      <protection hidden="1"/>
    </xf>
    <xf numFmtId="0" fontId="7" fillId="3" borderId="0" xfId="0" applyFont="1" applyFill="1" applyBorder="1" applyAlignment="1" applyProtection="1">
      <alignment horizontal="left" vertical="center"/>
      <protection hidden="1"/>
    </xf>
    <xf numFmtId="0" fontId="9" fillId="3" borderId="0" xfId="0" applyFont="1" applyFill="1" applyBorder="1" applyAlignment="1" applyProtection="1">
      <alignment horizontal="left"/>
      <protection hidden="1"/>
    </xf>
    <xf numFmtId="0" fontId="10" fillId="0" borderId="12" xfId="0" applyFont="1" applyFill="1" applyBorder="1" applyAlignment="1" applyProtection="1">
      <alignment horizontal="center" vertical="center" wrapText="1"/>
      <protection hidden="1"/>
    </xf>
    <xf numFmtId="0" fontId="10" fillId="0" borderId="13" xfId="0" applyFont="1" applyFill="1" applyBorder="1" applyAlignment="1" applyProtection="1">
      <alignment horizontal="center" vertical="center" wrapText="1"/>
      <protection hidden="1"/>
    </xf>
    <xf numFmtId="0" fontId="10" fillId="0" borderId="13" xfId="0" applyFont="1" applyFill="1" applyBorder="1" applyAlignment="1" applyProtection="1">
      <alignment horizontal="center" vertical="center"/>
      <protection hidden="1"/>
    </xf>
    <xf numFmtId="1" fontId="10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14" xfId="0" applyFont="1" applyBorder="1" applyProtection="1">
      <protection hidden="1"/>
    </xf>
    <xf numFmtId="0" fontId="9" fillId="0" borderId="16" xfId="0" applyFont="1" applyFill="1" applyBorder="1" applyAlignment="1" applyProtection="1">
      <alignment horizontal="center" vertical="center" wrapText="1"/>
      <protection hidden="1"/>
    </xf>
    <xf numFmtId="0" fontId="9" fillId="0" borderId="17" xfId="0" applyFont="1" applyBorder="1" applyProtection="1">
      <protection hidden="1"/>
    </xf>
    <xf numFmtId="0" fontId="9" fillId="0" borderId="1" xfId="0" applyFont="1" applyBorder="1" applyProtection="1">
      <protection hidden="1"/>
    </xf>
    <xf numFmtId="0" fontId="9" fillId="0" borderId="1" xfId="0" applyFont="1" applyBorder="1" applyAlignment="1" applyProtection="1">
      <alignment horizontal="center"/>
      <protection hidden="1"/>
    </xf>
    <xf numFmtId="0" fontId="9" fillId="0" borderId="18" xfId="0" applyFont="1" applyFill="1" applyBorder="1" applyAlignment="1" applyProtection="1">
      <alignment horizontal="center" vertical="center" wrapText="1"/>
      <protection hidden="1"/>
    </xf>
    <xf numFmtId="0" fontId="9" fillId="0" borderId="19" xfId="0" applyFont="1" applyBorder="1" applyProtection="1">
      <protection hidden="1"/>
    </xf>
    <xf numFmtId="0" fontId="9" fillId="0" borderId="20" xfId="0" applyFont="1" applyBorder="1" applyAlignment="1" applyProtection="1">
      <alignment horizontal="center"/>
      <protection hidden="1"/>
    </xf>
    <xf numFmtId="0" fontId="11" fillId="3" borderId="0" xfId="0" applyFont="1" applyFill="1" applyBorder="1" applyAlignment="1" applyProtection="1">
      <alignment horizontal="left" vertical="center" wrapText="1"/>
      <protection hidden="1"/>
    </xf>
    <xf numFmtId="0" fontId="9" fillId="3" borderId="0" xfId="0" applyFont="1" applyFill="1" applyAlignment="1" applyProtection="1">
      <alignment horizontal="left"/>
      <protection hidden="1"/>
    </xf>
    <xf numFmtId="0" fontId="7" fillId="3" borderId="21" xfId="0" applyFont="1" applyFill="1" applyBorder="1" applyAlignment="1" applyProtection="1">
      <alignment horizontal="right" vertical="center"/>
      <protection hidden="1"/>
    </xf>
    <xf numFmtId="3" fontId="9" fillId="3" borderId="0" xfId="0" applyNumberFormat="1" applyFont="1" applyFill="1" applyBorder="1" applyAlignment="1" applyProtection="1">
      <alignment horizontal="center"/>
      <protection hidden="1"/>
    </xf>
    <xf numFmtId="0" fontId="10" fillId="3" borderId="0" xfId="0" applyFont="1" applyFill="1" applyBorder="1" applyAlignment="1" applyProtection="1">
      <alignment horizontal="center" vertical="center" wrapText="1"/>
      <protection hidden="1"/>
    </xf>
    <xf numFmtId="1" fontId="9" fillId="3" borderId="0" xfId="0" applyNumberFormat="1" applyFont="1" applyFill="1" applyBorder="1" applyAlignment="1" applyProtection="1">
      <alignment horizontal="center"/>
      <protection hidden="1"/>
    </xf>
    <xf numFmtId="0" fontId="7" fillId="3" borderId="0" xfId="0" applyFont="1" applyFill="1" applyBorder="1" applyAlignment="1" applyProtection="1">
      <alignment horizontal="left" vertical="center"/>
      <protection hidden="1"/>
    </xf>
    <xf numFmtId="0" fontId="0" fillId="3" borderId="0" xfId="0" applyFill="1" applyBorder="1" applyAlignment="1"/>
    <xf numFmtId="0" fontId="6" fillId="3" borderId="0" xfId="0" applyFont="1" applyFill="1" applyBorder="1" applyProtection="1">
      <protection hidden="1"/>
    </xf>
    <xf numFmtId="0" fontId="6" fillId="3" borderId="0" xfId="0" applyFont="1" applyFill="1" applyBorder="1" applyAlignment="1" applyProtection="1">
      <alignment horizontal="center" vertical="center"/>
      <protection hidden="1"/>
    </xf>
    <xf numFmtId="0" fontId="6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 applyProtection="1">
      <alignment horizontal="center" vertical="center" wrapText="1"/>
      <protection hidden="1"/>
    </xf>
    <xf numFmtId="0" fontId="9" fillId="3" borderId="4" xfId="0" applyFont="1" applyFill="1" applyBorder="1" applyAlignment="1" applyProtection="1">
      <alignment horizontal="left" vertical="center"/>
      <protection hidden="1"/>
    </xf>
    <xf numFmtId="0" fontId="9" fillId="0" borderId="8" xfId="0" applyNumberFormat="1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left" vertical="center"/>
      <protection locked="0"/>
    </xf>
    <xf numFmtId="14" fontId="9" fillId="0" borderId="8" xfId="0" applyNumberFormat="1" applyFont="1" applyFill="1" applyBorder="1" applyAlignment="1" applyProtection="1">
      <alignment horizontal="center" vertical="center"/>
      <protection locked="0"/>
    </xf>
    <xf numFmtId="0" fontId="9" fillId="0" borderId="27" xfId="0" applyFont="1" applyFill="1" applyBorder="1" applyAlignment="1" applyProtection="1">
      <alignment horizontal="left" vertical="center"/>
      <protection locked="0"/>
    </xf>
    <xf numFmtId="0" fontId="9" fillId="0" borderId="27" xfId="0" applyFont="1" applyFill="1" applyBorder="1" applyAlignment="1" applyProtection="1">
      <alignment horizontal="center" vertical="center"/>
      <protection locked="0"/>
    </xf>
    <xf numFmtId="14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14" fontId="9" fillId="0" borderId="0" xfId="0" applyNumberFormat="1" applyFont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11" fillId="2" borderId="2" xfId="0" applyFont="1" applyFill="1" applyBorder="1" applyAlignment="1" applyProtection="1">
      <alignment horizontal="right" vertical="center"/>
      <protection hidden="1"/>
    </xf>
    <xf numFmtId="0" fontId="15" fillId="4" borderId="28" xfId="0" applyFont="1" applyFill="1" applyBorder="1" applyAlignment="1" applyProtection="1">
      <alignment horizontal="center" vertical="center"/>
      <protection hidden="1"/>
    </xf>
    <xf numFmtId="0" fontId="15" fillId="4" borderId="1" xfId="0" applyFont="1" applyFill="1" applyBorder="1" applyAlignment="1" applyProtection="1">
      <alignment horizontal="center" vertical="center"/>
      <protection hidden="1"/>
    </xf>
    <xf numFmtId="0" fontId="15" fillId="4" borderId="29" xfId="0" applyFont="1" applyFill="1" applyBorder="1" applyAlignment="1" applyProtection="1">
      <alignment horizontal="center" vertical="center"/>
      <protection hidden="1"/>
    </xf>
    <xf numFmtId="1" fontId="9" fillId="0" borderId="24" xfId="0" applyNumberFormat="1" applyFont="1" applyFill="1" applyBorder="1" applyAlignment="1" applyProtection="1">
      <alignment horizontal="center" vertical="center"/>
      <protection locked="0"/>
    </xf>
    <xf numFmtId="1" fontId="9" fillId="0" borderId="26" xfId="0" applyNumberFormat="1" applyFont="1" applyFill="1" applyBorder="1" applyAlignment="1" applyProtection="1">
      <alignment horizontal="center" vertical="center"/>
      <protection locked="0"/>
    </xf>
    <xf numFmtId="0" fontId="9" fillId="3" borderId="0" xfId="0" applyFont="1" applyFill="1" applyBorder="1" applyAlignment="1" applyProtection="1">
      <alignment horizontal="left"/>
      <protection hidden="1"/>
    </xf>
    <xf numFmtId="0" fontId="9" fillId="0" borderId="20" xfId="0" applyFont="1" applyBorder="1" applyProtection="1">
      <protection hidden="1"/>
    </xf>
    <xf numFmtId="0" fontId="9" fillId="0" borderId="8" xfId="0" applyFont="1" applyBorder="1" applyAlignment="1" applyProtection="1">
      <alignment horizontal="center"/>
      <protection hidden="1"/>
    </xf>
    <xf numFmtId="0" fontId="0" fillId="3" borderId="0" xfId="0" applyFill="1" applyBorder="1" applyAlignment="1"/>
    <xf numFmtId="0" fontId="9" fillId="3" borderId="30" xfId="0" applyFont="1" applyFill="1" applyBorder="1" applyProtection="1">
      <protection hidden="1"/>
    </xf>
    <xf numFmtId="0" fontId="7" fillId="3" borderId="0" xfId="0" applyFont="1" applyFill="1" applyBorder="1" applyProtection="1">
      <protection hidden="1"/>
    </xf>
    <xf numFmtId="0" fontId="17" fillId="3" borderId="0" xfId="0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3" fontId="18" fillId="4" borderId="32" xfId="0" applyNumberFormat="1" applyFont="1" applyFill="1" applyBorder="1" applyAlignment="1" applyProtection="1">
      <alignment horizontal="center" vertical="center"/>
      <protection hidden="1"/>
    </xf>
    <xf numFmtId="3" fontId="18" fillId="4" borderId="33" xfId="0" applyNumberFormat="1" applyFont="1" applyFill="1" applyBorder="1" applyAlignment="1" applyProtection="1">
      <alignment horizontal="center" vertical="center"/>
      <protection hidden="1"/>
    </xf>
    <xf numFmtId="4" fontId="18" fillId="4" borderId="34" xfId="0" applyNumberFormat="1" applyFont="1" applyFill="1" applyBorder="1" applyAlignment="1" applyProtection="1">
      <alignment horizontal="center" vertical="center"/>
      <protection hidden="1"/>
    </xf>
    <xf numFmtId="0" fontId="10" fillId="3" borderId="30" xfId="0" applyFont="1" applyFill="1" applyBorder="1" applyAlignment="1" applyProtection="1">
      <alignment horizontal="center" vertical="center" wrapText="1"/>
      <protection hidden="1"/>
    </xf>
    <xf numFmtId="0" fontId="0" fillId="3" borderId="30" xfId="0" applyFill="1" applyBorder="1" applyAlignment="1" applyProtection="1">
      <protection hidden="1"/>
    </xf>
    <xf numFmtId="0" fontId="16" fillId="3" borderId="0" xfId="0" applyFont="1" applyFill="1" applyBorder="1" applyAlignment="1" applyProtection="1">
      <alignment horizontal="center" vertical="center" wrapText="1"/>
      <protection hidden="1"/>
    </xf>
    <xf numFmtId="0" fontId="0" fillId="3" borderId="31" xfId="0" applyFill="1" applyBorder="1" applyAlignment="1" applyProtection="1">
      <protection hidden="1"/>
    </xf>
    <xf numFmtId="4" fontId="9" fillId="0" borderId="0" xfId="0" applyNumberFormat="1" applyFont="1" applyAlignment="1" applyProtection="1">
      <alignment horizontal="center" vertical="center"/>
      <protection hidden="1"/>
    </xf>
    <xf numFmtId="0" fontId="9" fillId="0" borderId="14" xfId="0" applyFont="1" applyBorder="1" applyAlignment="1" applyProtection="1">
      <alignment horizontal="center"/>
      <protection hidden="1"/>
    </xf>
    <xf numFmtId="0" fontId="9" fillId="0" borderId="19" xfId="0" applyFont="1" applyBorder="1" applyAlignment="1" applyProtection="1">
      <alignment horizontal="center"/>
      <protection hidden="1"/>
    </xf>
    <xf numFmtId="0" fontId="9" fillId="0" borderId="1" xfId="0" applyFont="1" applyBorder="1" applyAlignment="1" applyProtection="1">
      <alignment vertical="center"/>
      <protection hidden="1"/>
    </xf>
    <xf numFmtId="0" fontId="9" fillId="7" borderId="1" xfId="0" applyFont="1" applyFill="1" applyBorder="1" applyAlignment="1" applyProtection="1">
      <alignment horizontal="center"/>
      <protection hidden="1"/>
    </xf>
    <xf numFmtId="0" fontId="9" fillId="0" borderId="0" xfId="0" applyFont="1" applyFill="1" applyAlignment="1" applyProtection="1">
      <alignment horizontal="center"/>
      <protection hidden="1"/>
    </xf>
    <xf numFmtId="0" fontId="9" fillId="0" borderId="1" xfId="0" applyFont="1" applyBorder="1" applyAlignment="1" applyProtection="1">
      <protection hidden="1"/>
    </xf>
    <xf numFmtId="4" fontId="9" fillId="0" borderId="0" xfId="0" applyNumberFormat="1" applyFont="1" applyFill="1" applyAlignment="1" applyProtection="1">
      <alignment horizontal="center" vertical="center"/>
      <protection hidden="1"/>
    </xf>
    <xf numFmtId="4" fontId="9" fillId="0" borderId="0" xfId="0" applyNumberFormat="1" applyFont="1" applyFill="1" applyBorder="1" applyAlignment="1" applyProtection="1">
      <alignment horizontal="left" vertical="center"/>
      <protection hidden="1"/>
    </xf>
    <xf numFmtId="4" fontId="9" fillId="0" borderId="0" xfId="0" applyNumberFormat="1" applyFont="1" applyFill="1" applyAlignment="1" applyProtection="1">
      <alignment vertical="center"/>
      <protection hidden="1"/>
    </xf>
    <xf numFmtId="0" fontId="7" fillId="11" borderId="11" xfId="0" applyFont="1" applyFill="1" applyBorder="1" applyAlignment="1" applyProtection="1">
      <alignment horizontal="center" vertical="center" wrapText="1"/>
      <protection hidden="1"/>
    </xf>
    <xf numFmtId="0" fontId="7" fillId="11" borderId="11" xfId="0" applyFont="1" applyFill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/>
      <protection hidden="1"/>
    </xf>
    <xf numFmtId="2" fontId="22" fillId="3" borderId="0" xfId="0" applyNumberFormat="1" applyFont="1" applyFill="1" applyAlignment="1" applyProtection="1">
      <alignment horizontal="center"/>
      <protection hidden="1"/>
    </xf>
    <xf numFmtId="0" fontId="7" fillId="5" borderId="53" xfId="0" applyFont="1" applyFill="1" applyBorder="1" applyAlignment="1" applyProtection="1">
      <alignment horizontal="center" vertical="center" wrapText="1"/>
      <protection hidden="1"/>
    </xf>
    <xf numFmtId="0" fontId="14" fillId="3" borderId="0" xfId="0" applyFont="1" applyFill="1" applyBorder="1" applyAlignment="1" applyProtection="1">
      <alignment vertical="center"/>
      <protection hidden="1"/>
    </xf>
    <xf numFmtId="49" fontId="7" fillId="3" borderId="0" xfId="0" applyNumberFormat="1" applyFont="1" applyFill="1" applyBorder="1" applyAlignment="1" applyProtection="1">
      <alignment vertical="center" wrapText="1"/>
      <protection hidden="1"/>
    </xf>
    <xf numFmtId="49" fontId="7" fillId="3" borderId="0" xfId="0" applyNumberFormat="1" applyFont="1" applyFill="1" applyBorder="1" applyAlignment="1" applyProtection="1">
      <alignment horizontal="right" vertical="center" wrapText="1"/>
      <protection hidden="1"/>
    </xf>
    <xf numFmtId="0" fontId="7" fillId="2" borderId="0" xfId="0" applyFont="1" applyFill="1" applyBorder="1" applyAlignment="1" applyProtection="1">
      <alignment horizontal="right"/>
      <protection hidden="1"/>
    </xf>
    <xf numFmtId="0" fontId="7" fillId="0" borderId="0" xfId="2" applyFont="1" applyFill="1" applyBorder="1" applyAlignment="1" applyProtection="1">
      <alignment horizontal="left" vertical="center"/>
      <protection hidden="1"/>
    </xf>
    <xf numFmtId="49" fontId="7" fillId="0" borderId="0" xfId="2" applyNumberFormat="1" applyFont="1" applyFill="1" applyBorder="1" applyAlignment="1" applyProtection="1">
      <alignment horizontal="right" vertical="center" wrapText="1"/>
      <protection hidden="1"/>
    </xf>
    <xf numFmtId="0" fontId="9" fillId="0" borderId="0" xfId="2" applyFont="1" applyBorder="1" applyAlignment="1" applyProtection="1">
      <alignment horizontal="left"/>
      <protection hidden="1"/>
    </xf>
    <xf numFmtId="0" fontId="9" fillId="0" borderId="1" xfId="2" applyFont="1" applyBorder="1" applyProtection="1">
      <protection hidden="1"/>
    </xf>
    <xf numFmtId="0" fontId="9" fillId="0" borderId="0" xfId="2" applyFont="1" applyBorder="1" applyAlignment="1" applyProtection="1">
      <alignment horizontal="center"/>
      <protection hidden="1"/>
    </xf>
    <xf numFmtId="0" fontId="9" fillId="0" borderId="0" xfId="2" applyFont="1" applyProtection="1">
      <protection hidden="1"/>
    </xf>
    <xf numFmtId="0" fontId="9" fillId="0" borderId="1" xfId="2" applyFont="1" applyBorder="1" applyAlignment="1" applyProtection="1">
      <alignment vertical="center"/>
      <protection hidden="1"/>
    </xf>
    <xf numFmtId="0" fontId="9" fillId="3" borderId="63" xfId="0" applyFont="1" applyFill="1" applyBorder="1" applyProtection="1">
      <protection hidden="1"/>
    </xf>
    <xf numFmtId="0" fontId="9" fillId="3" borderId="64" xfId="0" applyFont="1" applyFill="1" applyBorder="1" applyProtection="1">
      <protection hidden="1"/>
    </xf>
    <xf numFmtId="4" fontId="9" fillId="3" borderId="0" xfId="0" applyNumberFormat="1" applyFont="1" applyFill="1" applyBorder="1" applyAlignment="1" applyProtection="1">
      <alignment horizontal="center" vertical="center"/>
      <protection hidden="1"/>
    </xf>
    <xf numFmtId="0" fontId="9" fillId="3" borderId="0" xfId="0" applyFont="1" applyFill="1" applyBorder="1" applyAlignment="1" applyProtection="1">
      <alignment horizontal="center" vertical="center"/>
      <protection hidden="1"/>
    </xf>
    <xf numFmtId="0" fontId="7" fillId="3" borderId="0" xfId="0" applyFont="1" applyFill="1" applyBorder="1" applyAlignment="1" applyProtection="1">
      <protection hidden="1"/>
    </xf>
    <xf numFmtId="0" fontId="7" fillId="17" borderId="11" xfId="0" applyFont="1" applyFill="1" applyBorder="1" applyAlignment="1" applyProtection="1">
      <alignment horizontal="center" vertical="center" wrapText="1"/>
      <protection hidden="1"/>
    </xf>
    <xf numFmtId="0" fontId="9" fillId="0" borderId="2" xfId="0" applyFont="1" applyFill="1" applyBorder="1" applyAlignment="1" applyProtection="1">
      <alignment horizontal="center"/>
      <protection hidden="1"/>
    </xf>
    <xf numFmtId="0" fontId="9" fillId="22" borderId="1" xfId="0" applyFont="1" applyFill="1" applyBorder="1" applyAlignment="1" applyProtection="1">
      <alignment horizontal="center"/>
      <protection hidden="1"/>
    </xf>
    <xf numFmtId="0" fontId="9" fillId="22" borderId="1" xfId="0" applyFont="1" applyFill="1" applyBorder="1" applyProtection="1">
      <protection hidden="1"/>
    </xf>
    <xf numFmtId="0" fontId="9" fillId="22" borderId="1" xfId="0" applyFont="1" applyFill="1" applyBorder="1" applyAlignment="1" applyProtection="1">
      <alignment horizontal="right"/>
      <protection hidden="1"/>
    </xf>
    <xf numFmtId="0" fontId="9" fillId="16" borderId="1" xfId="0" applyFont="1" applyFill="1" applyBorder="1" applyAlignment="1" applyProtection="1">
      <alignment horizontal="center"/>
      <protection hidden="1"/>
    </xf>
    <xf numFmtId="0" fontId="9" fillId="16" borderId="1" xfId="0" applyFont="1" applyFill="1" applyBorder="1" applyProtection="1">
      <protection hidden="1"/>
    </xf>
    <xf numFmtId="0" fontId="9" fillId="16" borderId="1" xfId="0" applyFont="1" applyFill="1" applyBorder="1" applyAlignment="1" applyProtection="1">
      <alignment horizontal="right"/>
      <protection hidden="1"/>
    </xf>
    <xf numFmtId="0" fontId="9" fillId="20" borderId="1" xfId="0" applyFont="1" applyFill="1" applyBorder="1" applyAlignment="1" applyProtection="1">
      <alignment horizontal="center"/>
      <protection hidden="1"/>
    </xf>
    <xf numFmtId="0" fontId="9" fillId="20" borderId="1" xfId="0" applyFont="1" applyFill="1" applyBorder="1" applyAlignment="1" applyProtection="1">
      <alignment horizontal="right"/>
      <protection hidden="1"/>
    </xf>
    <xf numFmtId="0" fontId="9" fillId="18" borderId="1" xfId="0" applyFont="1" applyFill="1" applyBorder="1" applyAlignment="1" applyProtection="1">
      <alignment horizontal="center"/>
      <protection hidden="1"/>
    </xf>
    <xf numFmtId="0" fontId="9" fillId="3" borderId="2" xfId="0" applyFont="1" applyFill="1" applyBorder="1" applyAlignment="1" applyProtection="1">
      <alignment horizontal="center"/>
      <protection hidden="1"/>
    </xf>
    <xf numFmtId="0" fontId="9" fillId="3" borderId="0" xfId="0" applyFont="1" applyFill="1" applyBorder="1" applyAlignment="1" applyProtection="1">
      <protection hidden="1"/>
    </xf>
    <xf numFmtId="0" fontId="7" fillId="13" borderId="65" xfId="0" applyFont="1" applyFill="1" applyBorder="1" applyAlignment="1" applyProtection="1">
      <alignment horizontal="center" vertical="center" wrapText="1"/>
      <protection hidden="1"/>
    </xf>
    <xf numFmtId="0" fontId="9" fillId="6" borderId="0" xfId="5" applyFill="1"/>
    <xf numFmtId="0" fontId="9" fillId="3" borderId="0" xfId="5" applyFill="1"/>
    <xf numFmtId="0" fontId="9" fillId="0" borderId="0" xfId="5"/>
    <xf numFmtId="0" fontId="9" fillId="3" borderId="0" xfId="5" applyFont="1" applyFill="1"/>
    <xf numFmtId="0" fontId="9" fillId="3" borderId="0" xfId="5" applyFont="1" applyFill="1" applyBorder="1" applyAlignment="1">
      <alignment horizontal="left" vertical="top"/>
    </xf>
    <xf numFmtId="0" fontId="9" fillId="0" borderId="0" xfId="5" applyFont="1"/>
    <xf numFmtId="0" fontId="9" fillId="0" borderId="0" xfId="0" applyNumberFormat="1" applyFont="1" applyFill="1" applyBorder="1" applyAlignment="1" applyProtection="1">
      <alignment horizontal="right" vertical="center"/>
      <protection hidden="1"/>
    </xf>
    <xf numFmtId="0" fontId="7" fillId="13" borderId="66" xfId="0" applyFont="1" applyFill="1" applyBorder="1" applyAlignment="1" applyProtection="1">
      <alignment horizontal="center" vertical="center" wrapText="1"/>
      <protection hidden="1"/>
    </xf>
    <xf numFmtId="0" fontId="9" fillId="5" borderId="1" xfId="2" applyNumberFormat="1" applyFont="1" applyFill="1" applyBorder="1" applyAlignment="1" applyProtection="1">
      <alignment horizontal="center" vertical="center"/>
      <protection hidden="1"/>
    </xf>
    <xf numFmtId="0" fontId="9" fillId="5" borderId="1" xfId="2" applyFont="1" applyFill="1" applyBorder="1" applyAlignment="1" applyProtection="1">
      <alignment horizontal="center" vertical="center"/>
      <protection hidden="1"/>
    </xf>
    <xf numFmtId="0" fontId="9" fillId="0" borderId="0" xfId="2" applyFont="1" applyFill="1" applyBorder="1" applyAlignment="1" applyProtection="1">
      <alignment wrapText="1"/>
      <protection hidden="1"/>
    </xf>
    <xf numFmtId="14" fontId="9" fillId="5" borderId="1" xfId="2" applyNumberFormat="1" applyFont="1" applyFill="1" applyBorder="1" applyAlignment="1" applyProtection="1">
      <alignment horizontal="center" vertical="center"/>
      <protection hidden="1"/>
    </xf>
    <xf numFmtId="0" fontId="9" fillId="0" borderId="1" xfId="2" applyFont="1" applyBorder="1" applyAlignment="1" applyProtection="1">
      <alignment horizontal="left" vertical="center"/>
      <protection locked="0" hidden="1"/>
    </xf>
    <xf numFmtId="0" fontId="9" fillId="0" borderId="19" xfId="2" applyFont="1" applyFill="1" applyBorder="1" applyAlignment="1" applyProtection="1">
      <alignment horizontal="left" vertical="center"/>
      <protection locked="0" hidden="1"/>
    </xf>
    <xf numFmtId="1" fontId="9" fillId="0" borderId="19" xfId="2" applyNumberFormat="1" applyFont="1" applyFill="1" applyBorder="1" applyAlignment="1" applyProtection="1">
      <alignment horizontal="center" vertical="center"/>
      <protection locked="0" hidden="1"/>
    </xf>
    <xf numFmtId="14" fontId="9" fillId="0" borderId="19" xfId="2" applyNumberFormat="1" applyFont="1" applyFill="1" applyBorder="1" applyAlignment="1" applyProtection="1">
      <alignment horizontal="center" vertical="center"/>
      <protection locked="0" hidden="1"/>
    </xf>
    <xf numFmtId="0" fontId="9" fillId="0" borderId="1" xfId="2" applyNumberFormat="1" applyFont="1" applyFill="1" applyBorder="1" applyAlignment="1" applyProtection="1">
      <alignment horizontal="center" vertical="center"/>
      <protection locked="0" hidden="1"/>
    </xf>
    <xf numFmtId="0" fontId="9" fillId="8" borderId="1" xfId="2" applyFont="1" applyFill="1" applyBorder="1" applyAlignment="1" applyProtection="1">
      <alignment horizontal="left" vertical="center"/>
      <protection locked="0" hidden="1"/>
    </xf>
    <xf numFmtId="0" fontId="9" fillId="8" borderId="1" xfId="2" applyNumberFormat="1" applyFont="1" applyFill="1" applyBorder="1" applyAlignment="1" applyProtection="1">
      <alignment horizontal="center" vertical="center"/>
      <protection locked="0" hidden="1"/>
    </xf>
    <xf numFmtId="0" fontId="9" fillId="8" borderId="1" xfId="2" applyFont="1" applyFill="1" applyBorder="1" applyAlignment="1" applyProtection="1">
      <alignment horizontal="center" vertical="center"/>
      <protection locked="0" hidden="1"/>
    </xf>
    <xf numFmtId="14" fontId="9" fillId="8" borderId="1" xfId="2" applyNumberFormat="1" applyFont="1" applyFill="1" applyBorder="1" applyAlignment="1" applyProtection="1">
      <alignment horizontal="center" vertical="center"/>
      <protection locked="0" hidden="1"/>
    </xf>
    <xf numFmtId="0" fontId="9" fillId="0" borderId="1" xfId="2" applyNumberFormat="1" applyFont="1" applyBorder="1" applyAlignment="1" applyProtection="1">
      <alignment horizontal="center" vertical="center"/>
      <protection locked="0" hidden="1"/>
    </xf>
    <xf numFmtId="0" fontId="9" fillId="0" borderId="1" xfId="2" applyFont="1" applyBorder="1" applyAlignment="1" applyProtection="1">
      <alignment horizontal="center" vertical="center"/>
      <protection locked="0" hidden="1"/>
    </xf>
    <xf numFmtId="14" fontId="9" fillId="0" borderId="1" xfId="2" applyNumberFormat="1" applyFont="1" applyBorder="1" applyAlignment="1" applyProtection="1">
      <alignment horizontal="center" vertical="center"/>
      <protection locked="0" hidden="1"/>
    </xf>
    <xf numFmtId="0" fontId="9" fillId="0" borderId="37" xfId="0" applyNumberFormat="1" applyFont="1" applyFill="1" applyBorder="1" applyAlignment="1" applyProtection="1">
      <alignment horizontal="center" vertical="center"/>
      <protection locked="0" hidden="1"/>
    </xf>
    <xf numFmtId="0" fontId="9" fillId="0" borderId="19" xfId="0" applyFont="1" applyFill="1" applyBorder="1" applyAlignment="1" applyProtection="1">
      <alignment horizontal="left" vertical="center"/>
      <protection locked="0" hidden="1"/>
    </xf>
    <xf numFmtId="0" fontId="9" fillId="0" borderId="37" xfId="0" applyFont="1" applyFill="1" applyBorder="1" applyAlignment="1" applyProtection="1">
      <alignment horizontal="center" vertical="center"/>
      <protection locked="0" hidden="1"/>
    </xf>
    <xf numFmtId="14" fontId="9" fillId="0" borderId="19" xfId="0" applyNumberFormat="1" applyFont="1" applyFill="1" applyBorder="1" applyAlignment="1" applyProtection="1">
      <alignment horizontal="center" vertical="center"/>
      <protection locked="0" hidden="1"/>
    </xf>
    <xf numFmtId="1" fontId="9" fillId="0" borderId="19" xfId="0" applyNumberFormat="1" applyFont="1" applyFill="1" applyBorder="1" applyAlignment="1" applyProtection="1">
      <alignment horizontal="center" vertical="center"/>
      <protection locked="0" hidden="1"/>
    </xf>
    <xf numFmtId="0" fontId="9" fillId="0" borderId="19" xfId="0" applyFont="1" applyFill="1" applyBorder="1" applyAlignment="1" applyProtection="1">
      <alignment horizontal="center" vertical="center"/>
      <protection locked="0" hidden="1"/>
    </xf>
    <xf numFmtId="14" fontId="9" fillId="0" borderId="37" xfId="0" applyNumberFormat="1" applyFont="1" applyFill="1" applyBorder="1" applyAlignment="1" applyProtection="1">
      <alignment horizontal="center" vertical="center"/>
      <protection locked="0" hidden="1"/>
    </xf>
    <xf numFmtId="0" fontId="14" fillId="0" borderId="37" xfId="0" applyFont="1" applyFill="1" applyBorder="1" applyAlignment="1" applyProtection="1">
      <alignment horizontal="center" vertical="center"/>
      <protection locked="0" hidden="1"/>
    </xf>
    <xf numFmtId="0" fontId="9" fillId="0" borderId="1" xfId="0" applyFont="1" applyFill="1" applyBorder="1" applyAlignment="1" applyProtection="1">
      <alignment horizontal="center" vertical="center"/>
      <protection locked="0" hidden="1"/>
    </xf>
    <xf numFmtId="14" fontId="9" fillId="0" borderId="1" xfId="0" applyNumberFormat="1" applyFont="1" applyFill="1" applyBorder="1" applyAlignment="1" applyProtection="1">
      <alignment horizontal="center" vertical="center"/>
      <protection locked="0" hidden="1"/>
    </xf>
    <xf numFmtId="1" fontId="9" fillId="0" borderId="0" xfId="0" applyNumberFormat="1" applyFont="1" applyAlignment="1" applyProtection="1">
      <alignment horizontal="center" vertical="center"/>
      <protection locked="0" hidden="1"/>
    </xf>
    <xf numFmtId="14" fontId="9" fillId="0" borderId="27" xfId="0" applyNumberFormat="1" applyFont="1" applyFill="1" applyBorder="1" applyAlignment="1" applyProtection="1">
      <alignment horizontal="center" vertical="center"/>
      <protection locked="0" hidden="1"/>
    </xf>
    <xf numFmtId="1" fontId="9" fillId="0" borderId="1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Alignment="1" applyProtection="1">
      <alignment horizontal="center" vertical="center"/>
      <protection locked="0" hidden="1"/>
    </xf>
    <xf numFmtId="0" fontId="9" fillId="0" borderId="0" xfId="0" applyNumberFormat="1" applyFont="1" applyAlignment="1" applyProtection="1">
      <alignment horizontal="center" vertical="center"/>
      <protection locked="0" hidden="1"/>
    </xf>
    <xf numFmtId="14" fontId="9" fillId="0" borderId="0" xfId="0" applyNumberFormat="1" applyFont="1" applyAlignment="1" applyProtection="1">
      <alignment horizontal="center" vertical="center"/>
      <protection locked="0" hidden="1"/>
    </xf>
    <xf numFmtId="0" fontId="9" fillId="0" borderId="1" xfId="0" applyNumberFormat="1" applyFont="1" applyFill="1" applyBorder="1" applyAlignment="1" applyProtection="1">
      <alignment horizontal="center" vertical="center"/>
      <protection locked="0" hidden="1"/>
    </xf>
    <xf numFmtId="0" fontId="9" fillId="0" borderId="1" xfId="0" applyFont="1" applyFill="1" applyBorder="1" applyAlignment="1" applyProtection="1">
      <alignment horizontal="left" vertical="center"/>
      <protection locked="0" hidden="1"/>
    </xf>
    <xf numFmtId="1" fontId="9" fillId="0" borderId="37" xfId="0" applyNumberFormat="1" applyFont="1" applyFill="1" applyBorder="1" applyAlignment="1" applyProtection="1">
      <alignment horizontal="center" vertical="center"/>
      <protection locked="0" hidden="1"/>
    </xf>
    <xf numFmtId="0" fontId="14" fillId="0" borderId="27" xfId="0" applyFont="1" applyFill="1" applyBorder="1" applyAlignment="1" applyProtection="1">
      <alignment horizontal="center" vertical="center"/>
      <protection locked="0" hidden="1"/>
    </xf>
    <xf numFmtId="2" fontId="9" fillId="0" borderId="1" xfId="0" applyNumberFormat="1" applyFont="1" applyFill="1" applyBorder="1" applyAlignment="1" applyProtection="1">
      <alignment horizontal="center" vertical="center"/>
      <protection locked="0" hidden="1"/>
    </xf>
    <xf numFmtId="1" fontId="9" fillId="0" borderId="27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 applyProtection="1">
      <alignment horizontal="center"/>
      <protection hidden="1"/>
    </xf>
    <xf numFmtId="4" fontId="7" fillId="5" borderId="11" xfId="0" applyNumberFormat="1" applyFont="1" applyFill="1" applyBorder="1" applyAlignment="1" applyProtection="1">
      <alignment horizontal="center" vertical="center" wrapText="1"/>
      <protection hidden="1"/>
    </xf>
    <xf numFmtId="0" fontId="9" fillId="4" borderId="1" xfId="0" applyFont="1" applyFill="1" applyBorder="1" applyProtection="1">
      <protection hidden="1"/>
    </xf>
    <xf numFmtId="165" fontId="9" fillId="0" borderId="1" xfId="0" applyNumberFormat="1" applyFont="1" applyBorder="1" applyProtection="1">
      <protection hidden="1"/>
    </xf>
    <xf numFmtId="0" fontId="9" fillId="4" borderId="1" xfId="0" applyFont="1" applyFill="1" applyBorder="1" applyAlignment="1" applyProtection="1">
      <alignment vertical="distributed"/>
      <protection hidden="1"/>
    </xf>
    <xf numFmtId="0" fontId="9" fillId="3" borderId="0" xfId="0" applyFont="1" applyFill="1" applyBorder="1" applyAlignment="1" applyProtection="1">
      <alignment horizontal="left" vertical="center"/>
      <protection hidden="1"/>
    </xf>
    <xf numFmtId="3" fontId="9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9" fillId="3" borderId="60" xfId="0" applyFont="1" applyFill="1" applyBorder="1" applyProtection="1">
      <protection hidden="1"/>
    </xf>
    <xf numFmtId="0" fontId="9" fillId="3" borderId="59" xfId="0" applyFont="1" applyFill="1" applyBorder="1" applyProtection="1">
      <protection hidden="1"/>
    </xf>
    <xf numFmtId="1" fontId="9" fillId="0" borderId="0" xfId="0" applyNumberFormat="1" applyFont="1" applyProtection="1">
      <protection hidden="1"/>
    </xf>
    <xf numFmtId="49" fontId="14" fillId="3" borderId="0" xfId="1" applyNumberFormat="1" applyFont="1" applyFill="1" applyBorder="1" applyAlignment="1" applyProtection="1">
      <protection hidden="1"/>
    </xf>
    <xf numFmtId="0" fontId="7" fillId="3" borderId="0" xfId="0" applyFont="1" applyFill="1" applyBorder="1" applyAlignment="1" applyProtection="1">
      <alignment vertical="center"/>
      <protection hidden="1"/>
    </xf>
    <xf numFmtId="1" fontId="7" fillId="3" borderId="0" xfId="4" applyNumberFormat="1" applyFont="1" applyFill="1" applyBorder="1" applyAlignment="1" applyProtection="1">
      <alignment horizontal="center" vertical="center" wrapText="1"/>
      <protection hidden="1"/>
    </xf>
    <xf numFmtId="0" fontId="7" fillId="3" borderId="0" xfId="4" applyFont="1" applyFill="1" applyBorder="1" applyAlignment="1" applyProtection="1">
      <alignment vertical="center" wrapText="1"/>
      <protection hidden="1"/>
    </xf>
    <xf numFmtId="0" fontId="7" fillId="11" borderId="58" xfId="4" applyFont="1" applyFill="1" applyAlignment="1" applyProtection="1">
      <alignment vertical="center"/>
      <protection hidden="1"/>
    </xf>
    <xf numFmtId="3" fontId="7" fillId="0" borderId="58" xfId="4" applyNumberFormat="1" applyFont="1" applyFill="1" applyAlignment="1" applyProtection="1">
      <alignment horizontal="center" vertical="center"/>
      <protection hidden="1"/>
    </xf>
    <xf numFmtId="4" fontId="7" fillId="0" borderId="58" xfId="4" applyNumberFormat="1" applyFont="1" applyFill="1" applyAlignment="1" applyProtection="1">
      <alignment horizontal="center" vertical="center"/>
      <protection hidden="1"/>
    </xf>
    <xf numFmtId="3" fontId="7" fillId="3" borderId="0" xfId="4" applyNumberFormat="1" applyFont="1" applyFill="1" applyBorder="1" applyAlignment="1" applyProtection="1">
      <alignment vertical="center" wrapText="1"/>
      <protection hidden="1"/>
    </xf>
    <xf numFmtId="0" fontId="7" fillId="5" borderId="58" xfId="4" applyFont="1" applyFill="1" applyAlignment="1" applyProtection="1">
      <alignment vertical="center"/>
      <protection hidden="1"/>
    </xf>
    <xf numFmtId="0" fontId="7" fillId="11" borderId="58" xfId="4" applyFont="1" applyFill="1" applyAlignment="1" applyProtection="1">
      <alignment vertical="center" wrapText="1"/>
      <protection hidden="1"/>
    </xf>
    <xf numFmtId="1" fontId="7" fillId="0" borderId="58" xfId="4" applyNumberFormat="1" applyFont="1" applyFill="1" applyAlignment="1" applyProtection="1">
      <alignment horizontal="center" vertical="center"/>
      <protection hidden="1"/>
    </xf>
    <xf numFmtId="0" fontId="7" fillId="5" borderId="58" xfId="4" applyFont="1" applyFill="1" applyAlignment="1" applyProtection="1">
      <alignment vertical="center" wrapText="1"/>
      <protection hidden="1"/>
    </xf>
    <xf numFmtId="0" fontId="20" fillId="3" borderId="0" xfId="0" applyFont="1" applyFill="1" applyBorder="1" applyAlignment="1" applyProtection="1">
      <alignment horizontal="center" vertical="center" wrapText="1"/>
      <protection hidden="1"/>
    </xf>
    <xf numFmtId="0" fontId="7" fillId="0" borderId="58" xfId="4" applyFont="1" applyFill="1" applyAlignment="1" applyProtection="1">
      <alignment horizontal="center"/>
      <protection hidden="1"/>
    </xf>
    <xf numFmtId="1" fontId="7" fillId="3" borderId="0" xfId="4" applyNumberFormat="1" applyFont="1" applyFill="1" applyBorder="1" applyAlignment="1" applyProtection="1">
      <alignment horizontal="center" vertical="center"/>
      <protection hidden="1"/>
    </xf>
    <xf numFmtId="0" fontId="9" fillId="3" borderId="0" xfId="2" applyFont="1" applyFill="1" applyProtection="1">
      <protection hidden="1"/>
    </xf>
    <xf numFmtId="0" fontId="9" fillId="0" borderId="0" xfId="2" applyFont="1" applyBorder="1" applyAlignment="1" applyProtection="1">
      <alignment vertical="center"/>
      <protection hidden="1"/>
    </xf>
    <xf numFmtId="0" fontId="9" fillId="0" borderId="0" xfId="2" applyFont="1" applyBorder="1" applyProtection="1">
      <protection hidden="1"/>
    </xf>
    <xf numFmtId="49" fontId="9" fillId="0" borderId="4" xfId="2" applyNumberFormat="1" applyFont="1" applyBorder="1" applyAlignment="1" applyProtection="1">
      <alignment horizontal="right" vertical="center"/>
      <protection hidden="1"/>
    </xf>
    <xf numFmtId="1" fontId="9" fillId="3" borderId="4" xfId="2" applyNumberFormat="1" applyFont="1" applyFill="1" applyBorder="1" applyProtection="1">
      <protection hidden="1"/>
    </xf>
    <xf numFmtId="0" fontId="9" fillId="0" borderId="0" xfId="2" applyFont="1" applyProtection="1">
      <protection locked="0" hidden="1"/>
    </xf>
    <xf numFmtId="0" fontId="7" fillId="3" borderId="0" xfId="2" applyFont="1" applyFill="1" applyBorder="1" applyAlignment="1" applyProtection="1">
      <alignment vertical="center" wrapText="1"/>
      <protection hidden="1"/>
    </xf>
    <xf numFmtId="0" fontId="7" fillId="0" borderId="0" xfId="2" applyFont="1" applyFill="1" applyBorder="1" applyAlignment="1" applyProtection="1">
      <alignment vertical="center" wrapText="1"/>
      <protection hidden="1"/>
    </xf>
    <xf numFmtId="0" fontId="9" fillId="0" borderId="0" xfId="2" applyFont="1" applyFill="1" applyBorder="1" applyAlignment="1" applyProtection="1">
      <alignment horizontal="center" vertical="center" wrapText="1"/>
      <protection hidden="1"/>
    </xf>
    <xf numFmtId="0" fontId="9" fillId="3" borderId="0" xfId="0" applyFont="1" applyFill="1" applyBorder="1" applyAlignment="1" applyProtection="1">
      <alignment horizontal="center" vertical="center" wrapText="1"/>
      <protection hidden="1"/>
    </xf>
    <xf numFmtId="0" fontId="7" fillId="12" borderId="0" xfId="0" applyFont="1" applyFill="1" applyBorder="1" applyAlignment="1" applyProtection="1">
      <alignment horizontal="left" vertical="center" wrapText="1"/>
      <protection hidden="1"/>
    </xf>
    <xf numFmtId="0" fontId="7" fillId="3" borderId="22" xfId="0" applyFont="1" applyFill="1" applyBorder="1" applyAlignment="1" applyProtection="1">
      <alignment horizontal="left" vertical="center" wrapText="1"/>
      <protection hidden="1"/>
    </xf>
    <xf numFmtId="0" fontId="7" fillId="0" borderId="22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Fill="1" applyBorder="1" applyAlignment="1" applyProtection="1">
      <alignment horizontal="left" vertical="center" wrapText="1"/>
      <protection hidden="1"/>
    </xf>
    <xf numFmtId="0" fontId="7" fillId="3" borderId="0" xfId="0" applyFont="1" applyFill="1" applyBorder="1" applyAlignment="1" applyProtection="1">
      <alignment horizontal="center"/>
      <protection hidden="1"/>
    </xf>
    <xf numFmtId="0" fontId="16" fillId="3" borderId="0" xfId="0" applyFont="1" applyFill="1" applyProtection="1">
      <protection hidden="1"/>
    </xf>
    <xf numFmtId="0" fontId="9" fillId="3" borderId="0" xfId="0" applyFont="1" applyFill="1" applyBorder="1" applyAlignment="1" applyProtection="1">
      <alignment horizontal="right"/>
      <protection hidden="1"/>
    </xf>
    <xf numFmtId="0" fontId="9" fillId="0" borderId="39" xfId="0" applyNumberFormat="1" applyFont="1" applyFill="1" applyBorder="1" applyAlignment="1" applyProtection="1">
      <alignment horizontal="center" vertical="center"/>
      <protection locked="0" hidden="1"/>
    </xf>
    <xf numFmtId="0" fontId="7" fillId="0" borderId="5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Protection="1">
      <protection hidden="1"/>
    </xf>
    <xf numFmtId="0" fontId="9" fillId="3" borderId="67" xfId="0" applyFont="1" applyFill="1" applyBorder="1" applyProtection="1">
      <protection hidden="1"/>
    </xf>
    <xf numFmtId="0" fontId="9" fillId="3" borderId="74" xfId="0" applyFont="1" applyFill="1" applyBorder="1" applyProtection="1">
      <protection hidden="1"/>
    </xf>
    <xf numFmtId="0" fontId="9" fillId="12" borderId="64" xfId="0" applyFont="1" applyFill="1" applyBorder="1" applyProtection="1">
      <protection hidden="1"/>
    </xf>
    <xf numFmtId="4" fontId="9" fillId="12" borderId="64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Font="1" applyBorder="1" applyProtection="1">
      <protection hidden="1"/>
    </xf>
    <xf numFmtId="0" fontId="9" fillId="3" borderId="75" xfId="0" applyFont="1" applyFill="1" applyBorder="1" applyProtection="1">
      <protection hidden="1"/>
    </xf>
    <xf numFmtId="165" fontId="14" fillId="0" borderId="0" xfId="0" applyNumberFormat="1" applyFont="1" applyFill="1" applyBorder="1" applyAlignment="1" applyProtection="1">
      <alignment horizontal="center" vertical="center"/>
      <protection hidden="1"/>
    </xf>
    <xf numFmtId="165" fontId="9" fillId="5" borderId="0" xfId="0" applyNumberFormat="1" applyFont="1" applyFill="1" applyBorder="1" applyAlignment="1" applyProtection="1">
      <alignment horizontal="center" vertical="center"/>
      <protection hidden="1"/>
    </xf>
    <xf numFmtId="165" fontId="9" fillId="5" borderId="5" xfId="0" applyNumberFormat="1" applyFont="1" applyFill="1" applyBorder="1" applyAlignment="1" applyProtection="1">
      <alignment horizontal="center" vertical="center"/>
      <protection hidden="1"/>
    </xf>
    <xf numFmtId="165" fontId="9" fillId="5" borderId="41" xfId="0" applyNumberFormat="1" applyFont="1" applyFill="1" applyBorder="1" applyAlignment="1" applyProtection="1">
      <alignment horizontal="center" vertical="center"/>
      <protection hidden="1"/>
    </xf>
    <xf numFmtId="0" fontId="9" fillId="3" borderId="0" xfId="5" applyFont="1" applyFill="1" applyAlignment="1">
      <alignment horizontal="left"/>
    </xf>
    <xf numFmtId="0" fontId="9" fillId="0" borderId="47" xfId="0" applyNumberFormat="1" applyFont="1" applyBorder="1" applyAlignment="1" applyProtection="1">
      <alignment horizontal="left" vertical="center"/>
      <protection locked="0" hidden="1"/>
    </xf>
    <xf numFmtId="0" fontId="9" fillId="0" borderId="52" xfId="0" applyFont="1" applyFill="1" applyBorder="1" applyAlignment="1" applyProtection="1">
      <alignment horizontal="left" vertical="center"/>
      <protection locked="0" hidden="1"/>
    </xf>
    <xf numFmtId="0" fontId="9" fillId="0" borderId="26" xfId="0" applyFont="1" applyFill="1" applyBorder="1" applyAlignment="1" applyProtection="1">
      <alignment horizontal="left" vertical="center"/>
      <protection locked="0" hidden="1"/>
    </xf>
    <xf numFmtId="0" fontId="9" fillId="3" borderId="0" xfId="5" applyFont="1" applyFill="1" applyBorder="1" applyAlignment="1">
      <alignment horizontal="left" vertical="center"/>
    </xf>
    <xf numFmtId="0" fontId="7" fillId="3" borderId="0" xfId="5" applyFont="1" applyFill="1" applyBorder="1" applyAlignment="1">
      <alignment horizontal="left" vertical="center" wrapText="1"/>
    </xf>
    <xf numFmtId="0" fontId="7" fillId="5" borderId="58" xfId="0" applyFont="1" applyFill="1" applyBorder="1" applyAlignment="1" applyProtection="1">
      <alignment horizontal="center" vertical="center" wrapText="1"/>
      <protection hidden="1"/>
    </xf>
    <xf numFmtId="0" fontId="7" fillId="17" borderId="58" xfId="0" applyFont="1" applyFill="1" applyBorder="1" applyAlignment="1" applyProtection="1">
      <alignment horizontal="center" vertical="center" wrapText="1"/>
      <protection hidden="1"/>
    </xf>
    <xf numFmtId="0" fontId="7" fillId="13" borderId="58" xfId="0" applyFont="1" applyFill="1" applyBorder="1" applyAlignment="1" applyProtection="1">
      <alignment horizontal="center" vertical="center" wrapText="1"/>
      <protection hidden="1"/>
    </xf>
    <xf numFmtId="0" fontId="9" fillId="0" borderId="1" xfId="2" applyNumberFormat="1" applyFont="1" applyFill="1" applyBorder="1" applyAlignment="1" applyProtection="1">
      <alignment horizontal="center" vertical="distributed"/>
      <protection locked="0" hidden="1"/>
    </xf>
    <xf numFmtId="0" fontId="9" fillId="8" borderId="1" xfId="2" applyFont="1" applyFill="1" applyBorder="1" applyAlignment="1" applyProtection="1">
      <alignment horizontal="center" vertical="distributed"/>
      <protection locked="0"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7" fillId="0" borderId="11" xfId="0" applyFont="1" applyFill="1" applyBorder="1" applyAlignment="1" applyProtection="1">
      <alignment horizontal="center" vertical="center"/>
      <protection hidden="1"/>
    </xf>
    <xf numFmtId="0" fontId="7" fillId="0" borderId="53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 wrapText="1"/>
      <protection hidden="1"/>
    </xf>
    <xf numFmtId="49" fontId="9" fillId="0" borderId="19" xfId="0" applyNumberFormat="1" applyFont="1" applyFill="1" applyBorder="1" applyAlignment="1" applyProtection="1">
      <alignment horizontal="left" vertical="distributed"/>
      <protection locked="0" hidden="1"/>
    </xf>
    <xf numFmtId="49" fontId="9" fillId="0" borderId="1" xfId="0" applyNumberFormat="1" applyFont="1" applyFill="1" applyBorder="1" applyAlignment="1" applyProtection="1">
      <alignment horizontal="left" vertical="distributed"/>
      <protection locked="0" hidden="1"/>
    </xf>
    <xf numFmtId="49" fontId="9" fillId="0" borderId="0" xfId="0" applyNumberFormat="1" applyFont="1" applyAlignment="1" applyProtection="1">
      <alignment horizontal="left" vertical="distributed"/>
      <protection locked="0" hidden="1"/>
    </xf>
    <xf numFmtId="49" fontId="14" fillId="0" borderId="0" xfId="1" applyNumberFormat="1" applyFont="1" applyBorder="1" applyAlignment="1" applyProtection="1">
      <protection hidden="1"/>
    </xf>
    <xf numFmtId="4" fontId="7" fillId="3" borderId="0" xfId="0" applyNumberFormat="1" applyFont="1" applyFill="1" applyBorder="1" applyAlignment="1" applyProtection="1">
      <alignment vertical="center"/>
      <protection hidden="1"/>
    </xf>
    <xf numFmtId="49" fontId="9" fillId="3" borderId="4" xfId="0" applyNumberFormat="1" applyFont="1" applyFill="1" applyBorder="1" applyAlignment="1" applyProtection="1">
      <alignment vertical="center"/>
      <protection hidden="1"/>
    </xf>
    <xf numFmtId="0" fontId="7" fillId="3" borderId="0" xfId="0" applyFont="1" applyFill="1" applyBorder="1" applyAlignment="1" applyProtection="1">
      <alignment horizontal="left" vertical="center" wrapText="1"/>
      <protection hidden="1"/>
    </xf>
    <xf numFmtId="14" fontId="9" fillId="0" borderId="0" xfId="0" applyNumberFormat="1" applyFont="1" applyFill="1" applyBorder="1" applyAlignment="1" applyProtection="1">
      <alignment horizontal="center" vertical="center"/>
      <protection locked="0" hidden="1"/>
    </xf>
    <xf numFmtId="14" fontId="9" fillId="0" borderId="5" xfId="0" applyNumberFormat="1" applyFont="1" applyFill="1" applyBorder="1" applyAlignment="1" applyProtection="1">
      <alignment horizontal="center" vertical="center"/>
      <protection locked="0" hidden="1"/>
    </xf>
    <xf numFmtId="0" fontId="9" fillId="8" borderId="1" xfId="2" applyNumberFormat="1" applyFont="1" applyFill="1" applyBorder="1" applyAlignment="1" applyProtection="1">
      <alignment horizontal="left" vertical="center"/>
      <protection locked="0" hidden="1"/>
    </xf>
    <xf numFmtId="0" fontId="9" fillId="0" borderId="1" xfId="2" applyNumberFormat="1" applyFont="1" applyBorder="1" applyAlignment="1" applyProtection="1">
      <alignment horizontal="left" vertical="center"/>
      <protection locked="0" hidden="1"/>
    </xf>
    <xf numFmtId="1" fontId="9" fillId="8" borderId="1" xfId="2" applyNumberFormat="1" applyFont="1" applyFill="1" applyBorder="1" applyAlignment="1" applyProtection="1">
      <alignment horizontal="left" vertical="center"/>
      <protection locked="0" hidden="1"/>
    </xf>
    <xf numFmtId="1" fontId="9" fillId="0" borderId="1" xfId="2" applyNumberFormat="1" applyFont="1" applyBorder="1" applyAlignment="1" applyProtection="1">
      <alignment horizontal="left" vertical="center"/>
      <protection locked="0" hidden="1"/>
    </xf>
    <xf numFmtId="0" fontId="9" fillId="0" borderId="1" xfId="2" applyNumberFormat="1" applyFont="1" applyBorder="1" applyAlignment="1" applyProtection="1">
      <alignment horizontal="center" vertical="distributed"/>
      <protection locked="0" hidden="1"/>
    </xf>
    <xf numFmtId="0" fontId="9" fillId="8" borderId="1" xfId="2" applyNumberFormat="1" applyFont="1" applyFill="1" applyBorder="1" applyAlignment="1" applyProtection="1">
      <alignment horizontal="center" vertical="distributed"/>
      <protection locked="0" hidden="1"/>
    </xf>
    <xf numFmtId="0" fontId="9" fillId="0" borderId="19" xfId="2" applyFont="1" applyFill="1" applyBorder="1" applyAlignment="1" applyProtection="1">
      <alignment horizontal="center" vertical="center"/>
      <protection locked="0" hidden="1"/>
    </xf>
    <xf numFmtId="0" fontId="9" fillId="3" borderId="10" xfId="5" applyFill="1" applyBorder="1"/>
    <xf numFmtId="0" fontId="9" fillId="3" borderId="0" xfId="5" applyFill="1" applyBorder="1"/>
    <xf numFmtId="0" fontId="9" fillId="3" borderId="43" xfId="5" applyFill="1" applyBorder="1"/>
    <xf numFmtId="0" fontId="5" fillId="0" borderId="1" xfId="6" applyBorder="1" applyProtection="1">
      <protection locked="0"/>
    </xf>
    <xf numFmtId="49" fontId="5" fillId="0" borderId="0" xfId="6" applyNumberFormat="1" applyProtection="1">
      <protection hidden="1"/>
    </xf>
    <xf numFmtId="0" fontId="5" fillId="0" borderId="0" xfId="6" applyProtection="1">
      <protection hidden="1"/>
    </xf>
    <xf numFmtId="0" fontId="9" fillId="0" borderId="39" xfId="0" applyNumberFormat="1" applyFont="1" applyFill="1" applyBorder="1" applyAlignment="1" applyProtection="1">
      <alignment horizontal="center" vertical="center"/>
      <protection locked="0"/>
    </xf>
    <xf numFmtId="14" fontId="9" fillId="0" borderId="19" xfId="0" applyNumberFormat="1" applyFont="1" applyFill="1" applyBorder="1" applyAlignment="1" applyProtection="1">
      <alignment horizontal="left" vertical="center"/>
      <protection locked="0" hidden="1"/>
    </xf>
    <xf numFmtId="0" fontId="9" fillId="3" borderId="0" xfId="5" applyFont="1" applyFill="1" applyProtection="1">
      <protection hidden="1"/>
    </xf>
    <xf numFmtId="0" fontId="9" fillId="3" borderId="0" xfId="5" applyFont="1" applyFill="1" applyBorder="1" applyProtection="1">
      <protection hidden="1"/>
    </xf>
    <xf numFmtId="0" fontId="9" fillId="3" borderId="0" xfId="5" applyFont="1" applyFill="1" applyAlignment="1" applyProtection="1">
      <alignment horizontal="center"/>
      <protection hidden="1"/>
    </xf>
    <xf numFmtId="0" fontId="9" fillId="6" borderId="0" xfId="5" applyFont="1" applyFill="1" applyAlignment="1" applyProtection="1">
      <alignment horizontal="center"/>
      <protection hidden="1"/>
    </xf>
    <xf numFmtId="0" fontId="9" fillId="0" borderId="0" xfId="5" applyFont="1" applyFill="1" applyAlignment="1" applyProtection="1">
      <alignment horizontal="center"/>
      <protection hidden="1"/>
    </xf>
    <xf numFmtId="0" fontId="9" fillId="3" borderId="0" xfId="5" applyFont="1" applyFill="1" applyBorder="1" applyAlignment="1" applyProtection="1">
      <alignment horizontal="center"/>
      <protection hidden="1"/>
    </xf>
    <xf numFmtId="4" fontId="9" fillId="0" borderId="0" xfId="5" applyNumberFormat="1" applyFont="1" applyAlignment="1" applyProtection="1">
      <alignment horizontal="center" vertical="center"/>
      <protection hidden="1"/>
    </xf>
    <xf numFmtId="0" fontId="9" fillId="0" borderId="0" xfId="5" applyFont="1" applyAlignment="1" applyProtection="1">
      <alignment horizontal="center"/>
      <protection hidden="1"/>
    </xf>
    <xf numFmtId="0" fontId="9" fillId="0" borderId="0" xfId="5" applyFont="1" applyAlignment="1" applyProtection="1">
      <protection hidden="1"/>
    </xf>
    <xf numFmtId="0" fontId="9" fillId="0" borderId="0" xfId="5" applyFont="1" applyProtection="1">
      <protection hidden="1"/>
    </xf>
    <xf numFmtId="0" fontId="7" fillId="12" borderId="0" xfId="5" applyFont="1" applyFill="1" applyBorder="1" applyAlignment="1" applyProtection="1">
      <alignment horizontal="left" vertical="center" wrapText="1"/>
      <protection hidden="1"/>
    </xf>
    <xf numFmtId="0" fontId="7" fillId="3" borderId="22" xfId="5" applyFont="1" applyFill="1" applyBorder="1" applyAlignment="1" applyProtection="1">
      <alignment horizontal="left" vertical="center" wrapText="1"/>
      <protection hidden="1"/>
    </xf>
    <xf numFmtId="0" fontId="7" fillId="0" borderId="22" xfId="5" applyFont="1" applyFill="1" applyBorder="1" applyAlignment="1" applyProtection="1">
      <alignment horizontal="left" vertical="center" wrapText="1"/>
      <protection hidden="1"/>
    </xf>
    <xf numFmtId="0" fontId="7" fillId="0" borderId="0" xfId="5" applyFont="1" applyFill="1" applyBorder="1" applyAlignment="1" applyProtection="1">
      <alignment horizontal="left" vertical="center" wrapText="1"/>
      <protection hidden="1"/>
    </xf>
    <xf numFmtId="0" fontId="7" fillId="3" borderId="0" xfId="5" applyFont="1" applyFill="1" applyBorder="1" applyAlignment="1" applyProtection="1">
      <alignment horizontal="center"/>
      <protection hidden="1"/>
    </xf>
    <xf numFmtId="0" fontId="7" fillId="3" borderId="0" xfId="5" applyFont="1" applyFill="1" applyBorder="1" applyAlignment="1" applyProtection="1">
      <alignment horizontal="left" vertical="center"/>
      <protection hidden="1"/>
    </xf>
    <xf numFmtId="49" fontId="7" fillId="3" borderId="0" xfId="5" applyNumberFormat="1" applyFont="1" applyFill="1" applyBorder="1" applyAlignment="1" applyProtection="1">
      <alignment horizontal="right" vertical="center" wrapText="1"/>
      <protection hidden="1"/>
    </xf>
    <xf numFmtId="0" fontId="14" fillId="3" borderId="0" xfId="5" applyFont="1" applyFill="1" applyBorder="1" applyAlignment="1" applyProtection="1">
      <alignment vertical="center"/>
      <protection hidden="1"/>
    </xf>
    <xf numFmtId="0" fontId="9" fillId="0" borderId="0" xfId="5" applyNumberFormat="1" applyFont="1" applyFill="1" applyBorder="1" applyAlignment="1" applyProtection="1">
      <alignment horizontal="right"/>
      <protection hidden="1"/>
    </xf>
    <xf numFmtId="0" fontId="7" fillId="3" borderId="0" xfId="5" applyFont="1" applyFill="1" applyBorder="1" applyAlignment="1" applyProtection="1">
      <alignment horizontal="left"/>
      <protection hidden="1"/>
    </xf>
    <xf numFmtId="0" fontId="9" fillId="0" borderId="0" xfId="5" applyFont="1" applyBorder="1" applyAlignment="1" applyProtection="1">
      <alignment horizontal="center"/>
      <protection hidden="1"/>
    </xf>
    <xf numFmtId="0" fontId="7" fillId="0" borderId="0" xfId="5" applyFont="1" applyBorder="1" applyAlignment="1" applyProtection="1">
      <alignment horizontal="right"/>
      <protection hidden="1"/>
    </xf>
    <xf numFmtId="0" fontId="9" fillId="3" borderId="2" xfId="5" applyFont="1" applyFill="1" applyBorder="1" applyAlignment="1" applyProtection="1">
      <alignment horizontal="center"/>
      <protection hidden="1"/>
    </xf>
    <xf numFmtId="0" fontId="9" fillId="3" borderId="0" xfId="5" applyFont="1" applyFill="1" applyBorder="1" applyAlignment="1" applyProtection="1">
      <alignment horizontal="left"/>
      <protection hidden="1"/>
    </xf>
    <xf numFmtId="0" fontId="9" fillId="3" borderId="2" xfId="5" applyFont="1" applyFill="1" applyBorder="1" applyAlignment="1" applyProtection="1">
      <protection hidden="1"/>
    </xf>
    <xf numFmtId="0" fontId="9" fillId="3" borderId="0" xfId="5" applyFont="1" applyFill="1" applyBorder="1" applyAlignment="1" applyProtection="1">
      <protection hidden="1"/>
    </xf>
    <xf numFmtId="0" fontId="9" fillId="3" borderId="0" xfId="5" applyFont="1" applyFill="1" applyAlignment="1" applyProtection="1">
      <alignment horizontal="left"/>
      <protection hidden="1"/>
    </xf>
    <xf numFmtId="4" fontId="9" fillId="0" borderId="0" xfId="5" applyNumberFormat="1" applyFont="1" applyBorder="1" applyAlignment="1" applyProtection="1">
      <alignment horizontal="left" vertical="center"/>
      <protection hidden="1"/>
    </xf>
    <xf numFmtId="0" fontId="9" fillId="0" borderId="0" xfId="5" applyFont="1" applyBorder="1" applyAlignment="1" applyProtection="1">
      <alignment horizontal="left"/>
      <protection hidden="1"/>
    </xf>
    <xf numFmtId="0" fontId="9" fillId="7" borderId="1" xfId="5" applyFont="1" applyFill="1" applyBorder="1" applyAlignment="1" applyProtection="1">
      <alignment horizontal="center"/>
      <protection hidden="1"/>
    </xf>
    <xf numFmtId="0" fontId="7" fillId="11" borderId="11" xfId="5" applyFont="1" applyFill="1" applyBorder="1" applyAlignment="1" applyProtection="1">
      <alignment horizontal="center" vertical="center" wrapText="1"/>
      <protection hidden="1"/>
    </xf>
    <xf numFmtId="0" fontId="7" fillId="11" borderId="53" xfId="5" applyFont="1" applyFill="1" applyBorder="1" applyAlignment="1" applyProtection="1">
      <alignment horizontal="center" vertical="center" wrapText="1"/>
      <protection hidden="1"/>
    </xf>
    <xf numFmtId="0" fontId="7" fillId="11" borderId="11" xfId="5" applyFont="1" applyFill="1" applyBorder="1" applyAlignment="1" applyProtection="1">
      <alignment horizontal="center" vertical="center"/>
      <protection hidden="1"/>
    </xf>
    <xf numFmtId="0" fontId="7" fillId="17" borderId="11" xfId="5" applyFont="1" applyFill="1" applyBorder="1" applyAlignment="1" applyProtection="1">
      <alignment horizontal="center" vertical="center" wrapText="1"/>
      <protection hidden="1"/>
    </xf>
    <xf numFmtId="0" fontId="7" fillId="13" borderId="65" xfId="5" applyFont="1" applyFill="1" applyBorder="1" applyAlignment="1" applyProtection="1">
      <alignment horizontal="center" vertical="center" wrapText="1"/>
      <protection hidden="1"/>
    </xf>
    <xf numFmtId="0" fontId="7" fillId="13" borderId="66" xfId="5" applyFont="1" applyFill="1" applyBorder="1" applyAlignment="1" applyProtection="1">
      <alignment horizontal="center" vertical="center" wrapText="1"/>
      <protection hidden="1"/>
    </xf>
    <xf numFmtId="4" fontId="7" fillId="5" borderId="11" xfId="5" applyNumberFormat="1" applyFont="1" applyFill="1" applyBorder="1" applyAlignment="1" applyProtection="1">
      <alignment horizontal="center" vertical="center" wrapText="1"/>
      <protection hidden="1"/>
    </xf>
    <xf numFmtId="0" fontId="7" fillId="5" borderId="22" xfId="5" applyFont="1" applyFill="1" applyBorder="1" applyAlignment="1" applyProtection="1">
      <alignment horizontal="center" vertical="center" wrapText="1"/>
      <protection hidden="1"/>
    </xf>
    <xf numFmtId="0" fontId="7" fillId="0" borderId="24" xfId="5" applyFont="1" applyFill="1" applyBorder="1" applyAlignment="1" applyProtection="1">
      <alignment horizontal="center" vertical="center" wrapText="1"/>
      <protection hidden="1"/>
    </xf>
    <xf numFmtId="0" fontId="9" fillId="3" borderId="0" xfId="5" applyFont="1" applyFill="1" applyBorder="1" applyAlignment="1" applyProtection="1">
      <alignment horizontal="center" vertical="center" wrapText="1"/>
      <protection hidden="1"/>
    </xf>
    <xf numFmtId="4" fontId="9" fillId="0" borderId="0" xfId="5" applyNumberFormat="1" applyFont="1" applyAlignment="1" applyProtection="1">
      <alignment horizontal="center"/>
      <protection hidden="1"/>
    </xf>
    <xf numFmtId="0" fontId="9" fillId="0" borderId="17" xfId="5" applyFont="1" applyBorder="1" applyProtection="1">
      <protection hidden="1"/>
    </xf>
    <xf numFmtId="0" fontId="9" fillId="0" borderId="37" xfId="5" applyNumberFormat="1" applyFont="1" applyFill="1" applyBorder="1" applyAlignment="1" applyProtection="1">
      <alignment horizontal="center" vertical="center"/>
      <protection locked="0" hidden="1"/>
    </xf>
    <xf numFmtId="0" fontId="9" fillId="0" borderId="19" xfId="5" applyFont="1" applyFill="1" applyBorder="1" applyAlignment="1" applyProtection="1">
      <alignment horizontal="left" vertical="center"/>
      <protection locked="0" hidden="1"/>
    </xf>
    <xf numFmtId="0" fontId="9" fillId="0" borderId="37" xfId="5" applyFont="1" applyFill="1" applyBorder="1" applyAlignment="1" applyProtection="1">
      <alignment horizontal="center" vertical="center"/>
      <protection locked="0" hidden="1"/>
    </xf>
    <xf numFmtId="14" fontId="9" fillId="0" borderId="19" xfId="5" applyNumberFormat="1" applyFont="1" applyFill="1" applyBorder="1" applyAlignment="1" applyProtection="1">
      <alignment horizontal="center" vertical="center"/>
      <protection locked="0" hidden="1"/>
    </xf>
    <xf numFmtId="1" fontId="9" fillId="0" borderId="19" xfId="5" applyNumberFormat="1" applyFont="1" applyFill="1" applyBorder="1" applyAlignment="1" applyProtection="1">
      <alignment horizontal="center" vertical="center"/>
      <protection locked="0" hidden="1"/>
    </xf>
    <xf numFmtId="0" fontId="9" fillId="0" borderId="19" xfId="5" applyFont="1" applyFill="1" applyBorder="1" applyAlignment="1" applyProtection="1">
      <alignment horizontal="center" vertical="center"/>
      <protection locked="0" hidden="1"/>
    </xf>
    <xf numFmtId="49" fontId="9" fillId="0" borderId="37" xfId="5" applyNumberFormat="1" applyFont="1" applyFill="1" applyBorder="1" applyAlignment="1" applyProtection="1">
      <alignment horizontal="center" vertical="center"/>
      <protection locked="0" hidden="1"/>
    </xf>
    <xf numFmtId="14" fontId="9" fillId="0" borderId="37" xfId="5" applyNumberFormat="1" applyFont="1" applyFill="1" applyBorder="1" applyAlignment="1" applyProtection="1">
      <alignment horizontal="center" vertical="center"/>
      <protection locked="0" hidden="1"/>
    </xf>
    <xf numFmtId="0" fontId="14" fillId="0" borderId="37" xfId="5" applyFont="1" applyFill="1" applyBorder="1" applyAlignment="1" applyProtection="1">
      <alignment horizontal="center" vertical="center"/>
      <protection locked="0" hidden="1"/>
    </xf>
    <xf numFmtId="165" fontId="14" fillId="0" borderId="0" xfId="5" applyNumberFormat="1" applyFont="1" applyFill="1" applyBorder="1" applyAlignment="1" applyProtection="1">
      <alignment horizontal="center" vertical="center"/>
      <protection hidden="1"/>
    </xf>
    <xf numFmtId="165" fontId="9" fillId="5" borderId="0" xfId="5" applyNumberFormat="1" applyFont="1" applyFill="1" applyBorder="1" applyAlignment="1" applyProtection="1">
      <alignment horizontal="center" vertical="center"/>
      <protection hidden="1"/>
    </xf>
    <xf numFmtId="0" fontId="17" fillId="0" borderId="40" xfId="5" applyNumberFormat="1" applyFont="1" applyBorder="1" applyAlignment="1" applyProtection="1">
      <alignment horizontal="left" vertical="center"/>
      <protection locked="0" hidden="1"/>
    </xf>
    <xf numFmtId="0" fontId="16" fillId="3" borderId="0" xfId="5" applyFont="1" applyFill="1" applyProtection="1">
      <protection hidden="1"/>
    </xf>
    <xf numFmtId="4" fontId="9" fillId="0" borderId="0" xfId="5" applyNumberFormat="1" applyFont="1" applyAlignment="1" applyProtection="1">
      <alignment vertical="center"/>
      <protection hidden="1"/>
    </xf>
    <xf numFmtId="0" fontId="9" fillId="0" borderId="27" xfId="5" applyNumberFormat="1" applyFont="1" applyFill="1" applyBorder="1" applyAlignment="1" applyProtection="1">
      <alignment horizontal="center" vertical="center"/>
      <protection locked="0" hidden="1"/>
    </xf>
    <xf numFmtId="14" fontId="9" fillId="0" borderId="1" xfId="5" applyNumberFormat="1" applyFont="1" applyFill="1" applyBorder="1" applyAlignment="1" applyProtection="1">
      <alignment horizontal="center" vertical="center"/>
      <protection locked="0" hidden="1"/>
    </xf>
    <xf numFmtId="0" fontId="9" fillId="0" borderId="1" xfId="5" applyFont="1" applyFill="1" applyBorder="1" applyAlignment="1" applyProtection="1">
      <alignment horizontal="center" vertical="center"/>
      <protection locked="0" hidden="1"/>
    </xf>
    <xf numFmtId="1" fontId="9" fillId="0" borderId="0" xfId="5" applyNumberFormat="1" applyFont="1" applyAlignment="1" applyProtection="1">
      <alignment horizontal="center" vertical="center"/>
      <protection locked="0" hidden="1"/>
    </xf>
    <xf numFmtId="49" fontId="9" fillId="0" borderId="0" xfId="5" applyNumberFormat="1" applyFont="1" applyAlignment="1" applyProtection="1">
      <alignment horizontal="center" vertical="center"/>
      <protection locked="0" hidden="1"/>
    </xf>
    <xf numFmtId="14" fontId="9" fillId="0" borderId="27" xfId="5" applyNumberFormat="1" applyFont="1" applyFill="1" applyBorder="1" applyAlignment="1" applyProtection="1">
      <alignment horizontal="center" vertical="center"/>
      <protection locked="0" hidden="1"/>
    </xf>
    <xf numFmtId="1" fontId="9" fillId="0" borderId="1" xfId="5" applyNumberFormat="1" applyFont="1" applyFill="1" applyBorder="1" applyAlignment="1" applyProtection="1">
      <alignment horizontal="center" vertical="center"/>
      <protection locked="0" hidden="1"/>
    </xf>
    <xf numFmtId="165" fontId="9" fillId="5" borderId="5" xfId="5" applyNumberFormat="1" applyFont="1" applyFill="1" applyBorder="1" applyAlignment="1" applyProtection="1">
      <alignment horizontal="center" vertical="center"/>
      <protection hidden="1"/>
    </xf>
    <xf numFmtId="0" fontId="9" fillId="0" borderId="26" xfId="5" applyFont="1" applyFill="1" applyBorder="1" applyAlignment="1" applyProtection="1">
      <alignment horizontal="left" vertical="center"/>
      <protection locked="0" hidden="1"/>
    </xf>
    <xf numFmtId="0" fontId="9" fillId="0" borderId="19" xfId="5" applyFont="1" applyBorder="1" applyProtection="1">
      <protection hidden="1"/>
    </xf>
    <xf numFmtId="0" fontId="9" fillId="0" borderId="0" xfId="5" applyNumberFormat="1" applyFont="1" applyAlignment="1" applyProtection="1">
      <alignment horizontal="center" vertical="center"/>
      <protection locked="0" hidden="1"/>
    </xf>
    <xf numFmtId="14" fontId="9" fillId="0" borderId="0" xfId="5" applyNumberFormat="1" applyFont="1" applyAlignment="1" applyProtection="1">
      <alignment horizontal="center" vertical="center"/>
      <protection locked="0" hidden="1"/>
    </xf>
    <xf numFmtId="165" fontId="9" fillId="5" borderId="41" xfId="5" applyNumberFormat="1" applyFont="1" applyFill="1" applyBorder="1" applyAlignment="1" applyProtection="1">
      <alignment horizontal="center" vertical="center"/>
      <protection hidden="1"/>
    </xf>
    <xf numFmtId="0" fontId="17" fillId="0" borderId="26" xfId="5" applyFont="1" applyFill="1" applyBorder="1" applyAlignment="1" applyProtection="1">
      <alignment horizontal="left" vertical="center"/>
      <protection locked="0" hidden="1"/>
    </xf>
    <xf numFmtId="0" fontId="9" fillId="0" borderId="1" xfId="5" applyNumberFormat="1" applyFont="1" applyFill="1" applyBorder="1" applyAlignment="1" applyProtection="1">
      <alignment horizontal="center" vertical="center"/>
      <protection locked="0" hidden="1"/>
    </xf>
    <xf numFmtId="0" fontId="9" fillId="0" borderId="1" xfId="5" applyFont="1" applyFill="1" applyBorder="1" applyAlignment="1" applyProtection="1">
      <alignment horizontal="left" vertical="center"/>
      <protection locked="0" hidden="1"/>
    </xf>
    <xf numFmtId="0" fontId="9" fillId="0" borderId="27" xfId="5" applyFont="1" applyFill="1" applyBorder="1" applyAlignment="1" applyProtection="1">
      <alignment horizontal="center" vertical="center"/>
      <protection locked="0" hidden="1"/>
    </xf>
    <xf numFmtId="0" fontId="9" fillId="0" borderId="0" xfId="5" applyFont="1" applyAlignment="1" applyProtection="1">
      <alignment horizontal="center" vertical="center"/>
      <protection locked="0" hidden="1"/>
    </xf>
    <xf numFmtId="0" fontId="9" fillId="0" borderId="0" xfId="5" applyFont="1" applyAlignment="1" applyProtection="1">
      <alignment horizontal="left" vertical="center"/>
      <protection locked="0" hidden="1"/>
    </xf>
    <xf numFmtId="49" fontId="9" fillId="0" borderId="27" xfId="5" applyNumberFormat="1" applyFont="1" applyFill="1" applyBorder="1" applyAlignment="1" applyProtection="1">
      <alignment horizontal="center" vertical="center"/>
      <protection locked="0" hidden="1"/>
    </xf>
    <xf numFmtId="0" fontId="16" fillId="3" borderId="0" xfId="5" applyFont="1" applyFill="1" applyBorder="1" applyAlignment="1" applyProtection="1">
      <alignment horizontal="center" vertical="center" wrapText="1"/>
      <protection hidden="1"/>
    </xf>
    <xf numFmtId="0" fontId="9" fillId="0" borderId="1" xfId="5" applyFont="1" applyBorder="1" applyAlignment="1" applyProtection="1">
      <alignment vertical="center"/>
      <protection hidden="1"/>
    </xf>
    <xf numFmtId="0" fontId="9" fillId="0" borderId="14" xfId="5" applyFont="1" applyBorder="1" applyAlignment="1" applyProtection="1">
      <alignment horizontal="center"/>
      <protection hidden="1"/>
    </xf>
    <xf numFmtId="0" fontId="9" fillId="0" borderId="19" xfId="5" applyFont="1" applyBorder="1" applyAlignment="1" applyProtection="1">
      <alignment horizontal="center"/>
      <protection hidden="1"/>
    </xf>
    <xf numFmtId="0" fontId="9" fillId="0" borderId="1" xfId="5" applyFont="1" applyBorder="1" applyProtection="1">
      <protection hidden="1"/>
    </xf>
    <xf numFmtId="14" fontId="9" fillId="0" borderId="38" xfId="5" applyNumberFormat="1" applyFont="1" applyFill="1" applyBorder="1" applyAlignment="1" applyProtection="1">
      <alignment horizontal="center" vertical="center"/>
      <protection locked="0" hidden="1"/>
    </xf>
    <xf numFmtId="2" fontId="22" fillId="3" borderId="0" xfId="5" applyNumberFormat="1" applyFont="1" applyFill="1" applyAlignment="1" applyProtection="1">
      <alignment horizontal="center"/>
      <protection hidden="1"/>
    </xf>
    <xf numFmtId="0" fontId="21" fillId="0" borderId="0" xfId="5" applyFont="1" applyAlignment="1" applyProtection="1">
      <alignment horizontal="center"/>
      <protection hidden="1"/>
    </xf>
    <xf numFmtId="0" fontId="9" fillId="3" borderId="2" xfId="5" applyFont="1" applyFill="1" applyBorder="1" applyProtection="1">
      <protection hidden="1"/>
    </xf>
    <xf numFmtId="0" fontId="9" fillId="0" borderId="2" xfId="5" applyFont="1" applyFill="1" applyBorder="1" applyAlignment="1" applyProtection="1">
      <alignment horizontal="center"/>
      <protection hidden="1"/>
    </xf>
    <xf numFmtId="0" fontId="9" fillId="0" borderId="0" xfId="5" applyFont="1" applyFill="1" applyBorder="1" applyAlignment="1" applyProtection="1">
      <alignment horizontal="center"/>
      <protection hidden="1"/>
    </xf>
    <xf numFmtId="0" fontId="9" fillId="3" borderId="0" xfId="5" applyFont="1" applyFill="1" applyBorder="1" applyAlignment="1" applyProtection="1">
      <alignment horizontal="right"/>
      <protection hidden="1"/>
    </xf>
    <xf numFmtId="0" fontId="9" fillId="22" borderId="1" xfId="5" applyFont="1" applyFill="1" applyBorder="1" applyAlignment="1" applyProtection="1">
      <alignment horizontal="center"/>
      <protection hidden="1"/>
    </xf>
    <xf numFmtId="0" fontId="9" fillId="22" borderId="1" xfId="5" applyFont="1" applyFill="1" applyBorder="1" applyProtection="1">
      <protection hidden="1"/>
    </xf>
    <xf numFmtId="0" fontId="9" fillId="16" borderId="1" xfId="5" applyFont="1" applyFill="1" applyBorder="1" applyAlignment="1" applyProtection="1">
      <alignment horizontal="center"/>
      <protection hidden="1"/>
    </xf>
    <xf numFmtId="0" fontId="9" fillId="16" borderId="1" xfId="5" applyFont="1" applyFill="1" applyBorder="1" applyProtection="1">
      <protection hidden="1"/>
    </xf>
    <xf numFmtId="0" fontId="9" fillId="16" borderId="1" xfId="5" applyFont="1" applyFill="1" applyBorder="1" applyAlignment="1" applyProtection="1">
      <alignment horizontal="right"/>
      <protection hidden="1"/>
    </xf>
    <xf numFmtId="0" fontId="9" fillId="20" borderId="1" xfId="5" applyFont="1" applyFill="1" applyBorder="1" applyAlignment="1" applyProtection="1">
      <alignment horizontal="center"/>
      <protection hidden="1"/>
    </xf>
    <xf numFmtId="0" fontId="9" fillId="20" borderId="1" xfId="5" applyFont="1" applyFill="1" applyBorder="1" applyAlignment="1" applyProtection="1">
      <alignment horizontal="right"/>
      <protection hidden="1"/>
    </xf>
    <xf numFmtId="0" fontId="9" fillId="4" borderId="1" xfId="5" applyFont="1" applyFill="1" applyBorder="1" applyProtection="1">
      <protection hidden="1"/>
    </xf>
    <xf numFmtId="0" fontId="9" fillId="4" borderId="1" xfId="5" applyFont="1" applyFill="1" applyBorder="1" applyAlignment="1" applyProtection="1">
      <alignment vertical="distributed"/>
      <protection hidden="1"/>
    </xf>
    <xf numFmtId="0" fontId="29" fillId="3" borderId="0" xfId="0" applyFont="1" applyFill="1" applyAlignment="1" applyProtection="1">
      <alignment horizontal="center"/>
      <protection hidden="1"/>
    </xf>
    <xf numFmtId="166" fontId="9" fillId="0" borderId="37" xfId="5" applyNumberFormat="1" applyFont="1" applyFill="1" applyBorder="1" applyAlignment="1" applyProtection="1">
      <alignment horizontal="center" vertical="center"/>
      <protection locked="0" hidden="1"/>
    </xf>
    <xf numFmtId="166" fontId="9" fillId="0" borderId="38" xfId="5" applyNumberFormat="1" applyFont="1" applyFill="1" applyBorder="1" applyAlignment="1" applyProtection="1">
      <alignment horizontal="center" vertical="center"/>
      <protection locked="0" hidden="1"/>
    </xf>
    <xf numFmtId="166" fontId="9" fillId="0" borderId="27" xfId="5" applyNumberFormat="1" applyFont="1" applyFill="1" applyBorder="1" applyAlignment="1" applyProtection="1">
      <alignment horizontal="center" vertical="center"/>
      <protection locked="0" hidden="1"/>
    </xf>
    <xf numFmtId="0" fontId="9" fillId="3" borderId="0" xfId="7" applyFont="1" applyFill="1" applyBorder="1" applyAlignment="1" applyProtection="1">
      <protection hidden="1"/>
    </xf>
    <xf numFmtId="0" fontId="7" fillId="24" borderId="11" xfId="0" applyFont="1" applyFill="1" applyBorder="1" applyAlignment="1" applyProtection="1">
      <alignment horizontal="center" vertical="center" wrapText="1"/>
      <protection hidden="1"/>
    </xf>
    <xf numFmtId="0" fontId="1" fillId="0" borderId="0" xfId="6" applyFont="1" applyProtection="1">
      <protection hidden="1"/>
    </xf>
    <xf numFmtId="1" fontId="14" fillId="0" borderId="37" xfId="0" applyNumberFormat="1" applyFont="1" applyFill="1" applyBorder="1" applyAlignment="1" applyProtection="1">
      <alignment horizontal="center" vertical="center"/>
      <protection hidden="1"/>
    </xf>
    <xf numFmtId="0" fontId="7" fillId="11" borderId="65" xfId="5" applyNumberFormat="1" applyFont="1" applyFill="1" applyBorder="1" applyAlignment="1" applyProtection="1">
      <alignment horizontal="center" vertical="center" wrapText="1"/>
    </xf>
    <xf numFmtId="166" fontId="9" fillId="0" borderId="37" xfId="5" applyNumberFormat="1" applyFont="1" applyFill="1" applyBorder="1" applyAlignment="1" applyProtection="1">
      <alignment horizontal="center" vertical="center"/>
      <protection hidden="1"/>
    </xf>
    <xf numFmtId="166" fontId="9" fillId="8" borderId="1" xfId="5" applyNumberFormat="1" applyFont="1" applyFill="1" applyBorder="1" applyAlignment="1" applyProtection="1">
      <alignment horizontal="center" vertical="center"/>
    </xf>
    <xf numFmtId="166" fontId="9" fillId="0" borderId="27" xfId="5" applyNumberFormat="1" applyFont="1" applyFill="1" applyBorder="1" applyAlignment="1" applyProtection="1">
      <alignment horizontal="center" vertical="center"/>
      <protection hidden="1"/>
    </xf>
    <xf numFmtId="0" fontId="9" fillId="0" borderId="0" xfId="2" applyFont="1" applyFill="1" applyProtection="1">
      <protection hidden="1"/>
    </xf>
    <xf numFmtId="0" fontId="9" fillId="0" borderId="38" xfId="2" applyNumberFormat="1" applyFont="1" applyFill="1" applyBorder="1" applyAlignment="1" applyProtection="1">
      <alignment horizontal="center" vertical="center"/>
      <protection locked="0" hidden="1"/>
    </xf>
    <xf numFmtId="0" fontId="9" fillId="0" borderId="14" xfId="2" applyNumberFormat="1" applyFont="1" applyFill="1" applyBorder="1" applyAlignment="1" applyProtection="1">
      <alignment horizontal="center" vertical="center"/>
      <protection locked="0" hidden="1"/>
    </xf>
    <xf numFmtId="9" fontId="9" fillId="0" borderId="14" xfId="2" applyNumberFormat="1" applyFont="1" applyFill="1" applyBorder="1" applyAlignment="1" applyProtection="1">
      <alignment horizontal="center" vertical="center"/>
      <protection locked="0" hidden="1"/>
    </xf>
    <xf numFmtId="0" fontId="9" fillId="0" borderId="15" xfId="2" applyNumberFormat="1" applyFont="1" applyFill="1" applyBorder="1" applyAlignment="1" applyProtection="1">
      <alignment horizontal="center" vertical="center"/>
      <protection hidden="1"/>
    </xf>
    <xf numFmtId="0" fontId="9" fillId="0" borderId="27" xfId="2" applyNumberFormat="1" applyFont="1" applyFill="1" applyBorder="1" applyAlignment="1" applyProtection="1">
      <alignment horizontal="center" vertical="center"/>
      <protection locked="0" hidden="1"/>
    </xf>
    <xf numFmtId="9" fontId="9" fillId="0" borderId="1" xfId="2" applyNumberFormat="1" applyFont="1" applyFill="1" applyBorder="1" applyAlignment="1" applyProtection="1">
      <alignment horizontal="center" vertical="center"/>
      <protection locked="0" hidden="1"/>
    </xf>
    <xf numFmtId="0" fontId="9" fillId="0" borderId="81" xfId="2" applyNumberFormat="1" applyFont="1" applyFill="1" applyBorder="1" applyAlignment="1" applyProtection="1">
      <alignment horizontal="center" vertical="center"/>
      <protection locked="0" hidden="1"/>
    </xf>
    <xf numFmtId="0" fontId="9" fillId="0" borderId="51" xfId="2" applyNumberFormat="1" applyFont="1" applyFill="1" applyBorder="1" applyAlignment="1" applyProtection="1">
      <alignment horizontal="center" vertical="center"/>
      <protection locked="0" hidden="1"/>
    </xf>
    <xf numFmtId="9" fontId="9" fillId="0" borderId="51" xfId="2" applyNumberFormat="1" applyFont="1" applyFill="1" applyBorder="1" applyAlignment="1" applyProtection="1">
      <alignment horizontal="center" vertical="center"/>
      <protection locked="0" hidden="1"/>
    </xf>
    <xf numFmtId="0" fontId="9" fillId="0" borderId="80" xfId="2" applyFont="1" applyFill="1" applyBorder="1" applyAlignment="1" applyProtection="1">
      <alignment horizontal="center"/>
      <protection hidden="1"/>
    </xf>
    <xf numFmtId="0" fontId="9" fillId="0" borderId="79" xfId="2" applyNumberFormat="1" applyFont="1" applyFill="1" applyBorder="1" applyAlignment="1" applyProtection="1">
      <alignment horizontal="center" vertical="center"/>
      <protection hidden="1"/>
    </xf>
    <xf numFmtId="0" fontId="9" fillId="0" borderId="41" xfId="2" applyFont="1" applyBorder="1" applyProtection="1">
      <protection hidden="1"/>
    </xf>
    <xf numFmtId="0" fontId="9" fillId="0" borderId="19" xfId="2" applyFont="1" applyBorder="1" applyProtection="1">
      <protection hidden="1"/>
    </xf>
    <xf numFmtId="0" fontId="9" fillId="0" borderId="17" xfId="2" applyFont="1" applyBorder="1" applyProtection="1">
      <protection hidden="1"/>
    </xf>
    <xf numFmtId="0" fontId="9" fillId="0" borderId="14" xfId="2" applyFont="1" applyBorder="1" applyProtection="1">
      <protection hidden="1"/>
    </xf>
    <xf numFmtId="0" fontId="9" fillId="0" borderId="20" xfId="2" applyFont="1" applyBorder="1" applyProtection="1">
      <protection hidden="1"/>
    </xf>
    <xf numFmtId="0" fontId="9" fillId="0" borderId="5" xfId="2" applyFont="1" applyBorder="1" applyProtection="1">
      <protection hidden="1"/>
    </xf>
    <xf numFmtId="0" fontId="9" fillId="0" borderId="37" xfId="2" applyNumberFormat="1" applyFont="1" applyFill="1" applyBorder="1" applyAlignment="1" applyProtection="1">
      <alignment horizontal="center" vertical="center"/>
      <protection locked="0" hidden="1"/>
    </xf>
    <xf numFmtId="0" fontId="9" fillId="0" borderId="19" xfId="2" applyNumberFormat="1" applyFont="1" applyFill="1" applyBorder="1" applyAlignment="1" applyProtection="1">
      <alignment horizontal="center" vertical="center"/>
      <protection locked="0" hidden="1"/>
    </xf>
    <xf numFmtId="9" fontId="9" fillId="0" borderId="19" xfId="2" applyNumberFormat="1" applyFont="1" applyFill="1" applyBorder="1" applyAlignment="1" applyProtection="1">
      <alignment horizontal="center" vertical="center"/>
      <protection locked="0" hidden="1"/>
    </xf>
    <xf numFmtId="0" fontId="7" fillId="8" borderId="77" xfId="2" applyFont="1" applyFill="1" applyBorder="1" applyAlignment="1" applyProtection="1">
      <alignment horizontal="left" vertical="center"/>
      <protection hidden="1"/>
    </xf>
    <xf numFmtId="0" fontId="20" fillId="20" borderId="83" xfId="2" applyFont="1" applyFill="1" applyBorder="1" applyAlignment="1" applyProtection="1">
      <alignment horizontal="center" vertical="center" wrapText="1"/>
      <protection hidden="1"/>
    </xf>
    <xf numFmtId="0" fontId="20" fillId="20" borderId="66" xfId="2" applyFont="1" applyFill="1" applyBorder="1" applyAlignment="1" applyProtection="1">
      <alignment horizontal="center" vertical="center" wrapText="1"/>
      <protection hidden="1"/>
    </xf>
    <xf numFmtId="0" fontId="20" fillId="19" borderId="66" xfId="2" applyFont="1" applyFill="1" applyBorder="1" applyAlignment="1" applyProtection="1">
      <alignment horizontal="center" vertical="center" wrapText="1"/>
      <protection hidden="1"/>
    </xf>
    <xf numFmtId="0" fontId="20" fillId="20" borderId="82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Alignment="1" applyProtection="1">
      <alignment horizontal="right"/>
      <protection hidden="1"/>
    </xf>
    <xf numFmtId="0" fontId="14" fillId="0" borderId="0" xfId="2" applyFont="1" applyFill="1" applyProtection="1">
      <protection hidden="1"/>
    </xf>
    <xf numFmtId="0" fontId="20" fillId="0" borderId="0" xfId="2" applyFont="1" applyFill="1" applyBorder="1" applyAlignment="1" applyProtection="1">
      <alignment horizontal="center" vertical="distributed"/>
      <protection hidden="1"/>
    </xf>
    <xf numFmtId="3" fontId="20" fillId="0" borderId="0" xfId="2" applyNumberFormat="1" applyFont="1" applyFill="1" applyBorder="1" applyAlignment="1" applyProtection="1">
      <alignment horizontal="center" vertical="center" wrapText="1"/>
      <protection hidden="1"/>
    </xf>
    <xf numFmtId="0" fontId="20" fillId="0" borderId="0" xfId="2" applyFont="1" applyFill="1" applyBorder="1" applyAlignment="1" applyProtection="1">
      <alignment horizontal="center" vertical="center"/>
      <protection hidden="1"/>
    </xf>
    <xf numFmtId="0" fontId="14" fillId="0" borderId="0" xfId="2" applyFont="1" applyFill="1" applyAlignment="1" applyProtection="1">
      <alignment horizontal="center"/>
      <protection hidden="1"/>
    </xf>
    <xf numFmtId="0" fontId="28" fillId="0" borderId="0" xfId="2" applyFont="1" applyFill="1" applyAlignment="1" applyProtection="1">
      <alignment horizontal="center" vertical="center" wrapText="1"/>
      <protection hidden="1"/>
    </xf>
    <xf numFmtId="3" fontId="20" fillId="5" borderId="1" xfId="2" applyNumberFormat="1" applyFont="1" applyFill="1" applyBorder="1" applyAlignment="1" applyProtection="1">
      <alignment horizontal="center" vertical="center" wrapText="1"/>
      <protection hidden="1"/>
    </xf>
    <xf numFmtId="0" fontId="7" fillId="8" borderId="1" xfId="2" applyFont="1" applyFill="1" applyBorder="1" applyAlignment="1" applyProtection="1">
      <alignment horizontal="center" vertical="distributed"/>
      <protection hidden="1"/>
    </xf>
    <xf numFmtId="3" fontId="20" fillId="13" borderId="1" xfId="2" applyNumberFormat="1" applyFont="1" applyFill="1" applyBorder="1" applyAlignment="1" applyProtection="1">
      <alignment horizontal="center" vertical="center" wrapText="1"/>
      <protection hidden="1"/>
    </xf>
    <xf numFmtId="0" fontId="7" fillId="8" borderId="1" xfId="2" applyFont="1" applyFill="1" applyBorder="1" applyAlignment="1" applyProtection="1">
      <alignment horizontal="center" vertical="center"/>
      <protection hidden="1"/>
    </xf>
    <xf numFmtId="165" fontId="7" fillId="4" borderId="1" xfId="2" applyNumberFormat="1" applyFont="1" applyFill="1" applyBorder="1" applyAlignment="1" applyProtection="1">
      <alignment horizontal="center" vertical="center"/>
      <protection hidden="1"/>
    </xf>
    <xf numFmtId="0" fontId="7" fillId="8" borderId="1" xfId="2" applyFont="1" applyFill="1" applyBorder="1" applyAlignment="1" applyProtection="1">
      <alignment horizontal="center" vertical="center" wrapText="1"/>
      <protection hidden="1"/>
    </xf>
    <xf numFmtId="4" fontId="9" fillId="0" borderId="0" xfId="2" applyNumberFormat="1" applyFont="1" applyFill="1" applyProtection="1">
      <protection hidden="1"/>
    </xf>
    <xf numFmtId="165" fontId="7" fillId="13" borderId="1" xfId="2" applyNumberFormat="1" applyFont="1" applyFill="1" applyBorder="1" applyAlignment="1" applyProtection="1">
      <alignment horizontal="center" vertical="center"/>
      <protection hidden="1"/>
    </xf>
    <xf numFmtId="0" fontId="7" fillId="8" borderId="1" xfId="2" applyFont="1" applyFill="1" applyBorder="1" applyAlignment="1" applyProtection="1">
      <alignment horizontal="center" vertical="distributed" wrapText="1"/>
      <protection hidden="1"/>
    </xf>
    <xf numFmtId="0" fontId="7" fillId="8" borderId="1" xfId="2" applyFont="1" applyFill="1" applyBorder="1" applyAlignment="1" applyProtection="1">
      <alignment horizontal="center" vertical="center" wrapText="1"/>
    </xf>
    <xf numFmtId="0" fontId="9" fillId="0" borderId="0" xfId="2" applyFont="1" applyFill="1" applyAlignment="1" applyProtection="1">
      <alignment horizontal="center"/>
      <protection hidden="1"/>
    </xf>
    <xf numFmtId="0" fontId="9" fillId="3" borderId="0" xfId="0" applyFont="1" applyFill="1" applyAlignment="1" applyProtection="1">
      <alignment horizontal="center"/>
      <protection hidden="1"/>
    </xf>
    <xf numFmtId="0" fontId="9" fillId="3" borderId="0" xfId="0" applyFont="1" applyFill="1" applyBorder="1" applyAlignment="1" applyProtection="1">
      <alignment horizontal="center"/>
      <protection hidden="1"/>
    </xf>
    <xf numFmtId="0" fontId="9" fillId="3" borderId="0" xfId="2" applyFont="1" applyFill="1" applyAlignment="1" applyProtection="1">
      <alignment horizontal="center"/>
      <protection hidden="1"/>
    </xf>
    <xf numFmtId="4" fontId="7" fillId="3" borderId="0" xfId="0" applyNumberFormat="1" applyFont="1" applyFill="1" applyBorder="1" applyAlignment="1" applyProtection="1">
      <alignment horizontal="center" vertical="center"/>
      <protection hidden="1"/>
    </xf>
    <xf numFmtId="0" fontId="9" fillId="3" borderId="0" xfId="0" applyFont="1" applyFill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4" fontId="7" fillId="3" borderId="0" xfId="5" applyNumberFormat="1" applyFont="1" applyFill="1" applyBorder="1" applyAlignment="1" applyProtection="1">
      <alignment horizontal="center" vertical="center"/>
      <protection hidden="1"/>
    </xf>
    <xf numFmtId="0" fontId="9" fillId="3" borderId="0" xfId="5" applyFont="1" applyFill="1" applyBorder="1" applyAlignment="1" applyProtection="1">
      <alignment horizontal="center" vertical="center"/>
      <protection hidden="1"/>
    </xf>
    <xf numFmtId="0" fontId="9" fillId="0" borderId="1" xfId="5" applyFont="1" applyBorder="1" applyAlignment="1" applyProtection="1">
      <alignment horizontal="center"/>
      <protection hidden="1"/>
    </xf>
    <xf numFmtId="0" fontId="0" fillId="0" borderId="0" xfId="0" applyFont="1" applyProtection="1">
      <protection hidden="1"/>
    </xf>
    <xf numFmtId="14" fontId="9" fillId="0" borderId="1" xfId="2" applyNumberFormat="1" applyFont="1" applyFill="1" applyBorder="1" applyAlignment="1" applyProtection="1">
      <alignment horizontal="center" vertical="center"/>
      <protection locked="0" hidden="1"/>
    </xf>
    <xf numFmtId="14" fontId="9" fillId="0" borderId="14" xfId="2" applyNumberFormat="1" applyFont="1" applyFill="1" applyBorder="1" applyAlignment="1" applyProtection="1">
      <alignment horizontal="center" vertical="center"/>
      <protection locked="0" hidden="1"/>
    </xf>
    <xf numFmtId="14" fontId="9" fillId="0" borderId="51" xfId="2" applyNumberFormat="1" applyFont="1" applyFill="1" applyBorder="1" applyAlignment="1" applyProtection="1">
      <alignment horizontal="center" vertical="center"/>
      <protection locked="0" hidden="1"/>
    </xf>
    <xf numFmtId="0" fontId="9" fillId="3" borderId="0" xfId="0" applyFont="1" applyFill="1" applyAlignment="1" applyProtection="1">
      <alignment horizontal="center" wrapText="1"/>
      <protection hidden="1"/>
    </xf>
    <xf numFmtId="0" fontId="14" fillId="3" borderId="0" xfId="0" applyFont="1" applyFill="1" applyBorder="1" applyAlignment="1" applyProtection="1">
      <alignment vertical="center" wrapText="1"/>
      <protection hidden="1"/>
    </xf>
    <xf numFmtId="0" fontId="9" fillId="3" borderId="0" xfId="0" applyFont="1" applyFill="1" applyBorder="1" applyAlignment="1" applyProtection="1">
      <alignment wrapText="1"/>
      <protection hidden="1"/>
    </xf>
    <xf numFmtId="0" fontId="9" fillId="3" borderId="2" xfId="0" applyFont="1" applyFill="1" applyBorder="1" applyAlignment="1" applyProtection="1">
      <alignment horizontal="center" wrapText="1"/>
      <protection hidden="1"/>
    </xf>
    <xf numFmtId="0" fontId="9" fillId="0" borderId="0" xfId="0" applyFont="1" applyAlignment="1" applyProtection="1">
      <alignment horizontal="center" wrapText="1"/>
      <protection hidden="1"/>
    </xf>
    <xf numFmtId="0" fontId="9" fillId="6" borderId="0" xfId="7" applyFont="1" applyFill="1" applyBorder="1" applyAlignment="1" applyProtection="1">
      <alignment horizontal="center" wrapText="1"/>
      <protection hidden="1"/>
    </xf>
    <xf numFmtId="0" fontId="9" fillId="6" borderId="0" xfId="0" applyFont="1" applyFill="1" applyBorder="1" applyAlignment="1" applyProtection="1">
      <alignment horizontal="center" wrapText="1"/>
      <protection hidden="1"/>
    </xf>
    <xf numFmtId="0" fontId="7" fillId="3" borderId="0" xfId="5" applyFont="1" applyFill="1" applyProtection="1">
      <protection hidden="1"/>
    </xf>
    <xf numFmtId="0" fontId="7" fillId="0" borderId="0" xfId="5" applyFont="1" applyProtection="1">
      <protection hidden="1"/>
    </xf>
    <xf numFmtId="0" fontId="7" fillId="3" borderId="0" xfId="5" applyFont="1" applyFill="1" applyAlignment="1" applyProtection="1">
      <alignment horizontal="center"/>
      <protection hidden="1"/>
    </xf>
    <xf numFmtId="4" fontId="7" fillId="0" borderId="0" xfId="5" applyNumberFormat="1" applyFont="1" applyAlignment="1" applyProtection="1">
      <alignment horizontal="center" vertical="center"/>
      <protection hidden="1"/>
    </xf>
    <xf numFmtId="0" fontId="7" fillId="0" borderId="0" xfId="5" applyFont="1" applyAlignment="1" applyProtection="1">
      <alignment horizontal="center"/>
      <protection hidden="1"/>
    </xf>
    <xf numFmtId="0" fontId="7" fillId="0" borderId="0" xfId="5" applyFont="1" applyAlignment="1" applyProtection="1">
      <protection hidden="1"/>
    </xf>
    <xf numFmtId="4" fontId="9" fillId="0" borderId="1" xfId="5" applyNumberFormat="1" applyFont="1" applyBorder="1" applyProtection="1">
      <protection hidden="1"/>
    </xf>
    <xf numFmtId="0" fontId="7" fillId="26" borderId="11" xfId="0" applyFont="1" applyFill="1" applyBorder="1" applyAlignment="1" applyProtection="1">
      <alignment horizontal="center" vertical="center" wrapText="1"/>
      <protection hidden="1"/>
    </xf>
    <xf numFmtId="0" fontId="9" fillId="6" borderId="0" xfId="0" applyFont="1" applyFill="1" applyBorder="1" applyAlignment="1" applyProtection="1">
      <alignment wrapText="1"/>
      <protection hidden="1"/>
    </xf>
    <xf numFmtId="0" fontId="0" fillId="18" borderId="1" xfId="5" applyFont="1" applyFill="1" applyBorder="1" applyAlignment="1" applyProtection="1">
      <alignment horizontal="right"/>
      <protection hidden="1"/>
    </xf>
    <xf numFmtId="0" fontId="7" fillId="0" borderId="0" xfId="5" applyNumberFormat="1" applyFont="1" applyAlignment="1" applyProtection="1">
      <alignment horizontal="center"/>
      <protection hidden="1"/>
    </xf>
    <xf numFmtId="0" fontId="9" fillId="0" borderId="15" xfId="5" applyFont="1" applyFill="1" applyBorder="1" applyAlignment="1" applyProtection="1">
      <alignment horizontal="center" vertical="center"/>
      <protection locked="0" hidden="1"/>
    </xf>
    <xf numFmtId="1" fontId="9" fillId="0" borderId="17" xfId="5" applyNumberFormat="1" applyFont="1" applyBorder="1" applyAlignment="1" applyProtection="1">
      <alignment horizontal="center" vertical="center"/>
      <protection locked="0" hidden="1"/>
    </xf>
    <xf numFmtId="166" fontId="9" fillId="0" borderId="27" xfId="1" applyNumberFormat="1" applyFont="1" applyFill="1" applyBorder="1" applyAlignment="1" applyProtection="1">
      <alignment horizontal="center" vertical="center"/>
      <protection locked="0" hidden="1"/>
    </xf>
    <xf numFmtId="1" fontId="9" fillId="0" borderId="85" xfId="5" applyNumberFormat="1" applyFont="1" applyFill="1" applyBorder="1" applyAlignment="1" applyProtection="1">
      <alignment horizontal="center" vertical="center"/>
      <protection locked="0" hidden="1"/>
    </xf>
    <xf numFmtId="165" fontId="9" fillId="0" borderId="41" xfId="5" applyNumberFormat="1" applyFont="1" applyFill="1" applyBorder="1" applyAlignment="1" applyProtection="1">
      <alignment horizontal="center" vertical="center"/>
      <protection hidden="1"/>
    </xf>
    <xf numFmtId="0" fontId="9" fillId="6" borderId="2" xfId="5" applyFont="1" applyFill="1" applyBorder="1" applyAlignment="1" applyProtection="1">
      <alignment horizontal="center" wrapText="1"/>
      <protection hidden="1"/>
    </xf>
    <xf numFmtId="4" fontId="20" fillId="13" borderId="1" xfId="2" applyNumberFormat="1" applyFont="1" applyFill="1" applyBorder="1" applyAlignment="1" applyProtection="1">
      <alignment horizontal="center" vertical="center" wrapText="1"/>
      <protection hidden="1"/>
    </xf>
    <xf numFmtId="4" fontId="7" fillId="8" borderId="1" xfId="2" applyNumberFormat="1" applyFont="1" applyFill="1" applyBorder="1" applyAlignment="1" applyProtection="1">
      <alignment horizontal="center" vertical="distributed"/>
      <protection hidden="1"/>
    </xf>
    <xf numFmtId="4" fontId="9" fillId="21" borderId="1" xfId="2" applyNumberFormat="1" applyFont="1" applyFill="1" applyBorder="1" applyAlignment="1" applyProtection="1">
      <alignment horizontal="center" vertical="center"/>
      <protection hidden="1"/>
    </xf>
    <xf numFmtId="165" fontId="14" fillId="0" borderId="5" xfId="0" applyNumberFormat="1" applyFont="1" applyFill="1" applyBorder="1" applyAlignment="1" applyProtection="1">
      <alignment horizontal="center" vertical="center"/>
      <protection hidden="1"/>
    </xf>
    <xf numFmtId="0" fontId="11" fillId="3" borderId="0" xfId="0" applyFont="1" applyFill="1" applyAlignment="1" applyProtection="1">
      <alignment horizontal="center" wrapText="1"/>
      <protection hidden="1"/>
    </xf>
    <xf numFmtId="165" fontId="9" fillId="0" borderId="5" xfId="5" applyNumberFormat="1" applyFont="1" applyFill="1" applyBorder="1" applyAlignment="1" applyProtection="1">
      <alignment horizontal="center" vertical="center"/>
      <protection hidden="1"/>
    </xf>
    <xf numFmtId="4" fontId="7" fillId="3" borderId="0" xfId="0" applyNumberFormat="1" applyFont="1" applyFill="1" applyProtection="1">
      <protection hidden="1"/>
    </xf>
    <xf numFmtId="4" fontId="7" fillId="3" borderId="0" xfId="0" applyNumberFormat="1" applyFont="1" applyFill="1" applyAlignment="1" applyProtection="1">
      <alignment horizontal="center"/>
      <protection hidden="1"/>
    </xf>
    <xf numFmtId="4" fontId="7" fillId="0" borderId="0" xfId="0" applyNumberFormat="1" applyFont="1" applyFill="1" applyAlignment="1" applyProtection="1">
      <alignment horizontal="center"/>
      <protection hidden="1"/>
    </xf>
    <xf numFmtId="4" fontId="7" fillId="0" borderId="0" xfId="0" applyNumberFormat="1" applyFont="1" applyProtection="1">
      <protection hidden="1"/>
    </xf>
    <xf numFmtId="4" fontId="7" fillId="3" borderId="0" xfId="0" applyNumberFormat="1" applyFont="1" applyFill="1" applyBorder="1" applyAlignment="1" applyProtection="1">
      <alignment horizontal="center"/>
      <protection hidden="1"/>
    </xf>
    <xf numFmtId="4" fontId="7" fillId="0" borderId="0" xfId="0" applyNumberFormat="1" applyFont="1" applyFill="1" applyAlignment="1" applyProtection="1">
      <alignment horizontal="center" vertical="center"/>
      <protection hidden="1"/>
    </xf>
    <xf numFmtId="4" fontId="7" fillId="0" borderId="0" xfId="0" applyNumberFormat="1" applyFont="1" applyAlignment="1" applyProtection="1">
      <alignment horizontal="center"/>
      <protection hidden="1"/>
    </xf>
    <xf numFmtId="0" fontId="9" fillId="3" borderId="1" xfId="0" applyFont="1" applyFill="1" applyBorder="1" applyProtection="1">
      <protection hidden="1"/>
    </xf>
    <xf numFmtId="4" fontId="7" fillId="3" borderId="1" xfId="0" applyNumberFormat="1" applyFont="1" applyFill="1" applyBorder="1" applyAlignment="1" applyProtection="1">
      <alignment horizontal="center"/>
      <protection hidden="1"/>
    </xf>
    <xf numFmtId="0" fontId="7" fillId="17" borderId="86" xfId="5" applyNumberFormat="1" applyFont="1" applyFill="1" applyBorder="1" applyAlignment="1" applyProtection="1">
      <alignment horizontal="center" vertical="center" wrapText="1"/>
    </xf>
    <xf numFmtId="166" fontId="9" fillId="3" borderId="1" xfId="5" applyNumberFormat="1" applyFont="1" applyFill="1" applyBorder="1" applyProtection="1">
      <protection hidden="1"/>
    </xf>
    <xf numFmtId="2" fontId="7" fillId="3" borderId="1" xfId="5" applyNumberFormat="1" applyFont="1" applyFill="1" applyBorder="1" applyAlignment="1" applyProtection="1">
      <alignment horizontal="center"/>
      <protection hidden="1"/>
    </xf>
    <xf numFmtId="0" fontId="30" fillId="3" borderId="0" xfId="0" applyNumberFormat="1" applyFont="1" applyFill="1" applyBorder="1" applyAlignment="1" applyProtection="1">
      <alignment horizontal="center"/>
      <protection hidden="1"/>
    </xf>
    <xf numFmtId="0" fontId="30" fillId="0" borderId="79" xfId="0" applyNumberFormat="1" applyFont="1" applyFill="1" applyBorder="1" applyAlignment="1" applyProtection="1">
      <alignment horizontal="center" vertical="center"/>
      <protection locked="0" hidden="1"/>
    </xf>
    <xf numFmtId="0" fontId="30" fillId="0" borderId="14" xfId="0" applyNumberFormat="1" applyFont="1" applyFill="1" applyBorder="1" applyAlignment="1" applyProtection="1">
      <alignment horizontal="center" vertical="center"/>
      <protection locked="0" hidden="1"/>
    </xf>
    <xf numFmtId="0" fontId="30" fillId="3" borderId="0" xfId="0" applyNumberFormat="1" applyFont="1" applyFill="1" applyBorder="1" applyAlignment="1" applyProtection="1">
      <alignment horizontal="left" vertical="center"/>
      <protection locked="0" hidden="1"/>
    </xf>
    <xf numFmtId="0" fontId="30" fillId="0" borderId="40" xfId="0" applyNumberFormat="1" applyFont="1" applyFill="1" applyBorder="1" applyAlignment="1" applyProtection="1">
      <alignment horizontal="center" vertical="center"/>
      <protection locked="0" hidden="1"/>
    </xf>
    <xf numFmtId="14" fontId="30" fillId="3" borderId="0" xfId="0" applyNumberFormat="1" applyFont="1" applyFill="1" applyBorder="1" applyAlignment="1" applyProtection="1">
      <alignment horizontal="center" vertical="center"/>
      <protection locked="0" hidden="1"/>
    </xf>
    <xf numFmtId="14" fontId="30" fillId="0" borderId="14" xfId="0" applyNumberFormat="1" applyFont="1" applyFill="1" applyBorder="1" applyAlignment="1" applyProtection="1">
      <alignment horizontal="center" vertical="center"/>
      <protection locked="0" hidden="1"/>
    </xf>
    <xf numFmtId="0" fontId="30" fillId="3" borderId="0" xfId="0" applyNumberFormat="1" applyFont="1" applyFill="1" applyBorder="1" applyAlignment="1" applyProtection="1">
      <alignment horizontal="center" vertical="center"/>
      <protection locked="0" hidden="1"/>
    </xf>
    <xf numFmtId="1" fontId="30" fillId="3" borderId="17" xfId="0" applyNumberFormat="1" applyFont="1" applyFill="1" applyBorder="1" applyAlignment="1" applyProtection="1">
      <alignment horizontal="center" vertical="center"/>
      <protection locked="0" hidden="1"/>
    </xf>
    <xf numFmtId="49" fontId="30" fillId="0" borderId="38" xfId="0" applyNumberFormat="1" applyFont="1" applyFill="1" applyBorder="1" applyAlignment="1" applyProtection="1">
      <alignment horizontal="center" vertical="center"/>
      <protection locked="0" hidden="1"/>
    </xf>
    <xf numFmtId="14" fontId="30" fillId="0" borderId="38" xfId="0" applyNumberFormat="1" applyFont="1" applyFill="1" applyBorder="1" applyAlignment="1" applyProtection="1">
      <alignment horizontal="center" vertical="center"/>
      <protection locked="0" hidden="1"/>
    </xf>
    <xf numFmtId="166" fontId="30" fillId="0" borderId="38" xfId="0" applyNumberFormat="1" applyFont="1" applyFill="1" applyBorder="1" applyAlignment="1" applyProtection="1">
      <alignment horizontal="center" vertical="center"/>
      <protection hidden="1"/>
    </xf>
    <xf numFmtId="166" fontId="30" fillId="0" borderId="38" xfId="0" applyNumberFormat="1" applyFont="1" applyFill="1" applyBorder="1" applyAlignment="1" applyProtection="1">
      <alignment horizontal="center" vertical="center"/>
      <protection locked="0" hidden="1"/>
    </xf>
    <xf numFmtId="1" fontId="30" fillId="0" borderId="85" xfId="0" applyNumberFormat="1" applyFont="1" applyFill="1" applyBorder="1" applyAlignment="1" applyProtection="1">
      <alignment horizontal="center" vertical="center"/>
      <protection locked="0" hidden="1"/>
    </xf>
    <xf numFmtId="0" fontId="30" fillId="0" borderId="38" xfId="0" applyNumberFormat="1" applyFont="1" applyFill="1" applyBorder="1" applyAlignment="1" applyProtection="1">
      <alignment horizontal="center" vertical="center"/>
      <protection locked="0" hidden="1"/>
    </xf>
    <xf numFmtId="165" fontId="30" fillId="0" borderId="20" xfId="0" applyNumberFormat="1" applyFont="1" applyFill="1" applyBorder="1" applyAlignment="1" applyProtection="1">
      <alignment horizontal="center" vertical="center"/>
      <protection hidden="1"/>
    </xf>
    <xf numFmtId="165" fontId="30" fillId="5" borderId="20" xfId="0" applyNumberFormat="1" applyFont="1" applyFill="1" applyBorder="1" applyAlignment="1" applyProtection="1">
      <alignment horizontal="center" vertical="center"/>
      <protection hidden="1"/>
    </xf>
    <xf numFmtId="0" fontId="31" fillId="0" borderId="40" xfId="0" applyNumberFormat="1" applyFont="1" applyFill="1" applyBorder="1" applyAlignment="1" applyProtection="1">
      <alignment horizontal="left" vertical="center"/>
      <protection locked="0" hidden="1"/>
    </xf>
    <xf numFmtId="1" fontId="9" fillId="0" borderId="27" xfId="0" applyNumberFormat="1" applyFont="1" applyFill="1" applyBorder="1" applyAlignment="1" applyProtection="1">
      <alignment horizontal="center" vertical="center" wrapText="1"/>
      <protection hidden="1"/>
    </xf>
    <xf numFmtId="1" fontId="9" fillId="0" borderId="37" xfId="0" applyNumberFormat="1" applyFont="1" applyFill="1" applyBorder="1" applyAlignment="1" applyProtection="1">
      <alignment horizontal="center" vertical="center"/>
      <protection hidden="1"/>
    </xf>
    <xf numFmtId="1" fontId="14" fillId="0" borderId="19" xfId="0" applyNumberFormat="1" applyFont="1" applyFill="1" applyBorder="1" applyAlignment="1" applyProtection="1">
      <alignment horizontal="center" vertical="center"/>
      <protection locked="0" hidden="1"/>
    </xf>
    <xf numFmtId="1" fontId="7" fillId="3" borderId="0" xfId="0" applyNumberFormat="1" applyFont="1" applyFill="1" applyAlignment="1" applyProtection="1">
      <alignment horizontal="center" wrapText="1"/>
      <protection hidden="1"/>
    </xf>
    <xf numFmtId="1" fontId="7" fillId="3" borderId="0" xfId="0" applyNumberFormat="1" applyFont="1" applyFill="1" applyAlignment="1" applyProtection="1">
      <alignment horizontal="center"/>
      <protection hidden="1"/>
    </xf>
    <xf numFmtId="1" fontId="7" fillId="0" borderId="0" xfId="0" applyNumberFormat="1" applyFont="1" applyFill="1" applyAlignment="1" applyProtection="1">
      <alignment horizontal="center"/>
      <protection hidden="1"/>
    </xf>
    <xf numFmtId="0" fontId="9" fillId="0" borderId="19" xfId="2" applyNumberFormat="1" applyFont="1" applyFill="1" applyBorder="1" applyAlignment="1" applyProtection="1">
      <alignment horizontal="center" vertical="center"/>
      <protection hidden="1"/>
    </xf>
    <xf numFmtId="0" fontId="9" fillId="0" borderId="1" xfId="2" applyNumberFormat="1" applyFont="1" applyFill="1" applyBorder="1" applyAlignment="1" applyProtection="1">
      <alignment horizontal="center" vertical="center"/>
      <protection hidden="1"/>
    </xf>
    <xf numFmtId="0" fontId="9" fillId="0" borderId="14" xfId="2" applyNumberFormat="1" applyFont="1" applyFill="1" applyBorder="1" applyAlignment="1" applyProtection="1">
      <alignment horizontal="center" vertical="center"/>
      <protection hidden="1"/>
    </xf>
    <xf numFmtId="0" fontId="9" fillId="0" borderId="51" xfId="2" applyNumberFormat="1" applyFont="1" applyFill="1" applyBorder="1" applyAlignment="1" applyProtection="1">
      <alignment horizontal="center" vertical="center"/>
      <protection hidden="1"/>
    </xf>
    <xf numFmtId="0" fontId="5" fillId="0" borderId="0" xfId="6" applyProtection="1"/>
    <xf numFmtId="0" fontId="25" fillId="0" borderId="0" xfId="6" applyFont="1" applyProtection="1"/>
    <xf numFmtId="0" fontId="26" fillId="0" borderId="41" xfId="6" applyFont="1" applyBorder="1" applyAlignment="1" applyProtection="1">
      <alignment horizontal="left" vertical="center"/>
    </xf>
    <xf numFmtId="0" fontId="5" fillId="0" borderId="41" xfId="6" applyBorder="1" applyProtection="1"/>
    <xf numFmtId="0" fontId="26" fillId="0" borderId="0" xfId="6" applyFont="1" applyAlignment="1" applyProtection="1">
      <alignment horizontal="left" vertical="center"/>
    </xf>
    <xf numFmtId="0" fontId="26" fillId="0" borderId="1" xfId="6" applyFont="1" applyBorder="1" applyAlignment="1" applyProtection="1">
      <alignment horizontal="left" vertical="center"/>
    </xf>
    <xf numFmtId="0" fontId="9" fillId="3" borderId="1" xfId="2" applyNumberFormat="1" applyFont="1" applyFill="1" applyBorder="1" applyAlignment="1" applyProtection="1">
      <alignment horizontal="center" vertical="center"/>
      <protection hidden="1"/>
    </xf>
    <xf numFmtId="0" fontId="9" fillId="3" borderId="1" xfId="2" applyFont="1" applyFill="1" applyBorder="1" applyAlignment="1" applyProtection="1">
      <alignment horizontal="center" vertical="center"/>
      <protection hidden="1"/>
    </xf>
    <xf numFmtId="14" fontId="9" fillId="3" borderId="1" xfId="2" applyNumberFormat="1" applyFont="1" applyFill="1" applyBorder="1" applyAlignment="1" applyProtection="1">
      <alignment horizontal="center" vertical="center"/>
      <protection hidden="1"/>
    </xf>
    <xf numFmtId="0" fontId="9" fillId="3" borderId="0" xfId="2" applyFont="1" applyFill="1" applyAlignment="1" applyProtection="1">
      <alignment horizontal="left"/>
      <protection hidden="1"/>
    </xf>
    <xf numFmtId="0" fontId="9" fillId="3" borderId="0" xfId="2" applyFont="1" applyFill="1" applyAlignment="1" applyProtection="1">
      <alignment horizontal="left" vertical="center"/>
      <protection hidden="1"/>
    </xf>
    <xf numFmtId="14" fontId="9" fillId="3" borderId="0" xfId="2" applyNumberFormat="1" applyFont="1" applyFill="1" applyAlignment="1" applyProtection="1">
      <alignment horizontal="center"/>
      <protection hidden="1"/>
    </xf>
    <xf numFmtId="0" fontId="9" fillId="3" borderId="0" xfId="2" applyNumberFormat="1" applyFont="1" applyFill="1" applyAlignment="1" applyProtection="1">
      <alignment horizontal="center"/>
      <protection hidden="1"/>
    </xf>
    <xf numFmtId="0" fontId="9" fillId="3" borderId="0" xfId="2" applyNumberFormat="1" applyFont="1" applyFill="1" applyAlignment="1" applyProtection="1">
      <alignment horizontal="center" vertical="center"/>
      <protection hidden="1"/>
    </xf>
    <xf numFmtId="0" fontId="9" fillId="0" borderId="0" xfId="2" applyNumberFormat="1" applyFont="1" applyAlignment="1" applyProtection="1">
      <alignment horizontal="center" vertical="center"/>
      <protection hidden="1"/>
    </xf>
    <xf numFmtId="0" fontId="9" fillId="0" borderId="0" xfId="2" applyNumberFormat="1" applyFont="1" applyAlignment="1" applyProtection="1">
      <alignment horizontal="center" vertical="distributed"/>
      <protection hidden="1"/>
    </xf>
    <xf numFmtId="0" fontId="9" fillId="3" borderId="0" xfId="2" applyNumberFormat="1" applyFont="1" applyFill="1" applyProtection="1">
      <protection hidden="1"/>
    </xf>
    <xf numFmtId="14" fontId="9" fillId="3" borderId="0" xfId="2" applyNumberFormat="1" applyFont="1" applyFill="1" applyProtection="1">
      <protection hidden="1"/>
    </xf>
    <xf numFmtId="0" fontId="9" fillId="0" borderId="0" xfId="2" applyNumberFormat="1" applyFont="1" applyProtection="1">
      <protection hidden="1"/>
    </xf>
    <xf numFmtId="0" fontId="9" fillId="0" borderId="0" xfId="2" applyFont="1" applyAlignment="1" applyProtection="1">
      <alignment horizontal="left" vertical="center"/>
      <protection hidden="1"/>
    </xf>
    <xf numFmtId="0" fontId="9" fillId="0" borderId="0" xfId="2" applyFont="1" applyAlignment="1" applyProtection="1">
      <alignment horizontal="center"/>
      <protection hidden="1"/>
    </xf>
    <xf numFmtId="14" fontId="9" fillId="0" borderId="0" xfId="2" applyNumberFormat="1" applyFont="1" applyProtection="1">
      <protection hidden="1"/>
    </xf>
    <xf numFmtId="0" fontId="14" fillId="0" borderId="0" xfId="0" applyFont="1" applyFill="1" applyBorder="1" applyAlignment="1" applyProtection="1">
      <alignment horizontal="center" vertical="center" wrapText="1"/>
    </xf>
    <xf numFmtId="0" fontId="7" fillId="17" borderId="86" xfId="0" applyFont="1" applyFill="1" applyBorder="1" applyAlignment="1" applyProtection="1">
      <alignment horizontal="center" vertical="center" wrapText="1"/>
    </xf>
    <xf numFmtId="14" fontId="9" fillId="0" borderId="37" xfId="0" applyNumberFormat="1" applyFont="1" applyFill="1" applyBorder="1" applyAlignment="1" applyProtection="1">
      <alignment horizontal="center" vertical="center"/>
      <protection hidden="1"/>
    </xf>
    <xf numFmtId="0" fontId="14" fillId="8" borderId="1" xfId="0" applyNumberFormat="1" applyFont="1" applyFill="1" applyBorder="1" applyAlignment="1" applyProtection="1">
      <alignment horizontal="center" vertical="center"/>
    </xf>
    <xf numFmtId="1" fontId="14" fillId="8" borderId="1" xfId="0" applyNumberFormat="1" applyFont="1" applyFill="1" applyBorder="1" applyAlignment="1" applyProtection="1">
      <alignment horizontal="center" vertical="center"/>
    </xf>
    <xf numFmtId="1" fontId="14" fillId="0" borderId="1" xfId="0" applyNumberFormat="1" applyFont="1" applyBorder="1" applyAlignment="1" applyProtection="1">
      <alignment horizontal="center" vertical="center"/>
    </xf>
    <xf numFmtId="14" fontId="9" fillId="0" borderId="27" xfId="0" applyNumberFormat="1" applyFont="1" applyFill="1" applyBorder="1" applyAlignment="1" applyProtection="1">
      <alignment horizontal="center" vertical="center"/>
      <protection hidden="1"/>
    </xf>
    <xf numFmtId="14" fontId="9" fillId="0" borderId="37" xfId="5" applyNumberFormat="1" applyFont="1" applyFill="1" applyBorder="1" applyAlignment="1" applyProtection="1">
      <alignment horizontal="center" vertical="center"/>
      <protection hidden="1"/>
    </xf>
    <xf numFmtId="0" fontId="14" fillId="8" borderId="1" xfId="5" applyNumberFormat="1" applyFont="1" applyFill="1" applyBorder="1" applyAlignment="1" applyProtection="1">
      <alignment horizontal="center" vertical="center"/>
    </xf>
    <xf numFmtId="14" fontId="30" fillId="0" borderId="38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0" fillId="0" borderId="0" xfId="0" applyBorder="1" applyProtection="1">
      <protection locked="0"/>
    </xf>
    <xf numFmtId="0" fontId="7" fillId="0" borderId="0" xfId="2" applyFont="1" applyFill="1" applyBorder="1" applyAlignment="1" applyProtection="1">
      <alignment vertical="center" wrapText="1"/>
      <protection locked="0" hidden="1"/>
    </xf>
    <xf numFmtId="0" fontId="7" fillId="12" borderId="0" xfId="2" applyFont="1" applyFill="1" applyBorder="1" applyAlignment="1" applyProtection="1">
      <alignment vertical="center" wrapText="1"/>
      <protection locked="0" hidden="1"/>
    </xf>
    <xf numFmtId="0" fontId="9" fillId="0" borderId="0" xfId="2" applyFont="1" applyBorder="1" applyAlignment="1" applyProtection="1">
      <alignment vertical="center"/>
      <protection locked="0" hidden="1"/>
    </xf>
    <xf numFmtId="0" fontId="9" fillId="0" borderId="0" xfId="2" applyFont="1" applyBorder="1" applyProtection="1">
      <protection locked="0" hidden="1"/>
    </xf>
    <xf numFmtId="49" fontId="9" fillId="0" borderId="0" xfId="2" applyNumberFormat="1" applyFont="1" applyBorder="1" applyAlignment="1" applyProtection="1">
      <alignment horizontal="left" vertical="center"/>
      <protection locked="0" hidden="1"/>
    </xf>
    <xf numFmtId="0" fontId="0" fillId="0" borderId="0" xfId="0" applyProtection="1"/>
    <xf numFmtId="0" fontId="9" fillId="3" borderId="0" xfId="5" applyFont="1" applyFill="1" applyAlignment="1">
      <alignment horizontal="center"/>
    </xf>
    <xf numFmtId="0" fontId="9" fillId="9" borderId="12" xfId="5" applyFont="1" applyFill="1" applyBorder="1" applyAlignment="1">
      <alignment horizontal="left" vertical="center" wrapText="1" indent="9"/>
    </xf>
    <xf numFmtId="0" fontId="9" fillId="9" borderId="22" xfId="5" applyFont="1" applyFill="1" applyBorder="1" applyAlignment="1">
      <alignment horizontal="left" vertical="center" indent="9"/>
    </xf>
    <xf numFmtId="0" fontId="9" fillId="9" borderId="42" xfId="5" applyFont="1" applyFill="1" applyBorder="1" applyAlignment="1">
      <alignment horizontal="left" vertical="center" indent="9"/>
    </xf>
    <xf numFmtId="0" fontId="9" fillId="9" borderId="10" xfId="5" applyFont="1" applyFill="1" applyBorder="1" applyAlignment="1">
      <alignment horizontal="left" vertical="center" indent="9"/>
    </xf>
    <xf numFmtId="0" fontId="9" fillId="9" borderId="0" xfId="5" applyFont="1" applyFill="1" applyBorder="1" applyAlignment="1">
      <alignment horizontal="left" vertical="center" indent="9"/>
    </xf>
    <xf numFmtId="0" fontId="9" fillId="9" borderId="43" xfId="5" applyFont="1" applyFill="1" applyBorder="1" applyAlignment="1">
      <alignment horizontal="left" vertical="center" indent="9"/>
    </xf>
    <xf numFmtId="0" fontId="9" fillId="9" borderId="44" xfId="5" applyFont="1" applyFill="1" applyBorder="1" applyAlignment="1">
      <alignment horizontal="left" vertical="center" indent="9"/>
    </xf>
    <xf numFmtId="0" fontId="9" fillId="9" borderId="2" xfId="5" applyFont="1" applyFill="1" applyBorder="1" applyAlignment="1">
      <alignment horizontal="left" vertical="center" indent="9"/>
    </xf>
    <xf numFmtId="0" fontId="9" fillId="9" borderId="45" xfId="5" applyFont="1" applyFill="1" applyBorder="1" applyAlignment="1">
      <alignment horizontal="left" vertical="center" indent="9"/>
    </xf>
    <xf numFmtId="0" fontId="9" fillId="3" borderId="6" xfId="5" applyFont="1" applyFill="1" applyBorder="1" applyAlignment="1">
      <alignment horizontal="left" vertical="center"/>
    </xf>
    <xf numFmtId="0" fontId="9" fillId="3" borderId="3" xfId="5" applyFont="1" applyFill="1" applyBorder="1" applyAlignment="1">
      <alignment horizontal="left" vertical="center"/>
    </xf>
    <xf numFmtId="0" fontId="9" fillId="3" borderId="7" xfId="5" applyFont="1" applyFill="1" applyBorder="1" applyAlignment="1">
      <alignment horizontal="left" vertical="center"/>
    </xf>
    <xf numFmtId="0" fontId="9" fillId="9" borderId="0" xfId="5" applyFont="1" applyFill="1" applyAlignment="1">
      <alignment horizontal="left"/>
    </xf>
    <xf numFmtId="0" fontId="9" fillId="3" borderId="1" xfId="5" applyFont="1" applyFill="1" applyBorder="1" applyAlignment="1">
      <alignment horizontal="left" vertical="center"/>
    </xf>
    <xf numFmtId="0" fontId="9" fillId="3" borderId="26" xfId="5" applyFont="1" applyFill="1" applyBorder="1" applyAlignment="1">
      <alignment horizontal="left" vertical="center"/>
    </xf>
    <xf numFmtId="0" fontId="7" fillId="3" borderId="18" xfId="5" applyFont="1" applyFill="1" applyBorder="1" applyAlignment="1">
      <alignment horizontal="left" vertical="center"/>
    </xf>
    <xf numFmtId="0" fontId="7" fillId="3" borderId="41" xfId="5" applyFont="1" applyFill="1" applyBorder="1" applyAlignment="1">
      <alignment horizontal="left" vertical="center"/>
    </xf>
    <xf numFmtId="0" fontId="7" fillId="3" borderId="15" xfId="5" applyFont="1" applyFill="1" applyBorder="1" applyAlignment="1">
      <alignment horizontal="left" vertical="center"/>
    </xf>
    <xf numFmtId="0" fontId="7" fillId="0" borderId="54" xfId="5" applyFont="1" applyFill="1" applyBorder="1" applyAlignment="1">
      <alignment vertical="center" wrapText="1"/>
    </xf>
    <xf numFmtId="0" fontId="7" fillId="0" borderId="1" xfId="5" applyFont="1" applyFill="1" applyBorder="1" applyAlignment="1">
      <alignment vertical="center" wrapText="1"/>
    </xf>
    <xf numFmtId="0" fontId="9" fillId="3" borderId="12" xfId="5" applyFill="1" applyBorder="1" applyAlignment="1">
      <alignment horizontal="left"/>
    </xf>
    <xf numFmtId="0" fontId="9" fillId="3" borderId="22" xfId="5" applyFill="1" applyBorder="1" applyAlignment="1">
      <alignment horizontal="left"/>
    </xf>
    <xf numFmtId="0" fontId="9" fillId="3" borderId="42" xfId="5" applyFill="1" applyBorder="1" applyAlignment="1">
      <alignment horizontal="left"/>
    </xf>
    <xf numFmtId="0" fontId="9" fillId="3" borderId="44" xfId="5" applyFill="1" applyBorder="1" applyAlignment="1">
      <alignment horizontal="left"/>
    </xf>
    <xf numFmtId="0" fontId="9" fillId="3" borderId="2" xfId="5" applyFill="1" applyBorder="1" applyAlignment="1">
      <alignment horizontal="left"/>
    </xf>
    <xf numFmtId="0" fontId="9" fillId="3" borderId="45" xfId="5" applyFill="1" applyBorder="1" applyAlignment="1">
      <alignment horizontal="left"/>
    </xf>
    <xf numFmtId="0" fontId="19" fillId="3" borderId="6" xfId="5" applyFont="1" applyFill="1" applyBorder="1" applyAlignment="1">
      <alignment horizontal="center" vertical="center"/>
    </xf>
    <xf numFmtId="0" fontId="19" fillId="3" borderId="3" xfId="5" applyFont="1" applyFill="1" applyBorder="1" applyAlignment="1">
      <alignment horizontal="center" vertical="center"/>
    </xf>
    <xf numFmtId="0" fontId="19" fillId="3" borderId="7" xfId="5" applyFont="1" applyFill="1" applyBorder="1" applyAlignment="1">
      <alignment horizontal="center" vertical="center"/>
    </xf>
    <xf numFmtId="0" fontId="9" fillId="0" borderId="27" xfId="5" applyFont="1" applyFill="1" applyBorder="1" applyAlignment="1">
      <alignment horizontal="left" vertical="center" wrapText="1"/>
    </xf>
    <xf numFmtId="0" fontId="9" fillId="0" borderId="41" xfId="5" applyFont="1" applyFill="1" applyBorder="1" applyAlignment="1">
      <alignment horizontal="left" vertical="center" wrapText="1"/>
    </xf>
    <xf numFmtId="0" fontId="9" fillId="0" borderId="49" xfId="5" applyFont="1" applyFill="1" applyBorder="1" applyAlignment="1">
      <alignment horizontal="left" vertical="center" wrapText="1"/>
    </xf>
    <xf numFmtId="0" fontId="7" fillId="3" borderId="16" xfId="5" applyFont="1" applyFill="1" applyBorder="1" applyAlignment="1">
      <alignment horizontal="left" vertical="center" wrapText="1"/>
    </xf>
    <xf numFmtId="0" fontId="7" fillId="3" borderId="46" xfId="5" applyFont="1" applyFill="1" applyBorder="1" applyAlignment="1">
      <alignment horizontal="left" vertical="center" wrapText="1"/>
    </xf>
    <xf numFmtId="0" fontId="7" fillId="3" borderId="23" xfId="5" applyFont="1" applyFill="1" applyBorder="1" applyAlignment="1">
      <alignment horizontal="left" vertical="center" wrapText="1"/>
    </xf>
    <xf numFmtId="0" fontId="7" fillId="0" borderId="18" xfId="5" applyFont="1" applyFill="1" applyBorder="1" applyAlignment="1">
      <alignment horizontal="left" vertical="center" wrapText="1"/>
    </xf>
    <xf numFmtId="0" fontId="7" fillId="0" borderId="41" xfId="5" applyFont="1" applyFill="1" applyBorder="1" applyAlignment="1">
      <alignment horizontal="left" vertical="center" wrapText="1"/>
    </xf>
    <xf numFmtId="0" fontId="7" fillId="0" borderId="15" xfId="5" applyFont="1" applyFill="1" applyBorder="1" applyAlignment="1">
      <alignment horizontal="left" vertical="center" wrapText="1"/>
    </xf>
    <xf numFmtId="0" fontId="9" fillId="0" borderId="27" xfId="5" applyFont="1" applyFill="1" applyBorder="1" applyAlignment="1">
      <alignment horizontal="left" vertical="distributed"/>
    </xf>
    <xf numFmtId="0" fontId="9" fillId="0" borderId="41" xfId="5" applyFont="1" applyFill="1" applyBorder="1" applyAlignment="1">
      <alignment horizontal="left" vertical="distributed"/>
    </xf>
    <xf numFmtId="0" fontId="9" fillId="0" borderId="49" xfId="5" applyFont="1" applyFill="1" applyBorder="1" applyAlignment="1">
      <alignment horizontal="left" vertical="distributed"/>
    </xf>
    <xf numFmtId="0" fontId="7" fillId="3" borderId="6" xfId="5" applyFont="1" applyFill="1" applyBorder="1" applyAlignment="1">
      <alignment horizontal="left" vertical="center" wrapText="1"/>
    </xf>
    <xf numFmtId="0" fontId="7" fillId="3" borderId="3" xfId="5" applyFont="1" applyFill="1" applyBorder="1" applyAlignment="1">
      <alignment horizontal="left" vertical="center" wrapText="1"/>
    </xf>
    <xf numFmtId="0" fontId="7" fillId="3" borderId="7" xfId="5" applyFont="1" applyFill="1" applyBorder="1" applyAlignment="1">
      <alignment horizontal="left" vertical="center" wrapText="1"/>
    </xf>
    <xf numFmtId="0" fontId="9" fillId="3" borderId="6" xfId="5" applyFill="1" applyBorder="1" applyAlignment="1">
      <alignment horizontal="left"/>
    </xf>
    <xf numFmtId="0" fontId="9" fillId="3" borderId="3" xfId="5" applyFill="1" applyBorder="1" applyAlignment="1">
      <alignment horizontal="left"/>
    </xf>
    <xf numFmtId="0" fontId="9" fillId="3" borderId="7" xfId="5" applyFill="1" applyBorder="1" applyAlignment="1">
      <alignment horizontal="left"/>
    </xf>
    <xf numFmtId="0" fontId="9" fillId="3" borderId="47" xfId="5" applyFont="1" applyFill="1" applyBorder="1" applyAlignment="1">
      <alignment horizontal="left" vertical="center"/>
    </xf>
    <xf numFmtId="0" fontId="9" fillId="3" borderId="46" xfId="5" applyFont="1" applyFill="1" applyBorder="1" applyAlignment="1">
      <alignment horizontal="left" vertical="center"/>
    </xf>
    <xf numFmtId="0" fontId="9" fillId="3" borderId="48" xfId="5" applyFont="1" applyFill="1" applyBorder="1" applyAlignment="1">
      <alignment horizontal="left" vertical="center"/>
    </xf>
    <xf numFmtId="0" fontId="9" fillId="3" borderId="27" xfId="5" applyFont="1" applyFill="1" applyBorder="1" applyAlignment="1">
      <alignment vertical="center"/>
    </xf>
    <xf numFmtId="0" fontId="9" fillId="3" borderId="41" xfId="5" applyFont="1" applyFill="1" applyBorder="1" applyAlignment="1">
      <alignment vertical="center"/>
    </xf>
    <xf numFmtId="0" fontId="9" fillId="3" borderId="49" xfId="5" applyFont="1" applyFill="1" applyBorder="1" applyAlignment="1">
      <alignment vertical="center"/>
    </xf>
    <xf numFmtId="0" fontId="7" fillId="3" borderId="18" xfId="5" applyFont="1" applyFill="1" applyBorder="1" applyAlignment="1">
      <alignment horizontal="left" vertical="center" wrapText="1"/>
    </xf>
    <xf numFmtId="0" fontId="7" fillId="3" borderId="41" xfId="5" applyFont="1" applyFill="1" applyBorder="1" applyAlignment="1">
      <alignment horizontal="left" vertical="center" wrapText="1"/>
    </xf>
    <xf numFmtId="0" fontId="7" fillId="3" borderId="15" xfId="5" applyFont="1" applyFill="1" applyBorder="1" applyAlignment="1">
      <alignment horizontal="left" vertical="center" wrapText="1"/>
    </xf>
    <xf numFmtId="0" fontId="9" fillId="3" borderId="1" xfId="5" applyFont="1" applyFill="1" applyBorder="1" applyAlignment="1">
      <alignment horizontal="left" vertical="center" wrapText="1"/>
    </xf>
    <xf numFmtId="0" fontId="9" fillId="3" borderId="1" xfId="5" applyFill="1" applyBorder="1" applyAlignment="1">
      <alignment horizontal="left" vertical="center" wrapText="1"/>
    </xf>
    <xf numFmtId="0" fontId="9" fillId="3" borderId="26" xfId="5" applyFill="1" applyBorder="1" applyAlignment="1">
      <alignment horizontal="left" vertical="center" wrapText="1"/>
    </xf>
    <xf numFmtId="0" fontId="9" fillId="3" borderId="27" xfId="5" applyFont="1" applyFill="1" applyBorder="1" applyAlignment="1">
      <alignment horizontal="left" vertical="center"/>
    </xf>
    <xf numFmtId="0" fontId="9" fillId="3" borderId="41" xfId="5" applyFont="1" applyFill="1" applyBorder="1" applyAlignment="1">
      <alignment horizontal="left" vertical="center"/>
    </xf>
    <xf numFmtId="0" fontId="9" fillId="3" borderId="49" xfId="5" applyFont="1" applyFill="1" applyBorder="1" applyAlignment="1">
      <alignment horizontal="left" vertical="center"/>
    </xf>
    <xf numFmtId="0" fontId="7" fillId="0" borderId="76" xfId="5" applyFont="1" applyFill="1" applyBorder="1" applyAlignment="1">
      <alignment vertical="center" wrapText="1"/>
    </xf>
    <xf numFmtId="0" fontId="7" fillId="0" borderId="14" xfId="5" applyFont="1" applyFill="1" applyBorder="1" applyAlignment="1">
      <alignment vertical="center" wrapText="1"/>
    </xf>
    <xf numFmtId="0" fontId="9" fillId="3" borderId="14" xfId="5" applyFont="1" applyFill="1" applyBorder="1" applyAlignment="1">
      <alignment horizontal="left" vertical="center"/>
    </xf>
    <xf numFmtId="0" fontId="9" fillId="3" borderId="77" xfId="5" applyFont="1" applyFill="1" applyBorder="1" applyAlignment="1">
      <alignment horizontal="left" vertical="center"/>
    </xf>
    <xf numFmtId="0" fontId="7" fillId="3" borderId="55" xfId="5" applyFont="1" applyFill="1" applyBorder="1" applyAlignment="1">
      <alignment horizontal="left" vertical="center" wrapText="1"/>
    </xf>
    <xf numFmtId="0" fontId="7" fillId="3" borderId="56" xfId="5" applyFont="1" applyFill="1" applyBorder="1" applyAlignment="1">
      <alignment horizontal="left" vertical="center" wrapText="1"/>
    </xf>
    <xf numFmtId="0" fontId="9" fillId="0" borderId="0" xfId="5" applyFill="1" applyAlignment="1">
      <alignment horizontal="center"/>
    </xf>
    <xf numFmtId="0" fontId="7" fillId="0" borderId="6" xfId="5" applyFont="1" applyFill="1" applyBorder="1" applyAlignment="1">
      <alignment horizontal="left" wrapText="1"/>
    </xf>
    <xf numFmtId="0" fontId="7" fillId="0" borderId="3" xfId="5" applyFont="1" applyFill="1" applyBorder="1" applyAlignment="1">
      <alignment horizontal="left" wrapText="1"/>
    </xf>
    <xf numFmtId="0" fontId="7" fillId="0" borderId="7" xfId="5" applyFont="1" applyFill="1" applyBorder="1" applyAlignment="1">
      <alignment horizontal="left" wrapText="1"/>
    </xf>
    <xf numFmtId="0" fontId="7" fillId="3" borderId="78" xfId="5" applyFont="1" applyFill="1" applyBorder="1" applyAlignment="1">
      <alignment horizontal="left" vertical="center" wrapText="1"/>
    </xf>
    <xf numFmtId="0" fontId="7" fillId="3" borderId="8" xfId="5" applyFont="1" applyFill="1" applyBorder="1" applyAlignment="1">
      <alignment horizontal="left" vertical="center" wrapText="1"/>
    </xf>
    <xf numFmtId="0" fontId="9" fillId="3" borderId="8" xfId="5" applyFont="1" applyFill="1" applyBorder="1" applyAlignment="1">
      <alignment horizontal="left" vertical="center"/>
    </xf>
    <xf numFmtId="0" fontId="9" fillId="3" borderId="25" xfId="5" applyFont="1" applyFill="1" applyBorder="1" applyAlignment="1">
      <alignment horizontal="left" vertical="center"/>
    </xf>
    <xf numFmtId="0" fontId="9" fillId="0" borderId="1" xfId="5" applyFont="1" applyBorder="1" applyAlignment="1">
      <alignment horizontal="left" vertical="center" wrapText="1"/>
    </xf>
    <xf numFmtId="0" fontId="9" fillId="0" borderId="26" xfId="5" applyFont="1" applyBorder="1" applyAlignment="1">
      <alignment horizontal="left" vertical="center" wrapText="1"/>
    </xf>
    <xf numFmtId="0" fontId="7" fillId="3" borderId="54" xfId="5" applyFont="1" applyFill="1" applyBorder="1" applyAlignment="1">
      <alignment horizontal="left" vertical="center" wrapText="1"/>
    </xf>
    <xf numFmtId="0" fontId="7" fillId="3" borderId="1" xfId="5" applyFont="1" applyFill="1" applyBorder="1" applyAlignment="1">
      <alignment horizontal="left" vertical="center" wrapText="1"/>
    </xf>
    <xf numFmtId="0" fontId="7" fillId="0" borderId="18" xfId="5" applyFont="1" applyFill="1" applyBorder="1" applyAlignment="1">
      <alignment vertical="center" wrapText="1"/>
    </xf>
    <xf numFmtId="0" fontId="7" fillId="0" borderId="41" xfId="5" applyFont="1" applyFill="1" applyBorder="1" applyAlignment="1">
      <alignment vertical="center" wrapText="1"/>
    </xf>
    <xf numFmtId="0" fontId="7" fillId="0" borderId="15" xfId="5" applyFont="1" applyFill="1" applyBorder="1" applyAlignment="1">
      <alignment vertical="center" wrapText="1"/>
    </xf>
    <xf numFmtId="0" fontId="7" fillId="0" borderId="55" xfId="5" applyFont="1" applyFill="1" applyBorder="1" applyAlignment="1">
      <alignment vertical="center" wrapText="1"/>
    </xf>
    <xf numFmtId="0" fontId="7" fillId="0" borderId="56" xfId="5" applyFont="1" applyFill="1" applyBorder="1" applyAlignment="1">
      <alignment vertical="center" wrapText="1"/>
    </xf>
    <xf numFmtId="0" fontId="9" fillId="3" borderId="56" xfId="5" applyFont="1" applyFill="1" applyBorder="1" applyAlignment="1">
      <alignment horizontal="left" vertical="center"/>
    </xf>
    <xf numFmtId="0" fontId="9" fillId="3" borderId="57" xfId="5" applyFont="1" applyFill="1" applyBorder="1" applyAlignment="1">
      <alignment horizontal="left" vertical="center"/>
    </xf>
    <xf numFmtId="0" fontId="9" fillId="3" borderId="1" xfId="5" applyFont="1" applyFill="1" applyBorder="1" applyAlignment="1">
      <alignment vertical="center"/>
    </xf>
    <xf numFmtId="0" fontId="9" fillId="3" borderId="26" xfId="5" applyFont="1" applyFill="1" applyBorder="1" applyAlignment="1">
      <alignment vertical="center"/>
    </xf>
    <xf numFmtId="0" fontId="7" fillId="3" borderId="54" xfId="5" applyFont="1" applyFill="1" applyBorder="1" applyAlignment="1">
      <alignment horizontal="left" vertical="center"/>
    </xf>
    <xf numFmtId="0" fontId="7" fillId="3" borderId="1" xfId="5" applyFont="1" applyFill="1" applyBorder="1" applyAlignment="1">
      <alignment horizontal="left" vertical="center"/>
    </xf>
    <xf numFmtId="0" fontId="9" fillId="0" borderId="1" xfId="5" applyFont="1" applyFill="1" applyBorder="1" applyAlignment="1">
      <alignment horizontal="left" vertical="center"/>
    </xf>
    <xf numFmtId="0" fontId="9" fillId="0" borderId="26" xfId="5" applyFont="1" applyFill="1" applyBorder="1" applyAlignment="1">
      <alignment horizontal="left" vertical="center"/>
    </xf>
    <xf numFmtId="0" fontId="9" fillId="0" borderId="27" xfId="5" applyFont="1" applyFill="1" applyBorder="1" applyAlignment="1">
      <alignment horizontal="left" vertical="center"/>
    </xf>
    <xf numFmtId="0" fontId="9" fillId="0" borderId="41" xfId="5" applyFont="1" applyFill="1" applyBorder="1" applyAlignment="1">
      <alignment horizontal="left" vertical="center"/>
    </xf>
    <xf numFmtId="0" fontId="9" fillId="0" borderId="49" xfId="5" applyFont="1" applyFill="1" applyBorder="1" applyAlignment="1">
      <alignment horizontal="left" vertical="center"/>
    </xf>
    <xf numFmtId="0" fontId="9" fillId="0" borderId="1" xfId="5" applyFont="1" applyFill="1" applyBorder="1" applyAlignment="1">
      <alignment horizontal="left" vertical="center" wrapText="1"/>
    </xf>
    <xf numFmtId="0" fontId="9" fillId="3" borderId="27" xfId="5" applyFont="1" applyFill="1" applyBorder="1" applyAlignment="1">
      <alignment horizontal="left" vertical="center" wrapText="1"/>
    </xf>
    <xf numFmtId="0" fontId="9" fillId="3" borderId="41" xfId="5" applyFont="1" applyFill="1" applyBorder="1" applyAlignment="1">
      <alignment horizontal="left" vertical="center" wrapText="1"/>
    </xf>
    <xf numFmtId="0" fontId="9" fillId="3" borderId="49" xfId="5" applyFont="1" applyFill="1" applyBorder="1" applyAlignment="1">
      <alignment horizontal="left" vertical="center" wrapText="1"/>
    </xf>
    <xf numFmtId="0" fontId="9" fillId="3" borderId="26" xfId="5" applyFont="1" applyFill="1" applyBorder="1" applyAlignment="1">
      <alignment horizontal="left" vertical="center" wrapText="1"/>
    </xf>
    <xf numFmtId="0" fontId="7" fillId="3" borderId="6" xfId="5" applyFont="1" applyFill="1" applyBorder="1" applyAlignment="1">
      <alignment horizontal="left" wrapText="1"/>
    </xf>
    <xf numFmtId="0" fontId="7" fillId="3" borderId="3" xfId="5" applyFont="1" applyFill="1" applyBorder="1" applyAlignment="1">
      <alignment horizontal="left" wrapText="1"/>
    </xf>
    <xf numFmtId="0" fontId="7" fillId="3" borderId="7" xfId="5" applyFont="1" applyFill="1" applyBorder="1" applyAlignment="1">
      <alignment horizontal="left" wrapText="1"/>
    </xf>
    <xf numFmtId="0" fontId="7" fillId="10" borderId="2" xfId="2" applyFont="1" applyFill="1" applyBorder="1" applyAlignment="1" applyProtection="1">
      <alignment horizontal="left" vertical="center" wrapText="1"/>
      <protection hidden="1"/>
    </xf>
    <xf numFmtId="49" fontId="9" fillId="0" borderId="6" xfId="2" applyNumberFormat="1" applyFont="1" applyBorder="1" applyAlignment="1" applyProtection="1">
      <alignment horizontal="left"/>
      <protection locked="0" hidden="1"/>
    </xf>
    <xf numFmtId="49" fontId="9" fillId="0" borderId="3" xfId="2" applyNumberFormat="1" applyFont="1" applyBorder="1" applyAlignment="1" applyProtection="1">
      <alignment horizontal="left"/>
      <protection locked="0" hidden="1"/>
    </xf>
    <xf numFmtId="49" fontId="9" fillId="0" borderId="7" xfId="2" applyNumberFormat="1" applyFont="1" applyBorder="1" applyAlignment="1" applyProtection="1">
      <alignment horizontal="left"/>
      <protection locked="0" hidden="1"/>
    </xf>
    <xf numFmtId="49" fontId="9" fillId="0" borderId="6" xfId="2" applyNumberFormat="1" applyFont="1" applyBorder="1" applyAlignment="1" applyProtection="1">
      <alignment horizontal="right"/>
      <protection locked="0" hidden="1"/>
    </xf>
    <xf numFmtId="49" fontId="9" fillId="0" borderId="3" xfId="2" applyNumberFormat="1" applyFont="1" applyBorder="1" applyAlignment="1" applyProtection="1">
      <alignment horizontal="right"/>
      <protection locked="0" hidden="1"/>
    </xf>
    <xf numFmtId="49" fontId="9" fillId="0" borderId="7" xfId="2" applyNumberFormat="1" applyFont="1" applyBorder="1" applyAlignment="1" applyProtection="1">
      <alignment horizontal="right"/>
      <protection locked="0" hidden="1"/>
    </xf>
    <xf numFmtId="0" fontId="16" fillId="8" borderId="27" xfId="2" applyFont="1" applyFill="1" applyBorder="1" applyAlignment="1" applyProtection="1">
      <alignment horizontal="center" vertical="center" wrapText="1"/>
      <protection hidden="1"/>
    </xf>
    <xf numFmtId="0" fontId="16" fillId="8" borderId="15" xfId="2" applyFont="1" applyFill="1" applyBorder="1" applyAlignment="1" applyProtection="1">
      <alignment horizontal="center" vertical="center" wrapText="1"/>
      <protection hidden="1"/>
    </xf>
    <xf numFmtId="0" fontId="1" fillId="0" borderId="20" xfId="6" applyFont="1" applyBorder="1" applyAlignment="1" applyProtection="1">
      <alignment horizontal="left" vertical="center" wrapText="1"/>
    </xf>
    <xf numFmtId="0" fontId="3" fillId="0" borderId="20" xfId="6" applyFont="1" applyBorder="1" applyAlignment="1" applyProtection="1">
      <alignment horizontal="left" vertical="center" wrapText="1"/>
    </xf>
    <xf numFmtId="0" fontId="26" fillId="0" borderId="1" xfId="6" applyFont="1" applyBorder="1" applyAlignment="1" applyProtection="1">
      <alignment horizontal="left" vertical="center"/>
    </xf>
    <xf numFmtId="0" fontId="26" fillId="0" borderId="41" xfId="6" applyFont="1" applyBorder="1" applyAlignment="1" applyProtection="1">
      <alignment horizontal="left" vertical="center"/>
    </xf>
    <xf numFmtId="0" fontId="5" fillId="0" borderId="41" xfId="6" applyBorder="1" applyAlignment="1" applyProtection="1">
      <alignment horizontal="center" wrapText="1"/>
      <protection locked="0"/>
    </xf>
    <xf numFmtId="0" fontId="26" fillId="0" borderId="0" xfId="6" applyFont="1" applyAlignment="1" applyProtection="1">
      <alignment horizontal="left" vertical="center"/>
    </xf>
    <xf numFmtId="0" fontId="26" fillId="0" borderId="0" xfId="6" applyFont="1" applyAlignment="1" applyProtection="1">
      <alignment horizontal="left" vertical="center" wrapText="1"/>
    </xf>
    <xf numFmtId="0" fontId="5" fillId="0" borderId="1" xfId="6" applyBorder="1" applyAlignment="1" applyProtection="1">
      <alignment horizontal="center"/>
      <protection locked="0"/>
    </xf>
    <xf numFmtId="49" fontId="4" fillId="0" borderId="20" xfId="6" applyNumberFormat="1" applyFont="1" applyBorder="1" applyAlignment="1" applyProtection="1">
      <alignment horizontal="left"/>
      <protection hidden="1"/>
    </xf>
    <xf numFmtId="0" fontId="5" fillId="0" borderId="20" xfId="6" applyBorder="1" applyAlignment="1" applyProtection="1">
      <alignment horizontal="left"/>
      <protection hidden="1"/>
    </xf>
    <xf numFmtId="0" fontId="7" fillId="12" borderId="2" xfId="0" applyFont="1" applyFill="1" applyBorder="1" applyAlignment="1" applyProtection="1">
      <alignment horizontal="left" vertical="center" wrapText="1"/>
      <protection hidden="1"/>
    </xf>
    <xf numFmtId="49" fontId="14" fillId="0" borderId="6" xfId="1" applyNumberFormat="1" applyFont="1" applyBorder="1" applyAlignment="1" applyProtection="1">
      <alignment horizontal="left"/>
      <protection hidden="1"/>
    </xf>
    <xf numFmtId="49" fontId="14" fillId="0" borderId="3" xfId="1" applyNumberFormat="1" applyFont="1" applyBorder="1" applyAlignment="1" applyProtection="1">
      <alignment horizontal="left"/>
      <protection hidden="1"/>
    </xf>
    <xf numFmtId="49" fontId="14" fillId="0" borderId="7" xfId="1" applyNumberFormat="1" applyFont="1" applyBorder="1" applyAlignment="1" applyProtection="1">
      <alignment horizontal="left"/>
      <protection hidden="1"/>
    </xf>
    <xf numFmtId="0" fontId="9" fillId="3" borderId="0" xfId="0" applyFont="1" applyFill="1" applyAlignment="1" applyProtection="1">
      <alignment horizontal="center"/>
      <protection hidden="1"/>
    </xf>
    <xf numFmtId="0" fontId="9" fillId="3" borderId="0" xfId="0" applyFont="1" applyFill="1" applyBorder="1" applyAlignment="1" applyProtection="1">
      <alignment horizontal="center"/>
      <protection hidden="1"/>
    </xf>
    <xf numFmtId="0" fontId="9" fillId="3" borderId="0" xfId="2" applyFont="1" applyFill="1" applyAlignment="1" applyProtection="1">
      <alignment horizontal="center"/>
      <protection hidden="1"/>
    </xf>
    <xf numFmtId="0" fontId="7" fillId="12" borderId="0" xfId="2" applyFont="1" applyFill="1" applyBorder="1" applyAlignment="1" applyProtection="1">
      <alignment horizontal="left" vertical="center" wrapText="1"/>
      <protection hidden="1"/>
    </xf>
    <xf numFmtId="49" fontId="9" fillId="0" borderId="6" xfId="2" applyNumberFormat="1" applyFont="1" applyBorder="1" applyAlignment="1" applyProtection="1">
      <alignment horizontal="left" vertical="center"/>
      <protection hidden="1"/>
    </xf>
    <xf numFmtId="0" fontId="9" fillId="0" borderId="3" xfId="2" applyFont="1" applyBorder="1" applyAlignment="1" applyProtection="1">
      <alignment horizontal="left" vertical="center"/>
      <protection hidden="1"/>
    </xf>
    <xf numFmtId="0" fontId="9" fillId="0" borderId="7" xfId="2" applyFont="1" applyBorder="1" applyAlignment="1" applyProtection="1">
      <alignment horizontal="left" vertical="center"/>
      <protection hidden="1"/>
    </xf>
    <xf numFmtId="0" fontId="7" fillId="3" borderId="0" xfId="2" applyFont="1" applyFill="1" applyAlignment="1" applyProtection="1">
      <alignment horizontal="left"/>
      <protection hidden="1"/>
    </xf>
    <xf numFmtId="0" fontId="7" fillId="11" borderId="13" xfId="2" applyFont="1" applyFill="1" applyBorder="1" applyAlignment="1" applyProtection="1">
      <alignment horizontal="center" vertical="center" wrapText="1"/>
      <protection hidden="1"/>
    </xf>
    <xf numFmtId="0" fontId="7" fillId="11" borderId="19" xfId="2" applyFont="1" applyFill="1" applyBorder="1" applyAlignment="1" applyProtection="1">
      <alignment horizontal="center" vertical="center" wrapText="1"/>
      <protection hidden="1"/>
    </xf>
    <xf numFmtId="0" fontId="7" fillId="11" borderId="13" xfId="2" applyFont="1" applyFill="1" applyBorder="1" applyAlignment="1" applyProtection="1">
      <alignment horizontal="center" vertical="center"/>
      <protection hidden="1"/>
    </xf>
    <xf numFmtId="0" fontId="7" fillId="11" borderId="19" xfId="2" applyFont="1" applyFill="1" applyBorder="1" applyAlignment="1" applyProtection="1">
      <alignment horizontal="center" vertical="center"/>
      <protection hidden="1"/>
    </xf>
    <xf numFmtId="0" fontId="7" fillId="11" borderId="13" xfId="2" applyFont="1" applyFill="1" applyBorder="1" applyAlignment="1" applyProtection="1">
      <alignment horizontal="center" vertical="distributed"/>
      <protection hidden="1"/>
    </xf>
    <xf numFmtId="0" fontId="7" fillId="11" borderId="19" xfId="2" applyFont="1" applyFill="1" applyBorder="1" applyAlignment="1" applyProtection="1">
      <alignment horizontal="center" vertical="distributed"/>
      <protection hidden="1"/>
    </xf>
    <xf numFmtId="0" fontId="7" fillId="5" borderId="1" xfId="2" applyFont="1" applyFill="1" applyBorder="1" applyAlignment="1" applyProtection="1">
      <alignment horizontal="center" vertical="center" wrapText="1"/>
      <protection hidden="1"/>
    </xf>
    <xf numFmtId="0" fontId="7" fillId="0" borderId="1" xfId="2" applyFont="1" applyFill="1" applyBorder="1" applyAlignment="1" applyProtection="1">
      <alignment horizontal="center" vertical="center" wrapText="1"/>
      <protection hidden="1"/>
    </xf>
    <xf numFmtId="0" fontId="7" fillId="11" borderId="1" xfId="2" applyFont="1" applyFill="1" applyBorder="1" applyAlignment="1" applyProtection="1">
      <alignment horizontal="center" vertical="center" wrapText="1"/>
      <protection hidden="1"/>
    </xf>
    <xf numFmtId="49" fontId="9" fillId="0" borderId="6" xfId="2" applyNumberFormat="1" applyFont="1" applyBorder="1" applyAlignment="1" applyProtection="1">
      <alignment horizontal="right" vertical="center"/>
      <protection hidden="1"/>
    </xf>
    <xf numFmtId="49" fontId="9" fillId="0" borderId="7" xfId="2" applyNumberFormat="1" applyFont="1" applyBorder="1" applyAlignment="1" applyProtection="1">
      <alignment horizontal="right" vertical="center"/>
      <protection hidden="1"/>
    </xf>
    <xf numFmtId="0" fontId="7" fillId="13" borderId="1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3" borderId="1" xfId="0" applyFont="1" applyFill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/>
      <protection hidden="1"/>
    </xf>
    <xf numFmtId="0" fontId="7" fillId="17" borderId="1" xfId="0" applyFont="1" applyFill="1" applyBorder="1" applyAlignment="1" applyProtection="1">
      <alignment horizontal="center" vertical="distributed"/>
      <protection hidden="1"/>
    </xf>
    <xf numFmtId="0" fontId="7" fillId="17" borderId="14" xfId="0" applyFont="1" applyFill="1" applyBorder="1" applyAlignment="1" applyProtection="1">
      <alignment horizontal="center" vertical="distributed"/>
      <protection hidden="1"/>
    </xf>
    <xf numFmtId="49" fontId="9" fillId="0" borderId="6" xfId="0" applyNumberFormat="1" applyFont="1" applyFill="1" applyBorder="1" applyAlignment="1" applyProtection="1">
      <alignment horizontal="right" vertical="center"/>
      <protection hidden="1"/>
    </xf>
    <xf numFmtId="49" fontId="9" fillId="0" borderId="7" xfId="0" applyNumberFormat="1" applyFont="1" applyFill="1" applyBorder="1" applyAlignment="1" applyProtection="1">
      <alignment horizontal="right" vertical="center"/>
      <protection hidden="1"/>
    </xf>
    <xf numFmtId="0" fontId="9" fillId="7" borderId="27" xfId="0" applyFont="1" applyFill="1" applyBorder="1" applyAlignment="1" applyProtection="1">
      <alignment horizontal="center"/>
      <protection hidden="1"/>
    </xf>
    <xf numFmtId="0" fontId="9" fillId="7" borderId="41" xfId="0" applyFont="1" applyFill="1" applyBorder="1" applyAlignment="1" applyProtection="1">
      <alignment horizontal="center"/>
      <protection hidden="1"/>
    </xf>
    <xf numFmtId="0" fontId="9" fillId="3" borderId="84" xfId="0" applyFont="1" applyFill="1" applyBorder="1" applyAlignment="1" applyProtection="1">
      <alignment horizontal="center"/>
      <protection hidden="1"/>
    </xf>
    <xf numFmtId="0" fontId="9" fillId="25" borderId="1" xfId="0" applyFont="1" applyFill="1" applyBorder="1" applyAlignment="1" applyProtection="1">
      <alignment horizontal="center"/>
      <protection hidden="1"/>
    </xf>
    <xf numFmtId="0" fontId="9" fillId="7" borderId="27" xfId="0" applyFont="1" applyFill="1" applyBorder="1" applyAlignment="1" applyProtection="1">
      <alignment horizontal="center" vertical="center"/>
      <protection hidden="1"/>
    </xf>
    <xf numFmtId="0" fontId="9" fillId="7" borderId="41" xfId="0" applyFont="1" applyFill="1" applyBorder="1" applyAlignment="1" applyProtection="1">
      <alignment horizontal="center" vertical="center"/>
      <protection hidden="1"/>
    </xf>
    <xf numFmtId="0" fontId="9" fillId="7" borderId="15" xfId="0" applyFont="1" applyFill="1" applyBorder="1" applyAlignment="1" applyProtection="1">
      <alignment horizontal="center" vertical="center"/>
      <protection hidden="1"/>
    </xf>
    <xf numFmtId="4" fontId="7" fillId="3" borderId="0" xfId="0" applyNumberFormat="1" applyFont="1" applyFill="1" applyBorder="1" applyAlignment="1" applyProtection="1">
      <alignment horizontal="center" vertical="center"/>
      <protection hidden="1"/>
    </xf>
    <xf numFmtId="0" fontId="9" fillId="3" borderId="0" xfId="0" applyFont="1" applyFill="1" applyBorder="1" applyAlignment="1" applyProtection="1">
      <alignment horizontal="center" vertical="center"/>
      <protection hidden="1"/>
    </xf>
    <xf numFmtId="49" fontId="14" fillId="0" borderId="6" xfId="1" applyNumberFormat="1" applyFont="1" applyBorder="1" applyProtection="1">
      <protection hidden="1"/>
    </xf>
    <xf numFmtId="49" fontId="14" fillId="0" borderId="3" xfId="1" applyNumberFormat="1" applyFont="1" applyBorder="1" applyProtection="1">
      <protection hidden="1"/>
    </xf>
    <xf numFmtId="49" fontId="14" fillId="0" borderId="7" xfId="1" applyNumberFormat="1" applyFont="1" applyBorder="1" applyProtection="1">
      <protection hidden="1"/>
    </xf>
    <xf numFmtId="0" fontId="7" fillId="13" borderId="1" xfId="5" applyFont="1" applyFill="1" applyBorder="1" applyAlignment="1" applyProtection="1">
      <alignment horizontal="center" vertical="center" wrapText="1"/>
      <protection hidden="1"/>
    </xf>
    <xf numFmtId="0" fontId="9" fillId="0" borderId="1" xfId="5" applyFont="1" applyBorder="1" applyAlignment="1" applyProtection="1">
      <alignment horizontal="center" vertical="center"/>
      <protection hidden="1"/>
    </xf>
    <xf numFmtId="0" fontId="9" fillId="3" borderId="1" xfId="5" applyFont="1" applyFill="1" applyBorder="1" applyAlignment="1" applyProtection="1">
      <alignment horizontal="center" vertical="center"/>
      <protection hidden="1"/>
    </xf>
    <xf numFmtId="49" fontId="14" fillId="0" borderId="6" xfId="7" applyNumberFormat="1" applyFont="1" applyBorder="1" applyProtection="1">
      <protection hidden="1"/>
    </xf>
    <xf numFmtId="49" fontId="14" fillId="0" borderId="3" xfId="7" applyNumberFormat="1" applyFont="1" applyBorder="1" applyProtection="1">
      <protection hidden="1"/>
    </xf>
    <xf numFmtId="49" fontId="14" fillId="0" borderId="7" xfId="7" applyNumberFormat="1" applyFont="1" applyBorder="1" applyProtection="1">
      <protection hidden="1"/>
    </xf>
    <xf numFmtId="0" fontId="9" fillId="0" borderId="1" xfId="5" applyFont="1" applyBorder="1" applyAlignment="1" applyProtection="1">
      <alignment horizontal="center"/>
      <protection hidden="1"/>
    </xf>
    <xf numFmtId="0" fontId="7" fillId="17" borderId="1" xfId="5" applyFont="1" applyFill="1" applyBorder="1" applyAlignment="1" applyProtection="1">
      <alignment horizontal="center" vertical="distributed"/>
      <protection hidden="1"/>
    </xf>
    <xf numFmtId="49" fontId="9" fillId="0" borderId="6" xfId="5" applyNumberFormat="1" applyFont="1" applyFill="1" applyBorder="1" applyAlignment="1" applyProtection="1">
      <alignment horizontal="right" vertical="center" wrapText="1"/>
      <protection hidden="1"/>
    </xf>
    <xf numFmtId="49" fontId="9" fillId="0" borderId="7" xfId="5" applyNumberFormat="1" applyFont="1" applyFill="1" applyBorder="1" applyAlignment="1" applyProtection="1">
      <alignment horizontal="right" vertical="center" wrapText="1"/>
      <protection hidden="1"/>
    </xf>
    <xf numFmtId="0" fontId="9" fillId="7" borderId="27" xfId="5" applyFont="1" applyFill="1" applyBorder="1" applyAlignment="1" applyProtection="1">
      <alignment horizontal="center"/>
      <protection hidden="1"/>
    </xf>
    <xf numFmtId="0" fontId="9" fillId="7" borderId="41" xfId="5" applyFont="1" applyFill="1" applyBorder="1" applyAlignment="1" applyProtection="1">
      <alignment horizontal="center"/>
      <protection hidden="1"/>
    </xf>
    <xf numFmtId="0" fontId="9" fillId="7" borderId="15" xfId="5" applyFont="1" applyFill="1" applyBorder="1" applyAlignment="1" applyProtection="1">
      <alignment horizontal="center"/>
      <protection hidden="1"/>
    </xf>
    <xf numFmtId="4" fontId="7" fillId="3" borderId="0" xfId="5" applyNumberFormat="1" applyFont="1" applyFill="1" applyBorder="1" applyAlignment="1" applyProtection="1">
      <alignment horizontal="center" vertical="center"/>
      <protection hidden="1"/>
    </xf>
    <xf numFmtId="0" fontId="9" fillId="3" borderId="0" xfId="5" applyFont="1" applyFill="1" applyBorder="1" applyAlignment="1" applyProtection="1">
      <alignment horizontal="center" vertical="center"/>
      <protection hidden="1"/>
    </xf>
    <xf numFmtId="0" fontId="7" fillId="12" borderId="2" xfId="5" applyFont="1" applyFill="1" applyBorder="1" applyAlignment="1" applyProtection="1">
      <alignment horizontal="left" vertical="center" wrapText="1"/>
      <protection hidden="1"/>
    </xf>
    <xf numFmtId="0" fontId="7" fillId="11" borderId="6" xfId="0" applyFont="1" applyFill="1" applyBorder="1" applyAlignment="1" applyProtection="1">
      <alignment horizontal="right" vertical="center"/>
      <protection hidden="1"/>
    </xf>
    <xf numFmtId="0" fontId="7" fillId="11" borderId="7" xfId="0" applyFont="1" applyFill="1" applyBorder="1" applyAlignment="1" applyProtection="1">
      <alignment horizontal="right" vertical="center"/>
      <protection hidden="1"/>
    </xf>
    <xf numFmtId="49" fontId="9" fillId="0" borderId="6" xfId="0" applyNumberFormat="1" applyFont="1" applyFill="1" applyBorder="1" applyAlignment="1" applyProtection="1">
      <alignment horizontal="right" vertical="center" wrapText="1"/>
      <protection hidden="1"/>
    </xf>
    <xf numFmtId="49" fontId="9" fillId="0" borderId="3" xfId="0" applyNumberFormat="1" applyFont="1" applyFill="1" applyBorder="1" applyAlignment="1" applyProtection="1">
      <alignment horizontal="right" vertical="center" wrapText="1"/>
      <protection hidden="1"/>
    </xf>
    <xf numFmtId="49" fontId="9" fillId="0" borderId="7" xfId="0" applyNumberFormat="1" applyFont="1" applyFill="1" applyBorder="1" applyAlignment="1" applyProtection="1">
      <alignment horizontal="right" vertical="center" wrapText="1"/>
      <protection hidden="1"/>
    </xf>
    <xf numFmtId="0" fontId="7" fillId="5" borderId="71" xfId="4" applyFont="1" applyFill="1" applyBorder="1" applyAlignment="1" applyProtection="1">
      <alignment horizontal="left" vertical="center"/>
      <protection hidden="1"/>
    </xf>
    <xf numFmtId="0" fontId="7" fillId="5" borderId="72" xfId="4" applyFont="1" applyFill="1" applyBorder="1" applyAlignment="1" applyProtection="1">
      <alignment horizontal="left" vertical="center"/>
      <protection hidden="1"/>
    </xf>
    <xf numFmtId="0" fontId="7" fillId="5" borderId="73" xfId="4" applyFont="1" applyFill="1" applyBorder="1" applyAlignment="1" applyProtection="1">
      <alignment horizontal="left" vertical="center"/>
      <protection hidden="1"/>
    </xf>
    <xf numFmtId="49" fontId="7" fillId="3" borderId="0" xfId="0" applyNumberFormat="1" applyFont="1" applyFill="1" applyBorder="1" applyAlignment="1" applyProtection="1">
      <alignment horizontal="center" vertical="center"/>
      <protection hidden="1"/>
    </xf>
    <xf numFmtId="164" fontId="7" fillId="15" borderId="71" xfId="4" applyNumberFormat="1" applyFont="1" applyFill="1" applyBorder="1" applyAlignment="1" applyProtection="1">
      <alignment horizontal="center" vertical="center" wrapText="1"/>
      <protection hidden="1"/>
    </xf>
    <xf numFmtId="164" fontId="7" fillId="15" borderId="72" xfId="4" applyNumberFormat="1" applyFont="1" applyFill="1" applyBorder="1" applyAlignment="1" applyProtection="1">
      <alignment horizontal="center" vertical="center" wrapText="1"/>
      <protection hidden="1"/>
    </xf>
    <xf numFmtId="164" fontId="7" fillId="15" borderId="73" xfId="4" applyNumberFormat="1" applyFont="1" applyFill="1" applyBorder="1" applyAlignment="1" applyProtection="1">
      <alignment horizontal="center" vertical="center" wrapText="1"/>
      <protection hidden="1"/>
    </xf>
    <xf numFmtId="0" fontId="7" fillId="5" borderId="69" xfId="4" applyFont="1" applyFill="1" applyBorder="1" applyAlignment="1" applyProtection="1">
      <alignment horizontal="left" vertical="center"/>
      <protection hidden="1"/>
    </xf>
    <xf numFmtId="0" fontId="7" fillId="5" borderId="64" xfId="4" applyFont="1" applyFill="1" applyBorder="1" applyAlignment="1" applyProtection="1">
      <alignment horizontal="left" vertical="center"/>
      <protection hidden="1"/>
    </xf>
    <xf numFmtId="0" fontId="7" fillId="5" borderId="70" xfId="4" applyFont="1" applyFill="1" applyBorder="1" applyAlignment="1" applyProtection="1">
      <alignment horizontal="left" vertical="center"/>
      <protection hidden="1"/>
    </xf>
    <xf numFmtId="0" fontId="7" fillId="5" borderId="62" xfId="4" applyFont="1" applyFill="1" applyBorder="1" applyAlignment="1" applyProtection="1">
      <alignment horizontal="center"/>
      <protection hidden="1"/>
    </xf>
    <xf numFmtId="0" fontId="7" fillId="5" borderId="68" xfId="4" applyFont="1" applyFill="1" applyBorder="1" applyAlignment="1" applyProtection="1">
      <alignment horizontal="center"/>
      <protection hidden="1"/>
    </xf>
    <xf numFmtId="0" fontId="7" fillId="5" borderId="61" xfId="4" applyFont="1" applyFill="1" applyBorder="1" applyAlignment="1" applyProtection="1">
      <alignment horizontal="center"/>
      <protection hidden="1"/>
    </xf>
    <xf numFmtId="0" fontId="7" fillId="23" borderId="58" xfId="4" applyFont="1" applyFill="1" applyAlignment="1" applyProtection="1">
      <alignment horizontal="center" vertical="center"/>
      <protection hidden="1"/>
    </xf>
    <xf numFmtId="0" fontId="7" fillId="23" borderId="62" xfId="4" applyFont="1" applyFill="1" applyBorder="1" applyAlignment="1" applyProtection="1">
      <alignment horizontal="center" vertical="center"/>
      <protection hidden="1"/>
    </xf>
    <xf numFmtId="0" fontId="7" fillId="23" borderId="68" xfId="4" applyFont="1" applyFill="1" applyBorder="1" applyAlignment="1" applyProtection="1">
      <alignment horizontal="center" vertical="center"/>
      <protection hidden="1"/>
    </xf>
    <xf numFmtId="0" fontId="7" fillId="23" borderId="61" xfId="4" applyFont="1" applyFill="1" applyBorder="1" applyAlignment="1" applyProtection="1">
      <alignment horizontal="center" vertical="center"/>
      <protection hidden="1"/>
    </xf>
    <xf numFmtId="49" fontId="14" fillId="3" borderId="6" xfId="1" applyNumberFormat="1" applyFont="1" applyFill="1" applyBorder="1" applyAlignment="1" applyProtection="1">
      <alignment horizontal="left"/>
      <protection hidden="1"/>
    </xf>
    <xf numFmtId="49" fontId="14" fillId="3" borderId="3" xfId="1" applyNumberFormat="1" applyFont="1" applyFill="1" applyBorder="1" applyAlignment="1" applyProtection="1">
      <alignment horizontal="left"/>
      <protection hidden="1"/>
    </xf>
    <xf numFmtId="49" fontId="14" fillId="3" borderId="7" xfId="1" applyNumberFormat="1" applyFont="1" applyFill="1" applyBorder="1" applyAlignment="1" applyProtection="1">
      <alignment horizontal="left"/>
      <protection hidden="1"/>
    </xf>
    <xf numFmtId="0" fontId="7" fillId="11" borderId="6" xfId="0" applyFont="1" applyFill="1" applyBorder="1" applyAlignment="1" applyProtection="1">
      <alignment horizontal="left" vertical="center"/>
      <protection hidden="1"/>
    </xf>
    <xf numFmtId="0" fontId="7" fillId="11" borderId="3" xfId="0" applyFont="1" applyFill="1" applyBorder="1" applyAlignment="1" applyProtection="1">
      <alignment horizontal="left" vertical="center"/>
      <protection hidden="1"/>
    </xf>
    <xf numFmtId="0" fontId="7" fillId="11" borderId="7" xfId="0" applyFont="1" applyFill="1" applyBorder="1" applyAlignment="1" applyProtection="1">
      <alignment horizontal="left" vertical="center"/>
      <protection hidden="1"/>
    </xf>
    <xf numFmtId="0" fontId="9" fillId="3" borderId="10" xfId="0" applyFont="1" applyFill="1" applyBorder="1" applyAlignment="1" applyProtection="1">
      <alignment horizontal="left" vertical="center"/>
      <protection hidden="1"/>
    </xf>
    <xf numFmtId="0" fontId="9" fillId="3" borderId="0" xfId="0" applyFont="1" applyFill="1" applyBorder="1" applyAlignment="1" applyProtection="1">
      <alignment horizontal="left" vertical="center"/>
      <protection hidden="1"/>
    </xf>
    <xf numFmtId="1" fontId="7" fillId="0" borderId="58" xfId="4" applyNumberFormat="1" applyFont="1" applyFill="1" applyBorder="1" applyAlignment="1" applyProtection="1">
      <alignment horizontal="center" vertical="center" wrapText="1"/>
      <protection hidden="1"/>
    </xf>
    <xf numFmtId="165" fontId="7" fillId="0" borderId="58" xfId="4" applyNumberFormat="1" applyFont="1" applyFill="1" applyBorder="1" applyAlignment="1" applyProtection="1">
      <alignment horizontal="center" vertical="center" wrapText="1"/>
      <protection hidden="1"/>
    </xf>
    <xf numFmtId="0" fontId="7" fillId="11" borderId="58" xfId="4" applyFont="1" applyFill="1" applyBorder="1" applyAlignment="1" applyProtection="1">
      <alignment horizontal="center" vertical="center"/>
      <protection hidden="1"/>
    </xf>
    <xf numFmtId="0" fontId="7" fillId="11" borderId="58" xfId="4" applyFont="1" applyFill="1" applyBorder="1" applyAlignment="1" applyProtection="1">
      <alignment horizontal="center" vertical="distributed"/>
      <protection hidden="1"/>
    </xf>
    <xf numFmtId="0" fontId="7" fillId="5" borderId="62" xfId="4" applyFont="1" applyFill="1" applyBorder="1" applyAlignment="1" applyProtection="1">
      <alignment horizontal="center" vertical="distributed"/>
      <protection hidden="1"/>
    </xf>
    <xf numFmtId="0" fontId="7" fillId="5" borderId="61" xfId="4" applyFont="1" applyFill="1" applyBorder="1" applyAlignment="1" applyProtection="1">
      <alignment horizontal="center" vertical="distributed"/>
      <protection hidden="1"/>
    </xf>
    <xf numFmtId="0" fontId="7" fillId="5" borderId="62" xfId="4" applyFont="1" applyFill="1" applyBorder="1" applyAlignment="1" applyProtection="1">
      <alignment horizontal="center" vertical="center" wrapText="1"/>
      <protection hidden="1"/>
    </xf>
    <xf numFmtId="0" fontId="7" fillId="5" borderId="61" xfId="4" applyFont="1" applyFill="1" applyBorder="1" applyAlignment="1" applyProtection="1">
      <alignment horizontal="center" vertical="center" wrapText="1"/>
      <protection hidden="1"/>
    </xf>
    <xf numFmtId="8" fontId="7" fillId="15" borderId="71" xfId="4" applyNumberFormat="1" applyFont="1" applyFill="1" applyBorder="1" applyAlignment="1" applyProtection="1">
      <alignment horizontal="center" vertical="center" wrapText="1"/>
      <protection hidden="1"/>
    </xf>
    <xf numFmtId="8" fontId="7" fillId="15" borderId="72" xfId="4" applyNumberFormat="1" applyFont="1" applyFill="1" applyBorder="1" applyAlignment="1" applyProtection="1">
      <alignment horizontal="center" vertical="center" wrapText="1"/>
      <protection hidden="1"/>
    </xf>
    <xf numFmtId="8" fontId="7" fillId="15" borderId="73" xfId="4" applyNumberFormat="1" applyFont="1" applyFill="1" applyBorder="1" applyAlignment="1" applyProtection="1">
      <alignment horizontal="center" vertical="center" wrapText="1"/>
      <protection hidden="1"/>
    </xf>
    <xf numFmtId="164" fontId="7" fillId="15" borderId="62" xfId="4" applyNumberFormat="1" applyFont="1" applyFill="1" applyBorder="1" applyAlignment="1" applyProtection="1">
      <alignment horizontal="center" vertical="center" wrapText="1"/>
      <protection hidden="1"/>
    </xf>
    <xf numFmtId="164" fontId="7" fillId="15" borderId="68" xfId="4" applyNumberFormat="1" applyFont="1" applyFill="1" applyBorder="1" applyAlignment="1" applyProtection="1">
      <alignment horizontal="center" vertical="center" wrapText="1"/>
      <protection hidden="1"/>
    </xf>
    <xf numFmtId="164" fontId="7" fillId="15" borderId="61" xfId="4" applyNumberFormat="1" applyFont="1" applyFill="1" applyBorder="1" applyAlignment="1" applyProtection="1">
      <alignment horizontal="center" vertical="center" wrapText="1"/>
      <protection hidden="1"/>
    </xf>
    <xf numFmtId="0" fontId="7" fillId="5" borderId="62" xfId="4" applyFont="1" applyFill="1" applyBorder="1" applyAlignment="1" applyProtection="1">
      <alignment horizontal="left"/>
      <protection hidden="1"/>
    </xf>
    <xf numFmtId="0" fontId="7" fillId="5" borderId="68" xfId="4" applyFont="1" applyFill="1" applyBorder="1" applyAlignment="1" applyProtection="1">
      <alignment horizontal="left"/>
      <protection hidden="1"/>
    </xf>
    <xf numFmtId="0" fontId="7" fillId="5" borderId="61" xfId="4" applyFont="1" applyFill="1" applyBorder="1" applyAlignment="1" applyProtection="1">
      <alignment horizontal="left"/>
      <protection hidden="1"/>
    </xf>
    <xf numFmtId="0" fontId="7" fillId="5" borderId="69" xfId="4" applyFont="1" applyFill="1" applyBorder="1" applyAlignment="1" applyProtection="1">
      <alignment horizontal="left" vertical="distributed"/>
      <protection hidden="1"/>
    </xf>
    <xf numFmtId="0" fontId="7" fillId="5" borderId="64" xfId="4" applyFont="1" applyFill="1" applyBorder="1" applyAlignment="1" applyProtection="1">
      <alignment horizontal="left" vertical="distributed"/>
      <protection hidden="1"/>
    </xf>
    <xf numFmtId="0" fontId="7" fillId="11" borderId="62" xfId="4" applyFont="1" applyFill="1" applyBorder="1" applyAlignment="1" applyProtection="1">
      <alignment horizontal="center" vertical="distributed"/>
      <protection hidden="1"/>
    </xf>
    <xf numFmtId="0" fontId="7" fillId="11" borderId="61" xfId="4" applyFont="1" applyFill="1" applyBorder="1" applyAlignment="1" applyProtection="1">
      <alignment horizontal="center" vertical="distributed"/>
      <protection hidden="1"/>
    </xf>
    <xf numFmtId="0" fontId="7" fillId="11" borderId="62" xfId="4" applyFont="1" applyFill="1" applyBorder="1" applyAlignment="1" applyProtection="1">
      <alignment horizontal="center" vertical="center" wrapText="1"/>
      <protection hidden="1"/>
    </xf>
    <xf numFmtId="0" fontId="7" fillId="11" borderId="61" xfId="4" applyFont="1" applyFill="1" applyBorder="1" applyAlignment="1" applyProtection="1">
      <alignment horizontal="center" vertical="center" wrapText="1"/>
      <protection hidden="1"/>
    </xf>
    <xf numFmtId="0" fontId="7" fillId="12" borderId="64" xfId="0" applyFont="1" applyFill="1" applyBorder="1" applyAlignment="1" applyProtection="1">
      <alignment horizontal="left"/>
      <protection hidden="1"/>
    </xf>
    <xf numFmtId="0" fontId="7" fillId="11" borderId="58" xfId="4" applyFont="1" applyFill="1" applyAlignment="1" applyProtection="1">
      <alignment horizontal="center" vertical="center"/>
      <protection hidden="1"/>
    </xf>
    <xf numFmtId="0" fontId="7" fillId="17" borderId="58" xfId="4" applyFont="1" applyFill="1" applyAlignment="1" applyProtection="1">
      <alignment horizontal="center" vertical="center"/>
      <protection hidden="1"/>
    </xf>
    <xf numFmtId="0" fontId="7" fillId="13" borderId="62" xfId="4" applyFont="1" applyFill="1" applyBorder="1" applyAlignment="1" applyProtection="1">
      <alignment horizontal="center" vertical="center"/>
      <protection hidden="1"/>
    </xf>
    <xf numFmtId="0" fontId="7" fillId="13" borderId="68" xfId="4" applyFont="1" applyFill="1" applyBorder="1" applyAlignment="1" applyProtection="1">
      <alignment horizontal="center" vertical="center"/>
      <protection hidden="1"/>
    </xf>
    <xf numFmtId="0" fontId="7" fillId="13" borderId="61" xfId="4" applyFont="1" applyFill="1" applyBorder="1" applyAlignment="1" applyProtection="1">
      <alignment horizontal="center" vertical="center"/>
      <protection hidden="1"/>
    </xf>
    <xf numFmtId="1" fontId="7" fillId="0" borderId="58" xfId="4" applyNumberFormat="1" applyFont="1" applyFill="1" applyBorder="1" applyAlignment="1" applyProtection="1">
      <alignment horizontal="center" vertical="center"/>
      <protection hidden="1"/>
    </xf>
    <xf numFmtId="0" fontId="7" fillId="15" borderId="71" xfId="4" applyFont="1" applyFill="1" applyBorder="1" applyAlignment="1" applyProtection="1">
      <alignment horizontal="center" vertical="center"/>
      <protection hidden="1"/>
    </xf>
    <xf numFmtId="0" fontId="7" fillId="15" borderId="72" xfId="4" applyFont="1" applyFill="1" applyBorder="1" applyAlignment="1" applyProtection="1">
      <alignment horizontal="center" vertical="center"/>
      <protection hidden="1"/>
    </xf>
    <xf numFmtId="0" fontId="7" fillId="15" borderId="73" xfId="4" applyFont="1" applyFill="1" applyBorder="1" applyAlignment="1" applyProtection="1">
      <alignment horizontal="center" vertical="center"/>
      <protection hidden="1"/>
    </xf>
    <xf numFmtId="165" fontId="7" fillId="15" borderId="71" xfId="4" applyNumberFormat="1" applyFont="1" applyFill="1" applyBorder="1" applyAlignment="1" applyProtection="1">
      <alignment horizontal="center" vertical="center"/>
      <protection hidden="1"/>
    </xf>
    <xf numFmtId="165" fontId="7" fillId="15" borderId="72" xfId="4" applyNumberFormat="1" applyFont="1" applyFill="1" applyBorder="1" applyAlignment="1" applyProtection="1">
      <alignment horizontal="center" vertical="center"/>
      <protection hidden="1"/>
    </xf>
    <xf numFmtId="165" fontId="7" fillId="15" borderId="73" xfId="4" applyNumberFormat="1" applyFont="1" applyFill="1" applyBorder="1" applyAlignment="1" applyProtection="1">
      <alignment horizontal="center" vertical="center"/>
      <protection hidden="1"/>
    </xf>
    <xf numFmtId="0" fontId="18" fillId="4" borderId="35" xfId="0" applyFont="1" applyFill="1" applyBorder="1" applyAlignment="1" applyProtection="1">
      <alignment horizontal="center" vertical="center"/>
      <protection hidden="1"/>
    </xf>
    <xf numFmtId="0" fontId="18" fillId="4" borderId="30" xfId="0" applyFont="1" applyFill="1" applyBorder="1" applyAlignment="1" applyProtection="1">
      <alignment horizontal="center" vertical="center"/>
      <protection hidden="1"/>
    </xf>
    <xf numFmtId="0" fontId="18" fillId="4" borderId="36" xfId="0" applyFont="1" applyFill="1" applyBorder="1" applyAlignment="1" applyProtection="1">
      <alignment horizontal="center" vertical="center"/>
      <protection hidden="1"/>
    </xf>
    <xf numFmtId="0" fontId="11" fillId="3" borderId="2" xfId="0" applyFont="1" applyFill="1" applyBorder="1" applyAlignment="1" applyProtection="1">
      <alignment horizontal="left" vertical="center" wrapText="1"/>
      <protection hidden="1"/>
    </xf>
    <xf numFmtId="0" fontId="0" fillId="0" borderId="2" xfId="0" applyBorder="1" applyAlignment="1" applyProtection="1">
      <alignment horizontal="left" vertical="center" wrapText="1"/>
      <protection hidden="1"/>
    </xf>
    <xf numFmtId="0" fontId="0" fillId="3" borderId="6" xfId="0" applyFill="1" applyBorder="1" applyAlignment="1" applyProtection="1">
      <alignment horizontal="left" vertical="center"/>
      <protection hidden="1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9" fillId="3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16" fillId="3" borderId="20" xfId="0" applyFont="1" applyFill="1" applyBorder="1" applyAlignment="1" applyProtection="1">
      <alignment horizontal="left"/>
      <protection hidden="1"/>
    </xf>
    <xf numFmtId="0" fontId="0" fillId="0" borderId="20" xfId="0" applyBorder="1" applyAlignment="1" applyProtection="1">
      <alignment horizontal="left"/>
      <protection hidden="1"/>
    </xf>
    <xf numFmtId="0" fontId="16" fillId="3" borderId="5" xfId="0" applyFont="1" applyFill="1" applyBorder="1" applyAlignment="1" applyProtection="1">
      <alignment horizontal="left" vertical="center"/>
      <protection hidden="1"/>
    </xf>
    <xf numFmtId="0" fontId="0" fillId="0" borderId="5" xfId="0" applyBorder="1" applyAlignment="1" applyProtection="1">
      <alignment vertical="center"/>
      <protection hidden="1"/>
    </xf>
    <xf numFmtId="0" fontId="11" fillId="3" borderId="22" xfId="0" applyFont="1" applyFill="1" applyBorder="1" applyAlignment="1" applyProtection="1">
      <alignment horizontal="left" vertical="center" wrapText="1"/>
      <protection hidden="1"/>
    </xf>
  </cellXfs>
  <cellStyles count="8">
    <cellStyle name="Cel·la de comprovació" xfId="4" builtinId="23"/>
    <cellStyle name="Normal" xfId="0" builtinId="0"/>
    <cellStyle name="Normal 2" xfId="1"/>
    <cellStyle name="Normal 2 2" xfId="5"/>
    <cellStyle name="Normal 2 2 2" xfId="7"/>
    <cellStyle name="Normal 3" xfId="2"/>
    <cellStyle name="Normal 4" xfId="6"/>
    <cellStyle name="Normal 42 2 2" xfId="3"/>
  </cellStyles>
  <dxfs count="27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center" textRotation="0" indent="0" justifyLastLine="0" shrinkToFit="0" readingOrder="0"/>
      <protection locked="1" hidden="1"/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fill>
        <patternFill patternType="none">
          <fgColor indexed="64"/>
          <bgColor indexed="65"/>
        </patternFill>
      </fill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0" formatCode="General"/>
      <alignment horizontal="left" vertical="center" textRotation="0" wrapText="0" indent="0" justifyLastLine="0" shrinkToFit="0" readingOrder="0"/>
      <border>
        <left style="thin">
          <color indexed="64"/>
        </left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\ &quot;€&quot;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\ &quot;€&quot;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>
        <right style="thin">
          <color indexed="64"/>
        </right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center" vertical="center" textRotation="0" wrapText="0" indent="0" justifyLastLine="0" shrinkToFit="0" readingOrder="0"/>
      <border>
        <left style="thin">
          <color indexed="64"/>
        </left>
        <right style="thin">
          <color indexed="64"/>
        </right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alignment horizontal="center" vertical="center" textRotation="0" wrapText="0" indent="0" justifyLastLine="0" shrinkToFit="0" readingOrder="0"/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protection locked="1" hidden="1"/>
    </dxf>
    <dxf>
      <font>
        <b/>
      </font>
      <protection locked="1"/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  <protection locked="1" hidden="1"/>
    </dxf>
    <dxf>
      <fill>
        <patternFill>
          <bgColor rgb="FFFF5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left" vertical="center" textRotation="0" wrapText="0" indent="0" justifyLastLine="0" shrinkToFit="0" readingOrder="0"/>
      <border>
        <left style="thin">
          <color indexed="64"/>
        </left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\ &quot;€&quot;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>
        <right style="thin">
          <color indexed="64"/>
        </right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center" vertical="center" textRotation="0" wrapText="0" indent="0" justifyLastLine="0" shrinkToFit="0" readingOrder="0"/>
      <border>
        <left style="thin">
          <color indexed="64"/>
        </left>
        <right style="thin">
          <color indexed="64"/>
        </right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alignment horizontal="center" vertical="center" textRotation="0" wrapText="0" indent="0" justifyLastLine="0" shrinkToFit="0" readingOrder="0"/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protection locked="1" hidden="1"/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/>
        <bottom/>
      </border>
      <protection locked="1" hidden="1"/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left" vertical="center" textRotation="0" wrapText="0" indent="0" justifyLastLine="0" shrinkToFit="0" readingOrder="0"/>
      <border>
        <left style="thin">
          <color indexed="64"/>
        </left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left" vertical="distributed" textRotation="0" wrapText="0" indent="0" justifyLastLine="0" shrinkToFit="0" readingOrder="0"/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1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  <protection locked="1" hidden="1"/>
    </dxf>
    <dxf>
      <border outline="0">
        <top style="medium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  <protection locked="1" hidden="1"/>
    </dxf>
    <dxf>
      <border diagonalUp="0" diagonalDown="0">
        <left style="thin">
          <color indexed="64"/>
        </left>
        <right style="thin">
          <color indexed="64"/>
        </right>
        <top style="medium">
          <color rgb="FF000000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1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6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1"/>
    </dxf>
    <dxf>
      <font>
        <strike val="0"/>
        <outline val="0"/>
        <shadow val="0"/>
        <u val="none"/>
        <vertAlign val="baseline"/>
        <sz val="10"/>
        <name val="Arial"/>
        <scheme val="none"/>
      </font>
      <protection locked="1" hidden="1"/>
    </dxf>
    <dxf>
      <font>
        <strike val="0"/>
        <outline val="0"/>
        <shadow val="0"/>
        <u val="none"/>
        <vertAlign val="baseline"/>
        <sz val="10"/>
        <name val="Arial"/>
        <scheme val="none"/>
      </font>
      <protection locked="1" hidden="1"/>
    </dxf>
    <dxf>
      <font>
        <strike val="0"/>
        <outline val="0"/>
        <shadow val="0"/>
        <u val="none"/>
        <vertAlign val="baseline"/>
        <sz val="10"/>
        <name val="Arial"/>
        <scheme val="none"/>
      </font>
      <protection locked="1" hidden="1"/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theme="0" tint="-0.149967955565050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 de taula 1" pivot="0" count="2">
      <tableStyleElement type="wholeTable" dxfId="271"/>
      <tableStyleElement type="firstRowStripe" dxfId="270"/>
    </tableStyle>
  </tableStyles>
  <colors>
    <mruColors>
      <color rgb="FFFFFF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cid:image009.png@01D8ED1A.187B8370" TargetMode="External"/><Relationship Id="rId2" Type="http://schemas.openxmlformats.org/officeDocument/2006/relationships/image" Target="../media/image5.png"/><Relationship Id="rId1" Type="http://schemas.openxmlformats.org/officeDocument/2006/relationships/image" Target="../media/image2.jpeg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7.jpeg"/><Relationship Id="rId1" Type="http://schemas.openxmlformats.org/officeDocument/2006/relationships/image" Target="../media/image6.png"/><Relationship Id="rId4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247650</xdr:colOff>
      <xdr:row>3</xdr:row>
      <xdr:rowOff>104775</xdr:rowOff>
    </xdr:from>
    <xdr:ext cx="438150" cy="438150"/>
    <xdr:pic>
      <xdr:nvPicPr>
        <xdr:cNvPr id="2" name="Imagen 1" title="Advertiment no contracts inferiors a 6 mesos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676275"/>
          <a:ext cx="438150" cy="438150"/>
        </a:xfrm>
        <a:prstGeom prst="rect">
          <a:avLst/>
        </a:prstGeom>
        <a:noFill/>
      </xdr:spPr>
    </xdr:pic>
    <xdr:clientData/>
  </xdr:oneCellAnchor>
  <xdr:oneCellAnchor>
    <xdr:from>
      <xdr:col>1</xdr:col>
      <xdr:colOff>247650</xdr:colOff>
      <xdr:row>3</xdr:row>
      <xdr:rowOff>104775</xdr:rowOff>
    </xdr:from>
    <xdr:ext cx="438150" cy="438150"/>
    <xdr:pic>
      <xdr:nvPicPr>
        <xdr:cNvPr id="4" name="Imagen 3" title="Advertiment no contracts inferiors a 6 mesos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676275"/>
          <a:ext cx="438150" cy="438150"/>
        </a:xfrm>
        <a:prstGeom prst="rect">
          <a:avLst/>
        </a:prstGeom>
        <a:noFill/>
      </xdr:spPr>
    </xdr:pic>
    <xdr:clientData/>
  </xdr:oneCellAnchor>
  <xdr:twoCellAnchor>
    <xdr:from>
      <xdr:col>1</xdr:col>
      <xdr:colOff>33130</xdr:colOff>
      <xdr:row>0</xdr:row>
      <xdr:rowOff>157369</xdr:rowOff>
    </xdr:from>
    <xdr:to>
      <xdr:col>7</xdr:col>
      <xdr:colOff>185585</xdr:colOff>
      <xdr:row>0</xdr:row>
      <xdr:rowOff>877369</xdr:rowOff>
    </xdr:to>
    <xdr:grpSp>
      <xdr:nvGrpSpPr>
        <xdr:cNvPr id="3" name="Grupo 2"/>
        <xdr:cNvGrpSpPr/>
      </xdr:nvGrpSpPr>
      <xdr:grpSpPr>
        <a:xfrm>
          <a:off x="682241" y="157369"/>
          <a:ext cx="4816177" cy="720000"/>
          <a:chOff x="646043" y="157369"/>
          <a:chExt cx="4558803" cy="720000"/>
        </a:xfrm>
      </xdr:grpSpPr>
      <xdr:pic>
        <xdr:nvPicPr>
          <xdr:cNvPr id="5" name="Imatge 4" descr="C:\Users\52600407M\AppData\Local\Microsoft\Windows\INetCache\Content.MSO\DF89FDA9.tmp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46043" y="258289"/>
            <a:ext cx="1999421" cy="51816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Imagen 5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097696" y="157369"/>
            <a:ext cx="2107150" cy="7200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358588</xdr:colOff>
      <xdr:row>0</xdr:row>
      <xdr:rowOff>272143</xdr:rowOff>
    </xdr:from>
    <xdr:to>
      <xdr:col>4</xdr:col>
      <xdr:colOff>719222</xdr:colOff>
      <xdr:row>0</xdr:row>
      <xdr:rowOff>992143</xdr:rowOff>
    </xdr:to>
    <xdr:grpSp>
      <xdr:nvGrpSpPr>
        <xdr:cNvPr id="2" name="Grupo 1"/>
        <xdr:cNvGrpSpPr/>
      </xdr:nvGrpSpPr>
      <xdr:grpSpPr>
        <a:xfrm>
          <a:off x="587188" y="272143"/>
          <a:ext cx="5529534" cy="720000"/>
          <a:chOff x="576302" y="272143"/>
          <a:chExt cx="5286420" cy="720000"/>
        </a:xfrm>
      </xdr:grpSpPr>
      <xdr:pic>
        <xdr:nvPicPr>
          <xdr:cNvPr id="3" name="Imatge 7" descr="C:\Users\52600407M\AppData\Local\Microsoft\Windows\INetCache\Content.MSO\DF89FDA9.tmp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6302" y="373063"/>
            <a:ext cx="1978799" cy="51816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755572" y="272143"/>
            <a:ext cx="2107150" cy="72000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16237</xdr:rowOff>
    </xdr:from>
    <xdr:to>
      <xdr:col>4</xdr:col>
      <xdr:colOff>4631275</xdr:colOff>
      <xdr:row>3</xdr:row>
      <xdr:rowOff>164737</xdr:rowOff>
    </xdr:to>
    <xdr:grpSp>
      <xdr:nvGrpSpPr>
        <xdr:cNvPr id="5" name="Grupo 4"/>
        <xdr:cNvGrpSpPr/>
      </xdr:nvGrpSpPr>
      <xdr:grpSpPr>
        <a:xfrm>
          <a:off x="311150" y="16237"/>
          <a:ext cx="10536775" cy="700950"/>
          <a:chOff x="295275" y="16237"/>
          <a:chExt cx="10279600" cy="720000"/>
        </a:xfrm>
      </xdr:grpSpPr>
      <xdr:pic>
        <xdr:nvPicPr>
          <xdr:cNvPr id="2" name="Imatge 17" descr="C:\Users\52600407M\AppData\Local\Microsoft\Windows\INetCache\Content.MSO\DF89FDA9.tmp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5275" y="100012"/>
            <a:ext cx="2095500" cy="5524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467725" y="16237"/>
            <a:ext cx="2107150" cy="720000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168088</xdr:rowOff>
    </xdr:from>
    <xdr:to>
      <xdr:col>3</xdr:col>
      <xdr:colOff>1401179</xdr:colOff>
      <xdr:row>0</xdr:row>
      <xdr:rowOff>888088</xdr:rowOff>
    </xdr:to>
    <xdr:grpSp>
      <xdr:nvGrpSpPr>
        <xdr:cNvPr id="2" name="Grupo 1"/>
        <xdr:cNvGrpSpPr/>
      </xdr:nvGrpSpPr>
      <xdr:grpSpPr>
        <a:xfrm>
          <a:off x="209495" y="168088"/>
          <a:ext cx="4504727" cy="720000"/>
          <a:chOff x="199913" y="168088"/>
          <a:chExt cx="4361325" cy="720000"/>
        </a:xfrm>
      </xdr:grpSpPr>
      <xdr:pic>
        <xdr:nvPicPr>
          <xdr:cNvPr id="5" name="Imatge 4" descr="C:\Users\52600407M\AppData\Local\Microsoft\Windows\INetCache\Content.MSO\DF89FDA9.tmp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9913" y="269008"/>
            <a:ext cx="1990613" cy="51816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454088" y="168088"/>
            <a:ext cx="2107150" cy="720000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268942</xdr:colOff>
      <xdr:row>0</xdr:row>
      <xdr:rowOff>272143</xdr:rowOff>
    </xdr:from>
    <xdr:to>
      <xdr:col>3</xdr:col>
      <xdr:colOff>1508436</xdr:colOff>
      <xdr:row>0</xdr:row>
      <xdr:rowOff>992143</xdr:rowOff>
    </xdr:to>
    <xdr:grpSp>
      <xdr:nvGrpSpPr>
        <xdr:cNvPr id="3" name="Grupo 2"/>
        <xdr:cNvGrpSpPr/>
      </xdr:nvGrpSpPr>
      <xdr:grpSpPr>
        <a:xfrm>
          <a:off x="268942" y="272143"/>
          <a:ext cx="4840318" cy="720000"/>
          <a:chOff x="268942" y="272143"/>
          <a:chExt cx="4668494" cy="720000"/>
        </a:xfrm>
      </xdr:grpSpPr>
      <xdr:pic>
        <xdr:nvPicPr>
          <xdr:cNvPr id="5" name="Imatge 4" descr="C:\Users\52600407M\AppData\Local\Microsoft\Windows\INetCache\Content.MSO\DF89FDA9.tmp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68942" y="373063"/>
            <a:ext cx="1981200" cy="51816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Imagen 5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830286" y="272143"/>
            <a:ext cx="2107150" cy="720000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1681</xdr:rowOff>
    </xdr:from>
    <xdr:to>
      <xdr:col>3</xdr:col>
      <xdr:colOff>2075</xdr:colOff>
      <xdr:row>1</xdr:row>
      <xdr:rowOff>1681</xdr:rowOff>
    </xdr:to>
    <xdr:grpSp>
      <xdr:nvGrpSpPr>
        <xdr:cNvPr id="5" name="Grupo 4"/>
        <xdr:cNvGrpSpPr/>
      </xdr:nvGrpSpPr>
      <xdr:grpSpPr>
        <a:xfrm>
          <a:off x="0" y="990072"/>
          <a:ext cx="1940205" cy="0"/>
          <a:chOff x="268942" y="277906"/>
          <a:chExt cx="4019383" cy="557605"/>
        </a:xfrm>
      </xdr:grpSpPr>
      <xdr:pic>
        <xdr:nvPicPr>
          <xdr:cNvPr id="6" name="Imatge 4" descr="C:\Users\52600407M\AppData\Local\Microsoft\Windows\INetCache\Content.MSO\DF89FDA9.tmp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68942" y="277906"/>
            <a:ext cx="1981200" cy="51816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Imatge 6" descr="cid:image009.png@01D8ED1A.187B837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687170" y="286871"/>
            <a:ext cx="1601155" cy="5486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15875</xdr:colOff>
      <xdr:row>7</xdr:row>
      <xdr:rowOff>157369</xdr:rowOff>
    </xdr:from>
    <xdr:to>
      <xdr:col>12</xdr:col>
      <xdr:colOff>0</xdr:colOff>
      <xdr:row>62</xdr:row>
      <xdr:rowOff>49696</xdr:rowOff>
    </xdr:to>
    <xdr:sp macro="[0]!CuadroTexto10_Haga_clic_en" textlink="">
      <xdr:nvSpPr>
        <xdr:cNvPr id="11" name="CuadroTexto 10"/>
        <xdr:cNvSpPr txBox="1"/>
      </xdr:nvSpPr>
      <xdr:spPr>
        <a:xfrm>
          <a:off x="15875" y="2203173"/>
          <a:ext cx="6751016" cy="9003197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a-ES" sz="1100"/>
        </a:p>
        <a:p>
          <a:endParaRPr lang="ca-ES" sz="1100"/>
        </a:p>
        <a:p>
          <a:endParaRPr lang="ca-ES" sz="1100"/>
        </a:p>
        <a:p>
          <a:endParaRPr lang="ca-ES" sz="1100"/>
        </a:p>
        <a:p>
          <a:endParaRPr lang="ca-ES" sz="1100"/>
        </a:p>
        <a:p>
          <a:endParaRPr lang="ca-ES" sz="1100"/>
        </a:p>
        <a:p>
          <a:endParaRPr lang="ca-ES" sz="1100"/>
        </a:p>
        <a:p>
          <a:endParaRPr lang="ca-ES" sz="1100"/>
        </a:p>
        <a:p>
          <a:endParaRPr lang="ca-ES" sz="1100"/>
        </a:p>
      </xdr:txBody>
    </xdr:sp>
    <xdr:clientData/>
  </xdr:twoCellAnchor>
  <xdr:twoCellAnchor>
    <xdr:from>
      <xdr:col>0</xdr:col>
      <xdr:colOff>0</xdr:colOff>
      <xdr:row>0</xdr:row>
      <xdr:rowOff>252205</xdr:rowOff>
    </xdr:from>
    <xdr:to>
      <xdr:col>6</xdr:col>
      <xdr:colOff>11173</xdr:colOff>
      <xdr:row>0</xdr:row>
      <xdr:rowOff>799405</xdr:rowOff>
    </xdr:to>
    <xdr:grpSp>
      <xdr:nvGrpSpPr>
        <xdr:cNvPr id="2" name="Grupo 1"/>
        <xdr:cNvGrpSpPr/>
      </xdr:nvGrpSpPr>
      <xdr:grpSpPr>
        <a:xfrm>
          <a:off x="0" y="252205"/>
          <a:ext cx="3887434" cy="547200"/>
          <a:chOff x="0" y="252205"/>
          <a:chExt cx="3688651" cy="547200"/>
        </a:xfrm>
      </xdr:grpSpPr>
      <xdr:pic>
        <xdr:nvPicPr>
          <xdr:cNvPr id="9" name="Imatge 4" descr="C:\Users\52600407M\AppData\Local\Microsoft\Windows\INetCache\Content.MSO\DF89FDA9.tmp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66725"/>
            <a:ext cx="1764006" cy="51816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12" name="Imagen 11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087217" y="252205"/>
            <a:ext cx="1601434" cy="547200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298174</xdr:colOff>
      <xdr:row>4</xdr:row>
      <xdr:rowOff>173935</xdr:rowOff>
    </xdr:from>
    <xdr:ext cx="184731" cy="264560"/>
    <xdr:sp macro="" textlink="">
      <xdr:nvSpPr>
        <xdr:cNvPr id="3" name="CuadroTexto 2"/>
        <xdr:cNvSpPr txBox="1"/>
      </xdr:nvSpPr>
      <xdr:spPr>
        <a:xfrm>
          <a:off x="1540565" y="16979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ca-E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62753</xdr:colOff>
      <xdr:row>0</xdr:row>
      <xdr:rowOff>149678</xdr:rowOff>
    </xdr:from>
    <xdr:to>
      <xdr:col>4</xdr:col>
      <xdr:colOff>744707</xdr:colOff>
      <xdr:row>0</xdr:row>
      <xdr:rowOff>869678</xdr:rowOff>
    </xdr:to>
    <xdr:grpSp>
      <xdr:nvGrpSpPr>
        <xdr:cNvPr id="3" name="Grupo 2"/>
        <xdr:cNvGrpSpPr/>
      </xdr:nvGrpSpPr>
      <xdr:grpSpPr>
        <a:xfrm>
          <a:off x="170703" y="149678"/>
          <a:ext cx="4612604" cy="720000"/>
          <a:chOff x="171610" y="149678"/>
          <a:chExt cx="4437526" cy="720000"/>
        </a:xfrm>
      </xdr:grpSpPr>
      <xdr:pic>
        <xdr:nvPicPr>
          <xdr:cNvPr id="4" name="Imatge 3" descr="C:\Users\52600407M\AppData\Local\Microsoft\Windows\INetCache\Content.MSO\DF89FDA9.tmp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1610" y="250598"/>
            <a:ext cx="1961349" cy="51816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2" name="Imagen 1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501986" y="149678"/>
            <a:ext cx="2107150" cy="720000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0</xdr:row>
      <xdr:rowOff>160804</xdr:rowOff>
    </xdr:from>
    <xdr:to>
      <xdr:col>4</xdr:col>
      <xdr:colOff>384805</xdr:colOff>
      <xdr:row>0</xdr:row>
      <xdr:rowOff>880804</xdr:rowOff>
    </xdr:to>
    <xdr:grpSp>
      <xdr:nvGrpSpPr>
        <xdr:cNvPr id="2" name="Grupo 1"/>
        <xdr:cNvGrpSpPr/>
      </xdr:nvGrpSpPr>
      <xdr:grpSpPr>
        <a:xfrm>
          <a:off x="186391" y="160804"/>
          <a:ext cx="4503714" cy="720000"/>
          <a:chOff x="104775" y="104775"/>
          <a:chExt cx="4326475" cy="720000"/>
        </a:xfrm>
      </xdr:grpSpPr>
      <xdr:pic>
        <xdr:nvPicPr>
          <xdr:cNvPr id="3" name="Imatge 3" descr="C:\Users\52600407M\AppData\Local\Microsoft\Windows\INetCache\Content.MSO\DF89FDA9.tmp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205695"/>
            <a:ext cx="1985010" cy="51816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324100" y="104775"/>
            <a:ext cx="2107150" cy="720000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612458</xdr:colOff>
      <xdr:row>16</xdr:row>
      <xdr:rowOff>32861</xdr:rowOff>
    </xdr:from>
    <xdr:ext cx="0" cy="1542807"/>
    <xdr:pic>
      <xdr:nvPicPr>
        <xdr:cNvPr id="2" name="Imatge 1" descr="Escut Generalitat de Catalunya, Departament d'Empresa i Treball, Direcció General d'Economia Social i Solidària, el Tercer sector i les Cooperative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1433" y="1490186"/>
          <a:ext cx="0" cy="1542807"/>
        </a:xfrm>
        <a:prstGeom prst="rect">
          <a:avLst/>
        </a:prstGeom>
      </xdr:spPr>
    </xdr:pic>
    <xdr:clientData/>
  </xdr:oneCellAnchor>
  <xdr:twoCellAnchor>
    <xdr:from>
      <xdr:col>1</xdr:col>
      <xdr:colOff>19050</xdr:colOff>
      <xdr:row>6</xdr:row>
      <xdr:rowOff>485775</xdr:rowOff>
    </xdr:from>
    <xdr:to>
      <xdr:col>3</xdr:col>
      <xdr:colOff>407670</xdr:colOff>
      <xdr:row>6</xdr:row>
      <xdr:rowOff>775335</xdr:rowOff>
    </xdr:to>
    <xdr:pic>
      <xdr:nvPicPr>
        <xdr:cNvPr id="4" name="Imagen 27" descr="D:\46976949R\Desktop\Documents\01-EINES BÀSIQUES\Logos\empresa_bn_h2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5775"/>
          <a:ext cx="23698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54428</xdr:colOff>
      <xdr:row>1</xdr:row>
      <xdr:rowOff>0</xdr:rowOff>
    </xdr:from>
    <xdr:to>
      <xdr:col>6</xdr:col>
      <xdr:colOff>438353</xdr:colOff>
      <xdr:row>5</xdr:row>
      <xdr:rowOff>66857</xdr:rowOff>
    </xdr:to>
    <xdr:grpSp>
      <xdr:nvGrpSpPr>
        <xdr:cNvPr id="5" name="Grupo 4"/>
        <xdr:cNvGrpSpPr/>
      </xdr:nvGrpSpPr>
      <xdr:grpSpPr>
        <a:xfrm>
          <a:off x="335642" y="163286"/>
          <a:ext cx="4520497" cy="720000"/>
          <a:chOff x="104775" y="104775"/>
          <a:chExt cx="4326475" cy="720000"/>
        </a:xfrm>
      </xdr:grpSpPr>
      <xdr:pic>
        <xdr:nvPicPr>
          <xdr:cNvPr id="6" name="Imatge 3" descr="C:\Users\52600407M\AppData\Local\Microsoft\Windows\INetCache\Content.MSO\DF89FDA9.tmp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205695"/>
            <a:ext cx="1985010" cy="51816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Imagen 6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324100" y="104775"/>
            <a:ext cx="2107150" cy="720000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1219200</xdr:colOff>
      <xdr:row>0</xdr:row>
      <xdr:rowOff>447675</xdr:rowOff>
    </xdr:to>
    <xdr:pic>
      <xdr:nvPicPr>
        <xdr:cNvPr id="11571" name="Imatge 1">
          <a:extLst>
            <a:ext uri="{FF2B5EF4-FFF2-40B4-BE49-F238E27FC236}">
              <a16:creationId xmlns:a16="http://schemas.microsoft.com/office/drawing/2014/main" id="{00000000-0008-0000-0200-00003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30480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46144385z/AppData/Local/Microsoft/Windows/Temporary%20Internet%20Files/Content.IE5/MOQY7UIU/G146NCESP-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GTDTS/CENTRES%20ESPECIALS%20TREBALL/9.%20GESTI&#211;%20SUBVENCIONS/IMPRESOS_FORMULARIS/IMPRESOS_2022/SMI/Sol&#183;licitud_Plantilla_Llocs_de_Treball_2022_mostr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GTDTS/CENTRES%20ESPECIALS%20TREBALL/9.%20GESTI&#211;%20SUBVENCIONS/IMPRESOS_FORMULARIS/IMPRESOS_2022/EMS/RelacionsSollicitudAnualEMS_2022_mostra_ANN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GTDTS/CENTRES%20ESPECIALS%20TREBALL/9.%20GESTI&#211;%20SUBVENCIONS/IMPRESOS_FORMULARIS/IMPRESOS_2022/EMS/NUL_RelacionsSollicitudAnualEMS_2022_mostra_ANN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5117859x/AppData/Local/Microsoft/Windows/Temporary%20Internet%20Files/Content.Outlook/409UHPE6/USAPS%202017%20AJUT%201%20(FULLS%20TREBALL)/MODEL%20TREBALL%20SMI-USAPS%20V.%206%20provaa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 1"/>
      <sheetName val="Doc 2"/>
      <sheetName val="Doc 3"/>
      <sheetName val="R_Doc 3"/>
      <sheetName val="t.parcial"/>
    </sheetNames>
    <sheetDataSet>
      <sheetData sheetId="0">
        <row r="64">
          <cell r="B64" t="str">
            <v xml:space="preserve">P   </v>
          </cell>
        </row>
        <row r="65">
          <cell r="B65" t="str">
            <v xml:space="preserve">TS </v>
          </cell>
        </row>
        <row r="66">
          <cell r="B66" t="str">
            <v xml:space="preserve">M  </v>
          </cell>
        </row>
        <row r="67">
          <cell r="B67" t="str">
            <v xml:space="preserve">T  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uccions d'emplenament"/>
      <sheetName val="Rel_llocs_treball_ED_SOLC"/>
      <sheetName val="Rel_llocs_treball_FS_64_33_SOLC"/>
      <sheetName val="Resum llocs treball_SOLC"/>
      <sheetName val="Enclavaments"/>
      <sheetName val="Prestació de serveis"/>
      <sheetName val="Inserció Empresa Ordinària SMI"/>
      <sheetName val="3. Relació plantilla treballad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CC6" t="str">
            <v>M - M. Mental</v>
          </cell>
        </row>
        <row r="7">
          <cell r="CC7" t="str">
            <v>F - Física</v>
          </cell>
        </row>
        <row r="8">
          <cell r="CC8" t="str">
            <v>P - Psíquica</v>
          </cell>
        </row>
        <row r="9">
          <cell r="CC9" t="str">
            <v>PC - Paràlisi Cerebral</v>
          </cell>
        </row>
        <row r="10">
          <cell r="CC10" t="str">
            <v>A - Sensorial Auditiva</v>
          </cell>
        </row>
        <row r="11">
          <cell r="CC11" t="str">
            <v>V - Sensorial Visual</v>
          </cell>
        </row>
        <row r="14">
          <cell r="CC14" t="str">
            <v>Home</v>
          </cell>
        </row>
        <row r="15">
          <cell r="CC15" t="str">
            <v>Dona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uccions d'emplenament"/>
      <sheetName val="Rel_EMS_SOLC"/>
      <sheetName val="Rel_llocs_treball_ED_SOLC"/>
      <sheetName val="Rel_llocs_treball_FS_64_33_SOLC"/>
      <sheetName val="Resum llocs treball_SOLC"/>
      <sheetName val="3. Relació plantilla treballad."/>
    </sheetNames>
    <sheetDataSet>
      <sheetData sheetId="0"/>
      <sheetData sheetId="1"/>
      <sheetData sheetId="2"/>
      <sheetData sheetId="3"/>
      <sheetData sheetId="4"/>
      <sheetData sheetId="5">
        <row r="6">
          <cell r="CC6" t="str">
            <v>M - M. Mental</v>
          </cell>
        </row>
        <row r="7">
          <cell r="CC7" t="str">
            <v>F - Física</v>
          </cell>
        </row>
        <row r="8">
          <cell r="CC8" t="str">
            <v>P - Psíquica</v>
          </cell>
        </row>
        <row r="9">
          <cell r="CC9" t="str">
            <v>PC - Paràlisi Cerebral</v>
          </cell>
        </row>
        <row r="10">
          <cell r="CC10" t="str">
            <v>A - Sensorial Auditiva</v>
          </cell>
        </row>
        <row r="11">
          <cell r="CC11" t="str">
            <v>V - Sensorial Visual</v>
          </cell>
        </row>
        <row r="14">
          <cell r="CC14" t="str">
            <v>Home</v>
          </cell>
        </row>
        <row r="15">
          <cell r="CC15" t="str">
            <v>Dona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uccions d'emplenament"/>
      <sheetName val="Rel_EMS_SOLC"/>
      <sheetName val="Rel_llocs_treball_ED_SOLC"/>
      <sheetName val="Rel_llocs_treball_FS_64_33_SOLC"/>
      <sheetName val="3. Relació plantilla treballad."/>
      <sheetName val="Resum llocs treball_SOLC"/>
      <sheetName val="DOC.3"/>
    </sheetNames>
    <sheetDataSet>
      <sheetData sheetId="0"/>
      <sheetData sheetId="1">
        <row r="8">
          <cell r="C8">
            <v>0</v>
          </cell>
        </row>
      </sheetData>
      <sheetData sheetId="2">
        <row r="508">
          <cell r="AN508">
            <v>100</v>
          </cell>
        </row>
      </sheetData>
      <sheetData sheetId="3">
        <row r="508">
          <cell r="AO508">
            <v>2</v>
          </cell>
        </row>
      </sheetData>
      <sheetData sheetId="4">
        <row r="6">
          <cell r="CC6" t="str">
            <v>M - M. Mental</v>
          </cell>
        </row>
        <row r="7">
          <cell r="CC7" t="str">
            <v>F - Física</v>
          </cell>
        </row>
        <row r="8">
          <cell r="CC8" t="str">
            <v>P - Psíquica</v>
          </cell>
        </row>
        <row r="9">
          <cell r="CC9" t="str">
            <v>PC - Paràlisi Cerebral</v>
          </cell>
        </row>
        <row r="10">
          <cell r="CC10" t="str">
            <v>A - Sensorial Auditiva</v>
          </cell>
        </row>
        <row r="11">
          <cell r="CC11" t="str">
            <v>V - Sensorial Visual</v>
          </cell>
        </row>
        <row r="14">
          <cell r="CC14" t="str">
            <v>Home</v>
          </cell>
        </row>
        <row r="15">
          <cell r="CC15" t="str">
            <v>Dona</v>
          </cell>
        </row>
      </sheetData>
      <sheetData sheetId="5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.1"/>
      <sheetName val="Relació despeses"/>
      <sheetName val="DOC.3"/>
      <sheetName val="R_DOC.3"/>
      <sheetName val="Reservat administració"/>
      <sheetName val="Instruccions "/>
      <sheetName val="Instruccions ok"/>
      <sheetName val="Relació despeses (sense taula)"/>
      <sheetName val="DOC.1 (sense taula)"/>
      <sheetName val="MODEL TREBALL SMI-USAPS V"/>
      <sheetName val="3. Relació plantilla treballad."/>
    </sheetNames>
    <sheetDataSet>
      <sheetData sheetId="0" refreshError="1"/>
      <sheetData sheetId="1" refreshError="1"/>
      <sheetData sheetId="2">
        <row r="7">
          <cell r="BK7" t="str">
            <v>M - M. Mental</v>
          </cell>
        </row>
        <row r="8">
          <cell r="BK8" t="str">
            <v>F - Física</v>
          </cell>
        </row>
        <row r="9">
          <cell r="BK9" t="str">
            <v>P - Psíquica</v>
          </cell>
        </row>
        <row r="10">
          <cell r="BK10" t="str">
            <v>PC - Paràlisi Cerebral</v>
          </cell>
        </row>
        <row r="11">
          <cell r="BK11" t="str">
            <v>A - Sensorial Auditiva</v>
          </cell>
        </row>
        <row r="12">
          <cell r="BK12" t="str">
            <v>V - Sensorial Visual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ables/table1.xml><?xml version="1.0" encoding="utf-8"?>
<table xmlns="http://schemas.openxmlformats.org/spreadsheetml/2006/main" id="2" name="Tabla132" displayName="Tabla132" ref="AC15:AC18" totalsRowShown="0" headerRowDxfId="239" dataDxfId="238">
  <autoFilter ref="AC15:AC18"/>
  <tableColumns count="1">
    <tableColumn id="1" name="Contracte laboral" dataDxfId="23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Nivell_academic" displayName="Nivell_academic" ref="AC20:AC22" totalsRowShown="0" headerRowDxfId="236" dataDxfId="235">
  <autoFilter ref="AC20:AC22"/>
  <tableColumns count="1">
    <tableColumn id="1" name="Nivell acadèmic" dataDxfId="23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7" name="Assoliment_de_la_titulacio" displayName="Assoliment_de_la_titulacio" ref="AD23:AD28" totalsRowShown="0" headerRowDxfId="233" dataDxfId="232">
  <autoFilter ref="AD23:AD28"/>
  <tableColumns count="1">
    <tableColumn id="1" name="Assoliment de la titulació" dataDxfId="23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1" name="Psicologia" displayName="Psicologia" ref="AD15:AD16" totalsRowShown="0" headerRowDxfId="230" dataDxfId="229">
  <autoFilter ref="AD15:AD16"/>
  <tableColumns count="1">
    <tableColumn id="1" name="Psicologia" dataDxfId="22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2" name="Treball_Social" displayName="Treball_Social" ref="AE15:AE16" totalsRowShown="0" headerRowDxfId="227" dataDxfId="226">
  <autoFilter ref="AE15:AE16"/>
  <tableColumns count="1">
    <tableColumn id="1" name="Treball_Social" dataDxfId="22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3" name="Educació_Social15" displayName="Educació_Social15" ref="AF15:AF16" totalsRowShown="0" headerRowDxfId="224" dataDxfId="223">
  <autoFilter ref="AF15:AF16"/>
  <tableColumns count="1">
    <tableColumn id="1" name="Educació_Social" dataDxfId="22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4" name="Teràpia_Ocupacional" displayName="Teràpia_Ocupacional" ref="AG15:AG16" totalsRowShown="0" headerRowDxfId="221" dataDxfId="220">
  <autoFilter ref="AG15:AG16"/>
  <tableColumns count="1">
    <tableColumn id="1" name="Teràpia_Ocupacional" dataDxfId="21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5" name="Pedagogia" displayName="Pedagogia" ref="AH15:AH16" totalsRowShown="0" headerRowDxfId="218" dataDxfId="217" tableBorderDxfId="216">
  <autoFilter ref="AH15:AH16"/>
  <tableColumns count="1">
    <tableColumn id="1" name="Pedagogia" dataDxfId="21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6" name="Psicopedagogia" displayName="Psicopedagogia" ref="AI15:AI16" totalsRowShown="0" headerRowDxfId="214" dataDxfId="213">
  <autoFilter ref="AI15:AI16"/>
  <tableColumns count="1">
    <tableColumn id="1" name="Psicopedagogia" dataDxfId="21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7" name="Magisteri_Ed_Especial" displayName="Magisteri_Ed_Especial" ref="AJ15:AJ16" totalsRowShown="0" headerRowDxfId="211" dataDxfId="210">
  <autoFilter ref="AJ15:AJ16"/>
  <tableColumns count="1">
    <tableColumn id="1" name="Magisteri_Ed_Especial" dataDxfId="209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8" name="Màster_Ed_Especial" displayName="Màster_Ed_Especial" ref="AK15:AK16" totalsRowShown="0" headerRowDxfId="208" dataDxfId="207">
  <autoFilter ref="AK15:AK16"/>
  <tableColumns count="1">
    <tableColumn id="1" name="Màster_Ed_Especial" dataDxfId="206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9" name="CFGS_integració_social" displayName="CFGS_integració_social" ref="AL15:AL29" totalsRowShown="0" headerRowDxfId="205" dataDxfId="204">
  <autoFilter ref="AL15:AL29"/>
  <tableColumns count="1">
    <tableColumn id="1" name="CFGS_integració_social" dataDxfId="20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20" name="Grau_universitari" displayName="Grau_universitari" ref="AF23:AF29" totalsRowShown="0" headerRowDxfId="202" dataDxfId="201" tableBorderDxfId="200">
  <autoFilter ref="AF23:AF29"/>
  <tableColumns count="1">
    <tableColumn id="1" name="Grau_universitari" dataDxfId="199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21" name="Llicenciatura" displayName="Llicenciatura" ref="AG23:AG29" totalsRowShown="0" headerRowDxfId="198" dataDxfId="197" tableBorderDxfId="196">
  <autoFilter ref="AG23:AG29"/>
  <tableColumns count="1">
    <tableColumn id="1" name="Llicenciatura" dataDxfId="195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22" name="Diplomatura" displayName="Diplomatura" ref="AH23:AH24" totalsRowShown="0" headerRowDxfId="194" dataDxfId="193" tableBorderDxfId="192">
  <autoFilter ref="AH23:AH24"/>
  <tableColumns count="1">
    <tableColumn id="1" name="Diplomatura" dataDxfId="191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23" name="Màster" displayName="Màster" ref="AI23:AI24" totalsRowShown="0" headerRowDxfId="190" dataDxfId="189" tableBorderDxfId="188">
  <autoFilter ref="AI23:AI24"/>
  <tableColumns count="1">
    <tableColumn id="1" name="Màster" dataDxfId="187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24" name="CFGS" displayName="CFGS" ref="AJ23:AJ24" totalsRowShown="0" headerRowDxfId="186" dataDxfId="185" tableBorderDxfId="184">
  <autoFilter ref="AJ23:AJ24"/>
  <tableColumns count="1">
    <tableColumn id="1" name="CFGS" dataDxfId="183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25" name="Titulació_universitària" displayName="Titulació_universitària" ref="AC33:AC37" totalsRowShown="0" headerRowDxfId="182" dataDxfId="181" tableBorderDxfId="180">
  <autoFilter ref="AC33:AC37"/>
  <tableColumns count="1">
    <tableColumn id="1" name="Titulació_universitària" dataDxfId="179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26" name="Cicle_Formatiu_Grau_Superior" displayName="Cicle_Formatiu_Grau_Superior" ref="AD33:AD34" totalsRowShown="0" headerRowDxfId="178" dataDxfId="177" tableBorderDxfId="176">
  <autoFilter ref="AD33:AD34"/>
  <tableColumns count="1">
    <tableColumn id="1" name="Cicle_Formatiu_Grau_Superior" dataDxfId="175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7" name="Assoliment" displayName="Assoliment" ref="AC40:AC43" totalsRowShown="0" headerRowDxfId="174" dataDxfId="173">
  <autoFilter ref="AC40:AC43"/>
  <tableColumns count="1">
    <tableColumn id="1" name="Assoliment" dataDxfId="172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8" name="Rel_EMS_JUST" displayName="Rel_EMS_JUST" ref="B14:Z89" totalsRowShown="0" headerRowDxfId="171" dataDxfId="169" headerRowBorderDxfId="170" tableBorderDxfId="168">
  <tableColumns count="25">
    <tableColumn id="1" name="Núm. d'ordre" dataDxfId="167">
      <calculatedColumnFormula>IF($C15&lt;&gt;"",MAX($B14:B$15)+1,"")</calculatedColumnFormula>
    </tableColumn>
    <tableColumn id="2" name="DNI / NIE" dataDxfId="166"/>
    <tableColumn id="3" name="Cognoms,  nom" dataDxfId="165"/>
    <tableColumn id="4" name="Nivell acadèmic" dataDxfId="164"/>
    <tableColumn id="5" name="Assoliment de la titulació" dataDxfId="163"/>
    <tableColumn id="6" name="Titulació acadèmica_x000a_(feu servir les opcions de la llista desplegable, excepte pels cicles formatius específics del CET)" dataDxfId="162"/>
    <tableColumn id="7" name="Tasca _x000a_(feu servir les opcions de la llista desplegable, excepte pels cicles formatius específics del CET) " dataDxfId="161"/>
    <tableColumn id="25" name="Categoria laboral" dataDxfId="160" dataCellStyle="Normal 3"/>
    <tableColumn id="8" name="Codi del contracte" dataDxfId="159"/>
    <tableColumn id="9" name="Tipus de contracte" dataDxfId="158"/>
    <tableColumn id="10" name="Mesos del contracte en vigor durant l´any 2023" dataDxfId="157"/>
    <tableColumn id="11" name="Data inici contracte" dataDxfId="156"/>
    <tableColumn id="12" name="Data finalització contracte" dataDxfId="155"/>
    <tableColumn id="13" name="Percentatge de jornada segons contracte_x000a_(no poseu el símbol %) " dataDxfId="154"/>
    <tableColumn id="14" name="Jornada de treball anual tècnic/a EMS" dataDxfId="153"/>
    <tableColumn id="15" name="Retribució bruta anual incloent tots els conceptes de la nòmina " dataDxfId="152"/>
    <tableColumn id="22" name="Té alguna discapacitat reconeguda?" dataDxfId="151"/>
    <tableColumn id="23" name="Tipus de discapacitat _x000a_ (fer servir opcions de la llista desplegable)" dataDxfId="150"/>
    <tableColumn id="24" name="% Grau de discapacitat _x000a_(no posar símbol %)" dataDxfId="149"/>
    <tableColumn id="16" name="Núm. hores EMS anuals  dedicades a Personal discapacitat MD " dataDxfId="148"/>
    <tableColumn id="17" name="Nombre de persones ateses amb discapacitat MD" dataDxfId="147"/>
    <tableColumn id="18" name="Núm. hores EMS anuals  dedicades a Personal discapacitat FS_33-64%" dataDxfId="146"/>
    <tableColumn id="19" name="Nombre de persones ateses amb discapacitat FS_33-64%" dataDxfId="145"/>
    <tableColumn id="20" name="Espai reservat per a l'Administració" dataDxfId="144"/>
    <tableColumn id="21" name="OBSERVACIONS" dataDxfId="143"/>
  </tableColumns>
  <tableStyleInfo name="TableStyleMedium18" showFirstColumn="0" showLastColumn="0" showRowStripes="1" showColumnStripes="0"/>
</table>
</file>

<file path=xl/tables/table22.xml><?xml version="1.0" encoding="utf-8"?>
<table xmlns="http://schemas.openxmlformats.org/spreadsheetml/2006/main" id="3" name="Taula424" displayName="Taula424" ref="B6:I506" totalsRowShown="0" headerRowDxfId="142" dataDxfId="140" headerRowBorderDxfId="141" tableBorderDxfId="139">
  <tableColumns count="8">
    <tableColumn id="1" name="Núm. d'ordre" dataDxfId="138"/>
    <tableColumn id="26" name="Tipus de trobada" dataDxfId="137"/>
    <tableColumn id="2" name="Nom de la trobada" dataDxfId="136"/>
    <tableColumn id="22" name="Nombre d'assistents" dataDxfId="135"/>
    <tableColumn id="3" name="Data inici" dataDxfId="134"/>
    <tableColumn id="4" name="Data fi" dataDxfId="133"/>
    <tableColumn id="25" name="Espai reservat per a l'Administració" dataDxfId="132"/>
    <tableColumn id="13" name="OBSERVACIONS" dataDxfId="131"/>
  </tableColumns>
  <tableStyleInfo name="Estil de taula 1" showFirstColumn="0" showLastColumn="0" showRowStripes="1" showColumnStripes="0"/>
</table>
</file>

<file path=xl/tables/table23.xml><?xml version="1.0" encoding="utf-8"?>
<table xmlns="http://schemas.openxmlformats.org/spreadsheetml/2006/main" id="5" name="Tipus_Trobada" displayName="Tipus_Trobada" ref="P7:P12" totalsRowShown="0" headerRowDxfId="130" dataDxfId="129">
  <autoFilter ref="P7:P12"/>
  <tableColumns count="1">
    <tableColumn id="1" name="Tipus de trobada" dataDxfId="128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8" name="Taula42" displayName="Taula42" ref="B6:AD506" totalsRowShown="0" headerRowDxfId="117" dataDxfId="115" headerRowBorderDxfId="116" tableBorderDxfId="114">
  <tableColumns count="29">
    <tableColumn id="1" name="Núm. d'ordre" dataDxfId="113">
      <calculatedColumnFormula>IF(C7&lt;&gt;"",1,"")</calculatedColumnFormula>
    </tableColumn>
    <tableColumn id="10" name="DNI / NIE" dataDxfId="112"/>
    <tableColumn id="26" name="Núm. Afiliació a la Seguretat Social" dataDxfId="111"/>
    <tableColumn id="2" name="Cognoms,  nom" dataDxfId="110"/>
    <tableColumn id="22" name="Sexe   _x000a_(fer servir llista opcions de la llista desplegable)" dataDxfId="109"/>
    <tableColumn id="3" name="Identitat de gènere_x000a_(fer servir llista opcions de la llista desplegable)" dataDxfId="108"/>
    <tableColumn id="4" name="Data naixement dd/mm/aaaa" dataDxfId="107"/>
    <tableColumn id="6" name="Tipus de discapacitat _x000a_ (fer servir opcions de la llista desplegable)" dataDxfId="106"/>
    <tableColumn id="7" name="% Grau de discapacitat _x000a_(no posar símbol %)" dataDxfId="105"/>
    <tableColumn id="19" name="Tipus de contracte" dataDxfId="104"/>
    <tableColumn id="14" name="Data inici contracte" dataDxfId="103"/>
    <tableColumn id="16" name="Data finalització contracte" dataDxfId="102"/>
    <tableColumn id="30" name="Columna1" dataDxfId="101">
      <calculatedColumnFormula>IF(Taula42[[#This Row],[Data inici contracte]]&lt;&gt;0,Taula42[[#This Row],[Data finalització contracte]]+1,"")</calculatedColumnFormula>
    </tableColumn>
    <tableColumn id="20" name="Dies de contracte en vigor durant l´any 2023" dataDxfId="100">
      <calculatedColumnFormula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calculatedColumnFormula>
    </tableColumn>
    <tableColumn id="24" name="Multiplicador " dataDxfId="99">
      <calculatedColumnFormula>IF(Taula42[[#This Row],[Data inici contracte]]&lt;&gt;0,((Taula42[[#This Row],[Dies de contracte en vigor durant l´any 2023]]/365)*104),"")</calculatedColumnFormula>
    </tableColumn>
    <tableColumn id="8" name="Nombre d'hores de suport i acompanyament a les famílies" dataDxfId="98"/>
    <tableColumn id="18" name="Nombre d'hores dedicades a itinerari personal inserció laboral / acompanyament inclusió social" dataDxfId="97"/>
    <tableColumn id="21" name="Nombre d'hores de formació en relació amb el lloc de treball" dataDxfId="96"/>
    <tableColumn id="23" name="Nombre d'hores de seguiment en el lloc de feina" dataDxfId="95"/>
    <tableColumn id="27" name="Suma total d'hores d'atenció" dataDxfId="94">
      <calculatedColumnFormula>SUM(Taula42[[#This Row],[Nombre d''hores de suport i acompanyament a les famílies]:[Nombre d''hores de seguiment en el lloc de feina]])</calculatedColumnFormula>
    </tableColumn>
    <tableColumn id="28" name="Atenció mínima assolida" dataDxfId="93">
      <calculatedColumnFormula>IF(Taula42[[#This Row],[Suma total d''hores d''atenció]]=0,"",AH7)</calculatedColumnFormula>
    </tableColumn>
    <tableColumn id="17" name="Hores de formació de capacitació per a persones amb discapacitat incloses en alguna de les categories anteriors" dataDxfId="92"/>
    <tableColumn id="5" name="Percentatge assoliment objectius plantejats en el projecte_x000a_(no posar símbol %)" dataDxfId="91"/>
    <tableColumn id="9" name="Grau satisfacció formació rebuda_x000a_(puntueu de l'1 al 10)" dataDxfId="90"/>
    <tableColumn id="11" name="Grau satisfacció acompanyament rebut_x000a_(puntueu de l'1 al 10)" dataDxfId="89"/>
    <tableColumn id="12" name="Grau satisfacció suport i acompanyament famílies_x000a_(puntueu de l'1 al 10)" dataDxfId="88"/>
    <tableColumn id="15" name="Mòdul aplicat" dataDxfId="87">
      <calculatedColumnFormula>IF((AF7+AG7)=2,AO7,0)</calculatedColumnFormula>
    </tableColumn>
    <tableColumn id="25" name="Espai reservat per a l'Administració" dataDxfId="86">
      <calculatedColumnFormula>Taula42[[#This Row],[Mòdul aplicat]]</calculatedColumnFormula>
    </tableColumn>
    <tableColumn id="13" name="OBSERVACIONS" dataDxfId="85"/>
  </tableColumns>
  <tableStyleInfo name="Estil de taula 1" showFirstColumn="0" showLastColumn="0" showRowStripes="1" showColumnStripes="0"/>
</table>
</file>

<file path=xl/tables/table25.xml><?xml version="1.0" encoding="utf-8"?>
<table xmlns="http://schemas.openxmlformats.org/spreadsheetml/2006/main" id="1" name="Tabla1" displayName="Tabla1" ref="AQ25:AQ35" totalsRowShown="0" headerRowDxfId="84" dataDxfId="83">
  <autoFilter ref="AQ25:AQ35"/>
  <tableColumns count="1">
    <tableColumn id="1" name="Grau satisfacció" dataDxfId="82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6" name="Taula423" displayName="Taula423" ref="B6:AD508" totalsRowCount="1" headerRowDxfId="75" dataDxfId="74" totalsRowDxfId="72" tableBorderDxfId="73">
  <tableColumns count="29">
    <tableColumn id="1" name="Núm. d'ordre" dataDxfId="71" totalsRowDxfId="70">
      <calculatedColumnFormula>IF(C7&lt;&gt;"",1,"")</calculatedColumnFormula>
    </tableColumn>
    <tableColumn id="10" name="DNI / NIE" dataDxfId="69" totalsRowDxfId="68"/>
    <tableColumn id="26" name="Núm. Afiliació a la Seguretat Social" dataDxfId="67" totalsRowDxfId="66"/>
    <tableColumn id="2" name="Cognoms,  nom" dataDxfId="65" totalsRowDxfId="64"/>
    <tableColumn id="14" name="Sexe_x000a_(fer servir llista opcions de la llista desplegable)" dataDxfId="63" totalsRowDxfId="62"/>
    <tableColumn id="3" name="Identitat de gènere             (fer servir llista opcions de la llista desplegable)" dataDxfId="61" totalsRowDxfId="60"/>
    <tableColumn id="4" name="Data naixement dd/mm/aaaa" dataDxfId="59" totalsRowDxfId="58"/>
    <tableColumn id="18" name="Edat (anys)" dataDxfId="57" totalsRowDxfId="56">
      <calculatedColumnFormula>DATEDIF(Taula423[[#This Row],[Data naixement dd/mm/aaaa]],TODAY(),"Y")</calculatedColumnFormula>
    </tableColumn>
    <tableColumn id="6" name="Tipus de discapacitat  (fer servir opcions de la llista desplegable)" dataDxfId="55" totalsRowDxfId="54"/>
    <tableColumn id="7" name="% Grau de discapacitat _x000a_(no posar símbol %)" dataDxfId="53" totalsRowDxfId="52"/>
    <tableColumn id="21" name="Tipus de contracte" dataDxfId="51" totalsRowDxfId="50"/>
    <tableColumn id="16" name="Data inici contracte" dataDxfId="49" totalsRowDxfId="48"/>
    <tableColumn id="20" name="Data finalització contracte" dataDxfId="47" totalsRowDxfId="46"/>
    <tableColumn id="19" name="Columna1" dataDxfId="45" totalsRowDxfId="44" dataCellStyle="Normal 2 2">
      <calculatedColumnFormula>IF(Taula423[[#This Row],[Data inici contracte]]&lt;&gt;0,Taula423[[#This Row],[Data finalització contracte]]+1,"")</calculatedColumnFormula>
    </tableColumn>
    <tableColumn id="28" name="Dies de contracte en vigor durant l´any 2023" dataDxfId="43" totalsRowDxfId="42" dataCellStyle="Normal 2">
      <calculatedColumnFormula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calculatedColumnFormula>
    </tableColumn>
    <tableColumn id="29" name="Multiplicador " totalsRowFunction="custom" dataDxfId="41" totalsRowDxfId="40" dataCellStyle="Normal 2">
      <calculatedColumnFormula>IF(Taula423[[#This Row],[Data inici contracte]]&lt;&gt;0,((Taula423[[#This Row],[Dies de contracte en vigor durant l´any 2023]]/365)*14),"")</calculatedColumnFormula>
      <totalsRowFormula>SUM(Q7:Q507)</totalsRowFormula>
    </tableColumn>
    <tableColumn id="30" name="Hores dedicades a l'itinerari personal per a la inserció laboral i/o l'acompanyament a la inclusió social" dataDxfId="39" totalsRowDxfId="38" dataCellStyle="Normal 2"/>
    <tableColumn id="31" name="Hores anuals de formació grupal per persona en relació amb el lloc de treball" dataDxfId="37" totalsRowDxfId="36" dataCellStyle="Normal 2"/>
    <tableColumn id="32" name="Suma total d'hores d'atenció" totalsRowFunction="custom" dataDxfId="35" totalsRowDxfId="34" dataCellStyle="Normal 2">
      <calculatedColumnFormula>SUM(Taula423[[#This Row],[Hores dedicades a l''itinerari personal per a la inserció laboral i/o l''acompanyament a la inclusió social]:[Hores anuals de formació grupal per persona en relació amb el lloc de treball]])</calculatedColumnFormula>
      <totalsRowFormula>SUM(Taula423[Suma total d''hores d''atenció])</totalsRowFormula>
    </tableColumn>
    <tableColumn id="33" name="Atenció mínima assolida" dataDxfId="33" totalsRowDxfId="32" dataCellStyle="Normal 2">
      <calculatedColumnFormula>IF(Taula423[[#This Row],[Suma total d''hores d''atenció]]=0,"",AM7)</calculatedColumnFormula>
    </tableColumn>
    <tableColumn id="8" name="Nombre d'hores de suport i acompanyament a les famílies incloses en alguna de les categories anteriors" dataDxfId="31" totalsRowDxfId="30"/>
    <tableColumn id="17" name="Hores de formació de capacitació per a persones amb discapacitat incloses en alguna de les categories anteriors" dataDxfId="29" totalsRowDxfId="28"/>
    <tableColumn id="5" name="Percentatge assoliment objectius plantejats en el projecte_x000a_(no posar símbol %)" dataDxfId="27" totalsRowDxfId="26"/>
    <tableColumn id="9" name="Grau satisfacció formació rebuda_x000a_(puntueu de l'1 al 10)" dataDxfId="25" totalsRowDxfId="24"/>
    <tableColumn id="11" name="Grau satisfacció acompanyament rebut_x000a_(puntueu de l'1 al 10)" dataDxfId="23" totalsRowDxfId="22"/>
    <tableColumn id="12" name="Grau satisfacció suport i acompanyament famílies_x000a_(puntueu de l'1 al 10)" dataDxfId="21" totalsRowDxfId="20"/>
    <tableColumn id="15" name="Mòdul aplicat" dataDxfId="19" totalsRowDxfId="18">
      <calculatedColumnFormula>IF((AK7+AL7=2),AI7,0)</calculatedColumnFormula>
    </tableColumn>
    <tableColumn id="24" name="Espai reservat per a l'Administració" dataDxfId="17" totalsRowDxfId="16">
      <calculatedColumnFormula>Taula423[[#This Row],[Mòdul aplicat]]</calculatedColumnFormula>
    </tableColumn>
    <tableColumn id="13" name="OBSERVACIONS" dataDxfId="15" totalsRowDxfId="14"/>
  </tableColumns>
  <tableStyleInfo name="Estil de taula 1" showFirstColumn="0" showLastColumn="0" showRowStripes="1" showColumnStripes="0"/>
</table>
</file>

<file path=xl/tables/table27.xml><?xml version="1.0" encoding="utf-8"?>
<table xmlns="http://schemas.openxmlformats.org/spreadsheetml/2006/main" id="10" name="Tabla2" displayName="Tabla2" ref="AO28:AO38" totalsRowShown="0" headerRowDxfId="13" dataDxfId="12">
  <autoFilter ref="AO28:AO38"/>
  <tableColumns count="1">
    <tableColumn id="1" name="Grau satisfacció" dataDxfId="11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9" name="Taula410" displayName="Taula410" ref="B6:I1006" totalsRowShown="0" headerRowDxfId="10" dataDxfId="9" tableBorderDxfId="8">
  <tableColumns count="8">
    <tableColumn id="1" name="Núm. Ordre" dataDxfId="7"/>
    <tableColumn id="10" name="DNI / NIE" dataDxfId="6"/>
    <tableColumn id="2" name="Cognoms,  nom" dataDxfId="5"/>
    <tableColumn id="3" name="Codi del contracte" dataDxfId="4"/>
    <tableColumn id="5" name="Durada del contracte" dataDxfId="3"/>
    <tableColumn id="4" name="Sexe                   (fer servir opcions de la llista desplegable)" dataDxfId="2"/>
    <tableColumn id="6" name="Tipus de discapacitat  (fer servir opcions de la llista desplegable)" dataDxfId="1"/>
    <tableColumn id="7" name="% Grau de discapacitat (no posar símbol %)" dataDxfId="0"/>
  </tableColumns>
  <tableStyleInfo name="Estil de taula 1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13" Type="http://schemas.openxmlformats.org/officeDocument/2006/relationships/table" Target="../tables/table11.xml"/><Relationship Id="rId18" Type="http://schemas.openxmlformats.org/officeDocument/2006/relationships/table" Target="../tables/table16.xml"/><Relationship Id="rId3" Type="http://schemas.openxmlformats.org/officeDocument/2006/relationships/table" Target="../tables/table1.xml"/><Relationship Id="rId21" Type="http://schemas.openxmlformats.org/officeDocument/2006/relationships/table" Target="../tables/table19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17" Type="http://schemas.openxmlformats.org/officeDocument/2006/relationships/table" Target="../tables/table15.xml"/><Relationship Id="rId2" Type="http://schemas.openxmlformats.org/officeDocument/2006/relationships/drawing" Target="../drawings/drawing2.xml"/><Relationship Id="rId16" Type="http://schemas.openxmlformats.org/officeDocument/2006/relationships/table" Target="../tables/table14.xml"/><Relationship Id="rId20" Type="http://schemas.openxmlformats.org/officeDocument/2006/relationships/table" Target="../tables/table18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5" Type="http://schemas.openxmlformats.org/officeDocument/2006/relationships/table" Target="../tables/table13.xml"/><Relationship Id="rId23" Type="http://schemas.openxmlformats.org/officeDocument/2006/relationships/table" Target="../tables/table21.xml"/><Relationship Id="rId10" Type="http://schemas.openxmlformats.org/officeDocument/2006/relationships/table" Target="../tables/table8.xml"/><Relationship Id="rId19" Type="http://schemas.openxmlformats.org/officeDocument/2006/relationships/table" Target="../tables/table17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table" Target="../tables/table12.xml"/><Relationship Id="rId22" Type="http://schemas.openxmlformats.org/officeDocument/2006/relationships/table" Target="../tables/table20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2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table" Target="../tables/table2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comments" Target="../comments1.xml"/><Relationship Id="rId5" Type="http://schemas.openxmlformats.org/officeDocument/2006/relationships/table" Target="../tables/table27.xml"/><Relationship Id="rId4" Type="http://schemas.openxmlformats.org/officeDocument/2006/relationships/table" Target="../tables/table2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X149"/>
  <sheetViews>
    <sheetView tabSelected="1" topLeftCell="E1" zoomScale="90" zoomScaleNormal="90" workbookViewId="0">
      <selection activeCell="E117" sqref="E117:W117"/>
    </sheetView>
  </sheetViews>
  <sheetFormatPr defaultColWidth="0" defaultRowHeight="12.5" zeroHeight="1"/>
  <cols>
    <col min="1" max="3" width="9.26953125" style="128" customWidth="1"/>
    <col min="4" max="4" width="20.26953125" style="128" customWidth="1"/>
    <col min="5" max="23" width="9.26953125" style="128" customWidth="1"/>
    <col min="24" max="24" width="10.54296875" style="128" customWidth="1"/>
    <col min="25" max="16384" width="9.26953125" style="128" hidden="1"/>
  </cols>
  <sheetData>
    <row r="1" spans="1:24" s="132" customFormat="1" ht="79.5" customHeight="1" thickBot="1">
      <c r="A1" s="545"/>
      <c r="B1" s="545"/>
      <c r="C1" s="545"/>
      <c r="D1" s="545"/>
      <c r="E1" s="545"/>
      <c r="F1" s="545"/>
      <c r="G1" s="545"/>
      <c r="H1" s="545"/>
      <c r="I1" s="545"/>
      <c r="J1" s="545"/>
      <c r="K1" s="545"/>
      <c r="L1" s="545"/>
      <c r="M1" s="545"/>
      <c r="N1" s="545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r="2" spans="1:24" s="132" customFormat="1" ht="24.75" customHeight="1" thickBot="1">
      <c r="A2" s="130"/>
      <c r="B2" s="572" t="s">
        <v>47</v>
      </c>
      <c r="C2" s="573"/>
      <c r="D2" s="573"/>
      <c r="E2" s="573"/>
      <c r="F2" s="573"/>
      <c r="G2" s="573"/>
      <c r="H2" s="573"/>
      <c r="I2" s="573"/>
      <c r="J2" s="573"/>
      <c r="K2" s="573"/>
      <c r="L2" s="573"/>
      <c r="M2" s="573"/>
      <c r="N2" s="573"/>
      <c r="O2" s="573"/>
      <c r="P2" s="573"/>
      <c r="Q2" s="573"/>
      <c r="R2" s="573"/>
      <c r="S2" s="573"/>
      <c r="T2" s="573"/>
      <c r="U2" s="573"/>
      <c r="V2" s="573"/>
      <c r="W2" s="574"/>
      <c r="X2" s="130"/>
    </row>
    <row r="3" spans="1:24" s="129" customFormat="1" ht="13" thickBot="1">
      <c r="A3" s="128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28"/>
    </row>
    <row r="4" spans="1:24" s="129" customFormat="1" ht="13.15" customHeight="1">
      <c r="A4" s="128"/>
      <c r="B4" s="546" t="s">
        <v>308</v>
      </c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7"/>
      <c r="W4" s="548"/>
      <c r="X4" s="128"/>
    </row>
    <row r="5" spans="1:24" s="129" customFormat="1">
      <c r="A5" s="128"/>
      <c r="B5" s="549"/>
      <c r="C5" s="550"/>
      <c r="D5" s="550"/>
      <c r="E5" s="550"/>
      <c r="F5" s="550"/>
      <c r="G5" s="550"/>
      <c r="H5" s="550"/>
      <c r="I5" s="550"/>
      <c r="J5" s="550"/>
      <c r="K5" s="550"/>
      <c r="L5" s="550"/>
      <c r="M5" s="550"/>
      <c r="N5" s="550"/>
      <c r="O5" s="550"/>
      <c r="P5" s="550"/>
      <c r="Q5" s="550"/>
      <c r="R5" s="550"/>
      <c r="S5" s="550"/>
      <c r="T5" s="550"/>
      <c r="U5" s="550"/>
      <c r="V5" s="550"/>
      <c r="W5" s="551"/>
      <c r="X5" s="128"/>
    </row>
    <row r="6" spans="1:24" s="129" customFormat="1">
      <c r="A6" s="128"/>
      <c r="B6" s="549"/>
      <c r="C6" s="550"/>
      <c r="D6" s="550"/>
      <c r="E6" s="550"/>
      <c r="F6" s="550"/>
      <c r="G6" s="550"/>
      <c r="H6" s="550"/>
      <c r="I6" s="550"/>
      <c r="J6" s="550"/>
      <c r="K6" s="550"/>
      <c r="L6" s="550"/>
      <c r="M6" s="550"/>
      <c r="N6" s="550"/>
      <c r="O6" s="550"/>
      <c r="P6" s="550"/>
      <c r="Q6" s="550"/>
      <c r="R6" s="550"/>
      <c r="S6" s="550"/>
      <c r="T6" s="550"/>
      <c r="U6" s="550"/>
      <c r="V6" s="550"/>
      <c r="W6" s="551"/>
      <c r="X6" s="128"/>
    </row>
    <row r="7" spans="1:24" s="129" customFormat="1">
      <c r="A7" s="128"/>
      <c r="B7" s="549"/>
      <c r="C7" s="550"/>
      <c r="D7" s="550"/>
      <c r="E7" s="550"/>
      <c r="F7" s="550"/>
      <c r="G7" s="550"/>
      <c r="H7" s="550"/>
      <c r="I7" s="550"/>
      <c r="J7" s="550"/>
      <c r="K7" s="550"/>
      <c r="L7" s="550"/>
      <c r="M7" s="550"/>
      <c r="N7" s="550"/>
      <c r="O7" s="550"/>
      <c r="P7" s="550"/>
      <c r="Q7" s="550"/>
      <c r="R7" s="550"/>
      <c r="S7" s="550"/>
      <c r="T7" s="550"/>
      <c r="U7" s="550"/>
      <c r="V7" s="550"/>
      <c r="W7" s="551"/>
      <c r="X7" s="128"/>
    </row>
    <row r="8" spans="1:24" s="129" customFormat="1" ht="47.25" customHeight="1" thickBot="1">
      <c r="A8" s="128"/>
      <c r="B8" s="552"/>
      <c r="C8" s="553"/>
      <c r="D8" s="553"/>
      <c r="E8" s="553"/>
      <c r="F8" s="553"/>
      <c r="G8" s="553"/>
      <c r="H8" s="553"/>
      <c r="I8" s="553"/>
      <c r="J8" s="553"/>
      <c r="K8" s="553"/>
      <c r="L8" s="553"/>
      <c r="M8" s="553"/>
      <c r="N8" s="553"/>
      <c r="O8" s="553"/>
      <c r="P8" s="553"/>
      <c r="Q8" s="553"/>
      <c r="R8" s="553"/>
      <c r="S8" s="553"/>
      <c r="T8" s="553"/>
      <c r="U8" s="553"/>
      <c r="V8" s="553"/>
      <c r="W8" s="554"/>
      <c r="X8" s="128"/>
    </row>
    <row r="9" spans="1:24" s="129" customFormat="1">
      <c r="A9" s="128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28"/>
    </row>
    <row r="10" spans="1:24" s="129" customFormat="1">
      <c r="A10" s="128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28"/>
    </row>
    <row r="11" spans="1:24" s="129" customFormat="1" ht="13">
      <c r="A11" s="128"/>
      <c r="B11" s="558" t="s">
        <v>143</v>
      </c>
      <c r="C11" s="558"/>
      <c r="D11" s="558"/>
      <c r="E11" s="558"/>
      <c r="F11" s="558"/>
      <c r="G11" s="558"/>
      <c r="H11" s="558"/>
      <c r="I11" s="558"/>
      <c r="J11" s="558"/>
      <c r="K11" s="558"/>
      <c r="L11" s="558"/>
      <c r="M11" s="558"/>
      <c r="N11" s="558"/>
      <c r="O11" s="558"/>
      <c r="P11" s="558"/>
      <c r="Q11" s="558"/>
      <c r="R11" s="558"/>
      <c r="S11" s="558"/>
      <c r="T11" s="558"/>
      <c r="U11" s="558"/>
      <c r="V11" s="558"/>
      <c r="W11" s="558"/>
      <c r="X11" s="128"/>
    </row>
    <row r="12" spans="1:24" ht="13" thickBot="1"/>
    <row r="13" spans="1:24" ht="27.75" customHeight="1" thickBot="1">
      <c r="B13" s="647" t="s">
        <v>299</v>
      </c>
      <c r="C13" s="648"/>
      <c r="D13" s="648"/>
      <c r="E13" s="648"/>
      <c r="F13" s="648"/>
      <c r="G13" s="648"/>
      <c r="H13" s="648"/>
      <c r="I13" s="648"/>
      <c r="J13" s="648"/>
      <c r="K13" s="648"/>
      <c r="L13" s="648"/>
      <c r="M13" s="648"/>
      <c r="N13" s="648"/>
      <c r="O13" s="648"/>
      <c r="P13" s="648"/>
      <c r="Q13" s="648"/>
      <c r="R13" s="648"/>
      <c r="S13" s="648"/>
      <c r="T13" s="648"/>
      <c r="U13" s="648"/>
      <c r="V13" s="648"/>
      <c r="W13" s="649"/>
    </row>
    <row r="14" spans="1:24" ht="13" thickBot="1">
      <c r="B14" s="228"/>
      <c r="C14" s="228"/>
      <c r="D14" s="228"/>
      <c r="E14" s="228"/>
      <c r="F14" s="228"/>
      <c r="G14" s="228"/>
      <c r="H14" s="228"/>
      <c r="I14" s="228"/>
      <c r="J14" s="228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</row>
    <row r="15" spans="1:24" s="129" customFormat="1" ht="13.5" thickBot="1">
      <c r="A15" s="128"/>
      <c r="B15" s="555" t="s">
        <v>188</v>
      </c>
      <c r="C15" s="556"/>
      <c r="D15" s="556"/>
      <c r="E15" s="556"/>
      <c r="F15" s="556"/>
      <c r="G15" s="556"/>
      <c r="H15" s="556"/>
      <c r="I15" s="556"/>
      <c r="J15" s="556"/>
      <c r="K15" s="556"/>
      <c r="L15" s="556"/>
      <c r="M15" s="556"/>
      <c r="N15" s="556"/>
      <c r="O15" s="556"/>
      <c r="P15" s="556"/>
      <c r="Q15" s="556"/>
      <c r="R15" s="556"/>
      <c r="S15" s="556"/>
      <c r="T15" s="556"/>
      <c r="U15" s="556"/>
      <c r="V15" s="556"/>
      <c r="W15" s="557"/>
      <c r="X15" s="128"/>
    </row>
    <row r="16" spans="1:24" s="129" customFormat="1" ht="13" thickBot="1">
      <c r="A16" s="128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28"/>
    </row>
    <row r="17" spans="1:24" s="129" customFormat="1" ht="30.75" customHeight="1">
      <c r="A17" s="128"/>
      <c r="B17" s="578" t="s">
        <v>134</v>
      </c>
      <c r="C17" s="579"/>
      <c r="D17" s="580"/>
      <c r="E17" s="593" t="s">
        <v>187</v>
      </c>
      <c r="F17" s="594"/>
      <c r="G17" s="594"/>
      <c r="H17" s="594"/>
      <c r="I17" s="594"/>
      <c r="J17" s="594"/>
      <c r="K17" s="594"/>
      <c r="L17" s="594"/>
      <c r="M17" s="594"/>
      <c r="N17" s="594"/>
      <c r="O17" s="594"/>
      <c r="P17" s="594"/>
      <c r="Q17" s="594"/>
      <c r="R17" s="594"/>
      <c r="S17" s="594"/>
      <c r="T17" s="594"/>
      <c r="U17" s="594"/>
      <c r="V17" s="594"/>
      <c r="W17" s="595"/>
      <c r="X17" s="128"/>
    </row>
    <row r="18" spans="1:24" s="129" customFormat="1" ht="30.75" customHeight="1">
      <c r="A18" s="128"/>
      <c r="B18" s="564" t="s">
        <v>9</v>
      </c>
      <c r="C18" s="565"/>
      <c r="D18" s="565"/>
      <c r="E18" s="596" t="s">
        <v>169</v>
      </c>
      <c r="F18" s="597"/>
      <c r="G18" s="597"/>
      <c r="H18" s="597"/>
      <c r="I18" s="597"/>
      <c r="J18" s="597"/>
      <c r="K18" s="597"/>
      <c r="L18" s="597"/>
      <c r="M18" s="597"/>
      <c r="N18" s="597"/>
      <c r="O18" s="597"/>
      <c r="P18" s="597"/>
      <c r="Q18" s="597"/>
      <c r="R18" s="597"/>
      <c r="S18" s="597"/>
      <c r="T18" s="597"/>
      <c r="U18" s="597"/>
      <c r="V18" s="597"/>
      <c r="W18" s="598"/>
      <c r="X18" s="128"/>
    </row>
    <row r="19" spans="1:24" ht="28.5" customHeight="1">
      <c r="B19" s="561" t="s">
        <v>10</v>
      </c>
      <c r="C19" s="562"/>
      <c r="D19" s="563"/>
      <c r="E19" s="596" t="s">
        <v>58</v>
      </c>
      <c r="F19" s="597"/>
      <c r="G19" s="597"/>
      <c r="H19" s="597"/>
      <c r="I19" s="597"/>
      <c r="J19" s="597"/>
      <c r="K19" s="597"/>
      <c r="L19" s="597"/>
      <c r="M19" s="597"/>
      <c r="N19" s="597"/>
      <c r="O19" s="597"/>
      <c r="P19" s="597"/>
      <c r="Q19" s="597"/>
      <c r="R19" s="597"/>
      <c r="S19" s="597"/>
      <c r="T19" s="597"/>
      <c r="U19" s="597"/>
      <c r="V19" s="597"/>
      <c r="W19" s="598"/>
    </row>
    <row r="20" spans="1:24" s="129" customFormat="1" ht="28.5" customHeight="1">
      <c r="A20" s="128"/>
      <c r="B20" s="564" t="s">
        <v>66</v>
      </c>
      <c r="C20" s="565"/>
      <c r="D20" s="565"/>
      <c r="E20" s="596" t="s">
        <v>186</v>
      </c>
      <c r="F20" s="597"/>
      <c r="G20" s="597"/>
      <c r="H20" s="597"/>
      <c r="I20" s="597"/>
      <c r="J20" s="597"/>
      <c r="K20" s="597"/>
      <c r="L20" s="597"/>
      <c r="M20" s="597"/>
      <c r="N20" s="597"/>
      <c r="O20" s="597"/>
      <c r="P20" s="597"/>
      <c r="Q20" s="597"/>
      <c r="R20" s="597"/>
      <c r="S20" s="597"/>
      <c r="T20" s="597"/>
      <c r="U20" s="597"/>
      <c r="V20" s="597"/>
      <c r="W20" s="598"/>
      <c r="X20" s="128"/>
    </row>
    <row r="21" spans="1:24" s="129" customFormat="1" ht="28.5" customHeight="1">
      <c r="A21" s="128"/>
      <c r="B21" s="581" t="s">
        <v>234</v>
      </c>
      <c r="C21" s="582"/>
      <c r="D21" s="583"/>
      <c r="E21" s="605" t="s">
        <v>63</v>
      </c>
      <c r="F21" s="606"/>
      <c r="G21" s="606"/>
      <c r="H21" s="606"/>
      <c r="I21" s="606"/>
      <c r="J21" s="606"/>
      <c r="K21" s="606"/>
      <c r="L21" s="606"/>
      <c r="M21" s="606"/>
      <c r="N21" s="606"/>
      <c r="O21" s="606"/>
      <c r="P21" s="606"/>
      <c r="Q21" s="606"/>
      <c r="R21" s="606"/>
      <c r="S21" s="606"/>
      <c r="T21" s="606"/>
      <c r="U21" s="606"/>
      <c r="V21" s="606"/>
      <c r="W21" s="607"/>
      <c r="X21" s="128"/>
    </row>
    <row r="22" spans="1:24" s="129" customFormat="1" ht="27" customHeight="1">
      <c r="A22" s="128"/>
      <c r="B22" s="564" t="s">
        <v>121</v>
      </c>
      <c r="C22" s="565"/>
      <c r="D22" s="565"/>
      <c r="E22" s="639" t="s">
        <v>316</v>
      </c>
      <c r="F22" s="640"/>
      <c r="G22" s="640"/>
      <c r="H22" s="640"/>
      <c r="I22" s="640"/>
      <c r="J22" s="640"/>
      <c r="K22" s="640"/>
      <c r="L22" s="640"/>
      <c r="M22" s="640"/>
      <c r="N22" s="640"/>
      <c r="O22" s="640"/>
      <c r="P22" s="640"/>
      <c r="Q22" s="640"/>
      <c r="R22" s="640"/>
      <c r="S22" s="640"/>
      <c r="T22" s="640"/>
      <c r="U22" s="640"/>
      <c r="V22" s="640"/>
      <c r="W22" s="641"/>
      <c r="X22" s="128"/>
    </row>
    <row r="23" spans="1:24" s="129" customFormat="1" ht="27.75" customHeight="1">
      <c r="A23" s="128"/>
      <c r="B23" s="564" t="s">
        <v>320</v>
      </c>
      <c r="C23" s="565"/>
      <c r="D23" s="565"/>
      <c r="E23" s="584" t="s">
        <v>317</v>
      </c>
      <c r="F23" s="585"/>
      <c r="G23" s="585"/>
      <c r="H23" s="585"/>
      <c r="I23" s="585"/>
      <c r="J23" s="585"/>
      <c r="K23" s="585"/>
      <c r="L23" s="585"/>
      <c r="M23" s="585"/>
      <c r="N23" s="585"/>
      <c r="O23" s="585"/>
      <c r="P23" s="585"/>
      <c r="Q23" s="585"/>
      <c r="R23" s="585"/>
      <c r="S23" s="585"/>
      <c r="T23" s="585"/>
      <c r="U23" s="585"/>
      <c r="V23" s="585"/>
      <c r="W23" s="586"/>
      <c r="X23" s="128"/>
    </row>
    <row r="24" spans="1:24" s="129" customFormat="1" ht="27.75" customHeight="1">
      <c r="A24" s="128"/>
      <c r="B24" s="581" t="s">
        <v>319</v>
      </c>
      <c r="C24" s="582"/>
      <c r="D24" s="583"/>
      <c r="E24" s="584" t="s">
        <v>321</v>
      </c>
      <c r="F24" s="585"/>
      <c r="G24" s="585"/>
      <c r="H24" s="585"/>
      <c r="I24" s="585"/>
      <c r="J24" s="585"/>
      <c r="K24" s="585"/>
      <c r="L24" s="585"/>
      <c r="M24" s="585"/>
      <c r="N24" s="585"/>
      <c r="O24" s="585"/>
      <c r="P24" s="585"/>
      <c r="Q24" s="585"/>
      <c r="R24" s="585"/>
      <c r="S24" s="585"/>
      <c r="T24" s="585"/>
      <c r="U24" s="585"/>
      <c r="V24" s="585"/>
      <c r="W24" s="586"/>
      <c r="X24" s="128"/>
    </row>
    <row r="25" spans="1:24" s="129" customFormat="1" ht="30" customHeight="1">
      <c r="A25" s="128"/>
      <c r="B25" s="564" t="s">
        <v>4</v>
      </c>
      <c r="C25" s="565"/>
      <c r="D25" s="565"/>
      <c r="E25" s="633" t="s">
        <v>46</v>
      </c>
      <c r="F25" s="633"/>
      <c r="G25" s="633"/>
      <c r="H25" s="633"/>
      <c r="I25" s="633"/>
      <c r="J25" s="633"/>
      <c r="K25" s="633"/>
      <c r="L25" s="633"/>
      <c r="M25" s="633"/>
      <c r="N25" s="633"/>
      <c r="O25" s="633"/>
      <c r="P25" s="633"/>
      <c r="Q25" s="633"/>
      <c r="R25" s="633"/>
      <c r="S25" s="633"/>
      <c r="T25" s="633"/>
      <c r="U25" s="633"/>
      <c r="V25" s="633"/>
      <c r="W25" s="634"/>
      <c r="X25" s="128"/>
    </row>
    <row r="26" spans="1:24" s="129" customFormat="1" ht="52.5" customHeight="1">
      <c r="A26" s="128"/>
      <c r="B26" s="564" t="s">
        <v>56</v>
      </c>
      <c r="C26" s="565"/>
      <c r="D26" s="565"/>
      <c r="E26" s="642" t="s">
        <v>225</v>
      </c>
      <c r="F26" s="637"/>
      <c r="G26" s="637"/>
      <c r="H26" s="637"/>
      <c r="I26" s="637"/>
      <c r="J26" s="637"/>
      <c r="K26" s="637"/>
      <c r="L26" s="637"/>
      <c r="M26" s="637"/>
      <c r="N26" s="637"/>
      <c r="O26" s="637"/>
      <c r="P26" s="637"/>
      <c r="Q26" s="637"/>
      <c r="R26" s="637"/>
      <c r="S26" s="637"/>
      <c r="T26" s="637"/>
      <c r="U26" s="637"/>
      <c r="V26" s="637"/>
      <c r="W26" s="638"/>
      <c r="X26" s="128"/>
    </row>
    <row r="27" spans="1:24" s="129" customFormat="1" ht="25.5" customHeight="1">
      <c r="A27" s="128"/>
      <c r="B27" s="564" t="s">
        <v>312</v>
      </c>
      <c r="C27" s="565"/>
      <c r="D27" s="565"/>
      <c r="E27" s="575" t="s">
        <v>64</v>
      </c>
      <c r="F27" s="576"/>
      <c r="G27" s="576"/>
      <c r="H27" s="576"/>
      <c r="I27" s="576"/>
      <c r="J27" s="576"/>
      <c r="K27" s="576"/>
      <c r="L27" s="576"/>
      <c r="M27" s="576"/>
      <c r="N27" s="576"/>
      <c r="O27" s="576"/>
      <c r="P27" s="576"/>
      <c r="Q27" s="576"/>
      <c r="R27" s="576"/>
      <c r="S27" s="576"/>
      <c r="T27" s="576"/>
      <c r="U27" s="576"/>
      <c r="V27" s="576"/>
      <c r="W27" s="577"/>
      <c r="X27" s="128"/>
    </row>
    <row r="28" spans="1:24" s="129" customFormat="1" ht="24" customHeight="1">
      <c r="A28" s="128"/>
      <c r="B28" s="564" t="s">
        <v>32</v>
      </c>
      <c r="C28" s="565"/>
      <c r="D28" s="565"/>
      <c r="E28" s="559" t="s">
        <v>53</v>
      </c>
      <c r="F28" s="559"/>
      <c r="G28" s="559"/>
      <c r="H28" s="559"/>
      <c r="I28" s="559"/>
      <c r="J28" s="559"/>
      <c r="K28" s="559"/>
      <c r="L28" s="559"/>
      <c r="M28" s="559"/>
      <c r="N28" s="559"/>
      <c r="O28" s="559"/>
      <c r="P28" s="559"/>
      <c r="Q28" s="559"/>
      <c r="R28" s="559"/>
      <c r="S28" s="559"/>
      <c r="T28" s="559"/>
      <c r="U28" s="559"/>
      <c r="V28" s="559"/>
      <c r="W28" s="560"/>
      <c r="X28" s="128"/>
    </row>
    <row r="29" spans="1:24" s="129" customFormat="1" ht="30" customHeight="1">
      <c r="A29" s="128"/>
      <c r="B29" s="564" t="s">
        <v>34</v>
      </c>
      <c r="C29" s="565"/>
      <c r="D29" s="565"/>
      <c r="E29" s="559" t="s">
        <v>53</v>
      </c>
      <c r="F29" s="559"/>
      <c r="G29" s="559"/>
      <c r="H29" s="559"/>
      <c r="I29" s="559"/>
      <c r="J29" s="559"/>
      <c r="K29" s="559"/>
      <c r="L29" s="559"/>
      <c r="M29" s="559"/>
      <c r="N29" s="559"/>
      <c r="O29" s="559"/>
      <c r="P29" s="559"/>
      <c r="Q29" s="559"/>
      <c r="R29" s="559"/>
      <c r="S29" s="559"/>
      <c r="T29" s="559"/>
      <c r="U29" s="559"/>
      <c r="V29" s="559"/>
      <c r="W29" s="560"/>
      <c r="X29" s="128"/>
    </row>
    <row r="30" spans="1:24" s="129" customFormat="1" ht="71.25" customHeight="1">
      <c r="A30" s="128"/>
      <c r="B30" s="564" t="s">
        <v>302</v>
      </c>
      <c r="C30" s="565"/>
      <c r="D30" s="565"/>
      <c r="E30" s="559" t="s">
        <v>65</v>
      </c>
      <c r="F30" s="559"/>
      <c r="G30" s="559"/>
      <c r="H30" s="559"/>
      <c r="I30" s="559"/>
      <c r="J30" s="559"/>
      <c r="K30" s="559"/>
      <c r="L30" s="559"/>
      <c r="M30" s="559"/>
      <c r="N30" s="559"/>
      <c r="O30" s="559"/>
      <c r="P30" s="559"/>
      <c r="Q30" s="559"/>
      <c r="R30" s="559"/>
      <c r="S30" s="559"/>
      <c r="T30" s="559"/>
      <c r="U30" s="559"/>
      <c r="V30" s="559"/>
      <c r="W30" s="560"/>
      <c r="X30" s="128"/>
    </row>
    <row r="31" spans="1:24" s="129" customFormat="1" ht="24" customHeight="1">
      <c r="A31" s="128"/>
      <c r="B31" s="564" t="s">
        <v>250</v>
      </c>
      <c r="C31" s="565"/>
      <c r="D31" s="565"/>
      <c r="E31" s="575" t="s">
        <v>206</v>
      </c>
      <c r="F31" s="576"/>
      <c r="G31" s="576"/>
      <c r="H31" s="576"/>
      <c r="I31" s="576"/>
      <c r="J31" s="576"/>
      <c r="K31" s="576"/>
      <c r="L31" s="576"/>
      <c r="M31" s="576"/>
      <c r="N31" s="576"/>
      <c r="O31" s="576"/>
      <c r="P31" s="576"/>
      <c r="Q31" s="576"/>
      <c r="R31" s="576"/>
      <c r="S31" s="576"/>
      <c r="T31" s="576"/>
      <c r="U31" s="576"/>
      <c r="V31" s="576"/>
      <c r="W31" s="577"/>
      <c r="X31" s="128"/>
    </row>
    <row r="32" spans="1:24" s="129" customFormat="1" ht="24" customHeight="1">
      <c r="A32" s="128"/>
      <c r="B32" s="608" t="s">
        <v>314</v>
      </c>
      <c r="C32" s="609"/>
      <c r="D32" s="609"/>
      <c r="E32" s="610" t="s">
        <v>315</v>
      </c>
      <c r="F32" s="610"/>
      <c r="G32" s="610"/>
      <c r="H32" s="610"/>
      <c r="I32" s="610"/>
      <c r="J32" s="610"/>
      <c r="K32" s="610"/>
      <c r="L32" s="610"/>
      <c r="M32" s="610"/>
      <c r="N32" s="610"/>
      <c r="O32" s="610"/>
      <c r="P32" s="610"/>
      <c r="Q32" s="610"/>
      <c r="R32" s="610"/>
      <c r="S32" s="610"/>
      <c r="T32" s="610"/>
      <c r="U32" s="610"/>
      <c r="V32" s="610"/>
      <c r="W32" s="611"/>
      <c r="X32" s="128"/>
    </row>
    <row r="33" spans="1:24" s="129" customFormat="1" ht="24" customHeight="1">
      <c r="A33" s="128"/>
      <c r="B33" s="581" t="s">
        <v>275</v>
      </c>
      <c r="C33" s="582"/>
      <c r="D33" s="583"/>
      <c r="E33" s="575" t="s">
        <v>303</v>
      </c>
      <c r="F33" s="576"/>
      <c r="G33" s="576"/>
      <c r="H33" s="576"/>
      <c r="I33" s="576"/>
      <c r="J33" s="576"/>
      <c r="K33" s="576"/>
      <c r="L33" s="576"/>
      <c r="M33" s="576"/>
      <c r="N33" s="576"/>
      <c r="O33" s="576"/>
      <c r="P33" s="576"/>
      <c r="Q33" s="576"/>
      <c r="R33" s="576"/>
      <c r="S33" s="576"/>
      <c r="T33" s="576"/>
      <c r="U33" s="576"/>
      <c r="V33" s="576"/>
      <c r="W33" s="577"/>
      <c r="X33" s="128"/>
    </row>
    <row r="34" spans="1:24" s="129" customFormat="1" ht="24" customHeight="1">
      <c r="A34" s="128"/>
      <c r="B34" s="581" t="s">
        <v>304</v>
      </c>
      <c r="C34" s="582"/>
      <c r="D34" s="583"/>
      <c r="E34" s="575" t="s">
        <v>305</v>
      </c>
      <c r="F34" s="576"/>
      <c r="G34" s="576"/>
      <c r="H34" s="576"/>
      <c r="I34" s="576"/>
      <c r="J34" s="576"/>
      <c r="K34" s="576"/>
      <c r="L34" s="576"/>
      <c r="M34" s="576"/>
      <c r="N34" s="576"/>
      <c r="O34" s="576"/>
      <c r="P34" s="576"/>
      <c r="Q34" s="576"/>
      <c r="R34" s="576"/>
      <c r="S34" s="576"/>
      <c r="T34" s="576"/>
      <c r="U34" s="576"/>
      <c r="V34" s="576"/>
      <c r="W34" s="577"/>
      <c r="X34" s="128"/>
    </row>
    <row r="35" spans="1:24" s="129" customFormat="1" ht="24" customHeight="1">
      <c r="A35" s="128"/>
      <c r="B35" s="581" t="s">
        <v>306</v>
      </c>
      <c r="C35" s="582"/>
      <c r="D35" s="583"/>
      <c r="E35" s="575" t="s">
        <v>307</v>
      </c>
      <c r="F35" s="576"/>
      <c r="G35" s="576"/>
      <c r="H35" s="576"/>
      <c r="I35" s="576"/>
      <c r="J35" s="576"/>
      <c r="K35" s="576"/>
      <c r="L35" s="576"/>
      <c r="M35" s="576"/>
      <c r="N35" s="576"/>
      <c r="O35" s="576"/>
      <c r="P35" s="576"/>
      <c r="Q35" s="576"/>
      <c r="R35" s="576"/>
      <c r="S35" s="576"/>
      <c r="T35" s="576"/>
      <c r="U35" s="576"/>
      <c r="V35" s="576"/>
      <c r="W35" s="577"/>
      <c r="X35" s="128"/>
    </row>
    <row r="36" spans="1:24" s="129" customFormat="1" ht="22.5" customHeight="1">
      <c r="A36" s="128"/>
      <c r="B36" s="564" t="s">
        <v>130</v>
      </c>
      <c r="C36" s="565"/>
      <c r="D36" s="565"/>
      <c r="E36" s="575" t="s">
        <v>122</v>
      </c>
      <c r="F36" s="576"/>
      <c r="G36" s="576"/>
      <c r="H36" s="576"/>
      <c r="I36" s="576"/>
      <c r="J36" s="576"/>
      <c r="K36" s="576"/>
      <c r="L36" s="576"/>
      <c r="M36" s="576"/>
      <c r="N36" s="576"/>
      <c r="O36" s="576"/>
      <c r="P36" s="576"/>
      <c r="Q36" s="576"/>
      <c r="R36" s="576"/>
      <c r="S36" s="576"/>
      <c r="T36" s="576"/>
      <c r="U36" s="576"/>
      <c r="V36" s="576"/>
      <c r="W36" s="577"/>
      <c r="X36" s="128"/>
    </row>
    <row r="37" spans="1:24" s="129" customFormat="1" ht="27" customHeight="1">
      <c r="A37" s="128"/>
      <c r="B37" s="564" t="s">
        <v>144</v>
      </c>
      <c r="C37" s="565"/>
      <c r="D37" s="565"/>
      <c r="E37" s="575" t="s">
        <v>168</v>
      </c>
      <c r="F37" s="576"/>
      <c r="G37" s="576"/>
      <c r="H37" s="576"/>
      <c r="I37" s="576"/>
      <c r="J37" s="576"/>
      <c r="K37" s="576"/>
      <c r="L37" s="576"/>
      <c r="M37" s="576"/>
      <c r="N37" s="576"/>
      <c r="O37" s="576"/>
      <c r="P37" s="576"/>
      <c r="Q37" s="576"/>
      <c r="R37" s="576"/>
      <c r="S37" s="576"/>
      <c r="T37" s="576"/>
      <c r="U37" s="576"/>
      <c r="V37" s="576"/>
      <c r="W37" s="577"/>
      <c r="X37" s="128"/>
    </row>
    <row r="38" spans="1:24" s="129" customFormat="1" ht="26.25" customHeight="1">
      <c r="A38" s="128"/>
      <c r="B38" s="564" t="s">
        <v>131</v>
      </c>
      <c r="C38" s="565"/>
      <c r="D38" s="565"/>
      <c r="E38" s="575" t="s">
        <v>123</v>
      </c>
      <c r="F38" s="576"/>
      <c r="G38" s="576"/>
      <c r="H38" s="576"/>
      <c r="I38" s="576"/>
      <c r="J38" s="576"/>
      <c r="K38" s="576"/>
      <c r="L38" s="576"/>
      <c r="M38" s="576"/>
      <c r="N38" s="576"/>
      <c r="O38" s="576"/>
      <c r="P38" s="576"/>
      <c r="Q38" s="576"/>
      <c r="R38" s="576"/>
      <c r="S38" s="576"/>
      <c r="T38" s="576"/>
      <c r="U38" s="576"/>
      <c r="V38" s="576"/>
      <c r="W38" s="577"/>
      <c r="X38" s="128"/>
    </row>
    <row r="39" spans="1:24" s="129" customFormat="1" ht="27.75" customHeight="1">
      <c r="A39" s="128"/>
      <c r="B39" s="564" t="s">
        <v>145</v>
      </c>
      <c r="C39" s="565"/>
      <c r="D39" s="565"/>
      <c r="E39" s="575" t="s">
        <v>167</v>
      </c>
      <c r="F39" s="576"/>
      <c r="G39" s="576"/>
      <c r="H39" s="576"/>
      <c r="I39" s="576"/>
      <c r="J39" s="576"/>
      <c r="K39" s="576"/>
      <c r="L39" s="576"/>
      <c r="M39" s="576"/>
      <c r="N39" s="576"/>
      <c r="O39" s="576"/>
      <c r="P39" s="576"/>
      <c r="Q39" s="576"/>
      <c r="R39" s="576"/>
      <c r="S39" s="576"/>
      <c r="T39" s="576"/>
      <c r="U39" s="576"/>
      <c r="V39" s="576"/>
      <c r="W39" s="577"/>
      <c r="X39" s="128"/>
    </row>
    <row r="40" spans="1:24" s="129" customFormat="1" ht="24" customHeight="1">
      <c r="A40" s="128"/>
      <c r="B40" s="626" t="s">
        <v>29</v>
      </c>
      <c r="C40" s="627"/>
      <c r="D40" s="628"/>
      <c r="E40" s="559" t="s">
        <v>190</v>
      </c>
      <c r="F40" s="559"/>
      <c r="G40" s="559"/>
      <c r="H40" s="559"/>
      <c r="I40" s="559"/>
      <c r="J40" s="559"/>
      <c r="K40" s="559"/>
      <c r="L40" s="559"/>
      <c r="M40" s="559"/>
      <c r="N40" s="559"/>
      <c r="O40" s="559"/>
      <c r="P40" s="559"/>
      <c r="Q40" s="559"/>
      <c r="R40" s="559"/>
      <c r="S40" s="559"/>
      <c r="T40" s="559"/>
      <c r="U40" s="559"/>
      <c r="V40" s="559"/>
      <c r="W40" s="560"/>
      <c r="X40" s="128"/>
    </row>
    <row r="41" spans="1:24" s="129" customFormat="1" ht="24" customHeight="1" thickBot="1">
      <c r="A41" s="128"/>
      <c r="B41" s="629" t="s">
        <v>45</v>
      </c>
      <c r="C41" s="630"/>
      <c r="D41" s="630"/>
      <c r="E41" s="631" t="s">
        <v>191</v>
      </c>
      <c r="F41" s="631"/>
      <c r="G41" s="631"/>
      <c r="H41" s="631"/>
      <c r="I41" s="631"/>
      <c r="J41" s="631"/>
      <c r="K41" s="631"/>
      <c r="L41" s="631"/>
      <c r="M41" s="631"/>
      <c r="N41" s="631"/>
      <c r="O41" s="631"/>
      <c r="P41" s="631"/>
      <c r="Q41" s="631"/>
      <c r="R41" s="631"/>
      <c r="S41" s="631"/>
      <c r="T41" s="631"/>
      <c r="U41" s="631"/>
      <c r="V41" s="631"/>
      <c r="W41" s="632"/>
      <c r="X41" s="128"/>
    </row>
    <row r="42" spans="1:24" s="129" customFormat="1">
      <c r="A42" s="128"/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28"/>
    </row>
    <row r="43" spans="1:24"/>
    <row r="44" spans="1:24" s="127" customFormat="1" ht="13">
      <c r="A44" s="128"/>
      <c r="B44" s="558" t="s">
        <v>220</v>
      </c>
      <c r="C44" s="558"/>
      <c r="D44" s="558"/>
      <c r="E44" s="558"/>
      <c r="F44" s="558"/>
      <c r="G44" s="558"/>
      <c r="H44" s="558"/>
      <c r="I44" s="558"/>
      <c r="J44" s="558"/>
      <c r="K44" s="558"/>
      <c r="L44" s="558"/>
      <c r="M44" s="558"/>
      <c r="N44" s="558"/>
      <c r="O44" s="558"/>
      <c r="P44" s="558"/>
      <c r="Q44" s="558"/>
      <c r="R44" s="558"/>
      <c r="S44" s="558"/>
      <c r="T44" s="558"/>
      <c r="U44" s="558"/>
      <c r="V44" s="558"/>
      <c r="W44" s="558"/>
      <c r="X44" s="128"/>
    </row>
    <row r="45" spans="1:24" ht="13" thickBot="1"/>
    <row r="46" spans="1:24" ht="42" customHeight="1" thickBot="1">
      <c r="B46" s="587" t="s">
        <v>233</v>
      </c>
      <c r="C46" s="588"/>
      <c r="D46" s="588"/>
      <c r="E46" s="588"/>
      <c r="F46" s="588"/>
      <c r="G46" s="588"/>
      <c r="H46" s="588"/>
      <c r="I46" s="588"/>
      <c r="J46" s="588"/>
      <c r="K46" s="588"/>
      <c r="L46" s="588"/>
      <c r="M46" s="588"/>
      <c r="N46" s="588"/>
      <c r="O46" s="588"/>
      <c r="P46" s="588"/>
      <c r="Q46" s="588"/>
      <c r="R46" s="588"/>
      <c r="S46" s="588"/>
      <c r="T46" s="588"/>
      <c r="U46" s="588"/>
      <c r="V46" s="588"/>
      <c r="W46" s="589"/>
    </row>
    <row r="47" spans="1:24" ht="13" thickBot="1"/>
    <row r="48" spans="1:24" ht="13.5" thickBot="1">
      <c r="B48" s="555" t="s">
        <v>189</v>
      </c>
      <c r="C48" s="556"/>
      <c r="D48" s="556"/>
      <c r="E48" s="556"/>
      <c r="F48" s="556"/>
      <c r="G48" s="556"/>
      <c r="H48" s="556"/>
      <c r="I48" s="556"/>
      <c r="J48" s="556"/>
      <c r="K48" s="556"/>
      <c r="L48" s="556"/>
      <c r="M48" s="556"/>
      <c r="N48" s="556"/>
      <c r="O48" s="556"/>
      <c r="P48" s="556"/>
      <c r="Q48" s="556"/>
      <c r="R48" s="556"/>
      <c r="S48" s="556"/>
      <c r="T48" s="556"/>
      <c r="U48" s="556"/>
      <c r="V48" s="556"/>
      <c r="W48" s="557"/>
    </row>
    <row r="49" spans="1:24" ht="13" thickBot="1">
      <c r="B49" s="232"/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  <c r="O49" s="232"/>
      <c r="P49" s="232"/>
      <c r="Q49" s="232"/>
      <c r="R49" s="232"/>
      <c r="S49" s="232"/>
      <c r="T49" s="232"/>
      <c r="U49" s="232"/>
      <c r="V49" s="232"/>
      <c r="W49" s="232"/>
    </row>
    <row r="50" spans="1:24" s="127" customFormat="1" ht="30" customHeight="1">
      <c r="A50" s="128"/>
      <c r="B50" s="618" t="s">
        <v>222</v>
      </c>
      <c r="C50" s="619"/>
      <c r="D50" s="619"/>
      <c r="E50" s="620" t="s">
        <v>223</v>
      </c>
      <c r="F50" s="620"/>
      <c r="G50" s="620"/>
      <c r="H50" s="620"/>
      <c r="I50" s="620"/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  <c r="W50" s="621"/>
      <c r="X50" s="128"/>
    </row>
    <row r="51" spans="1:24" s="127" customFormat="1" ht="30" customHeight="1">
      <c r="A51" s="128"/>
      <c r="B51" s="624" t="s">
        <v>128</v>
      </c>
      <c r="C51" s="625"/>
      <c r="D51" s="625"/>
      <c r="E51" s="559" t="s">
        <v>224</v>
      </c>
      <c r="F51" s="559"/>
      <c r="G51" s="559"/>
      <c r="H51" s="559"/>
      <c r="I51" s="559"/>
      <c r="J51" s="559"/>
      <c r="K51" s="559"/>
      <c r="L51" s="559"/>
      <c r="M51" s="559"/>
      <c r="N51" s="559"/>
      <c r="O51" s="559"/>
      <c r="P51" s="559"/>
      <c r="Q51" s="559"/>
      <c r="R51" s="559"/>
      <c r="S51" s="559"/>
      <c r="T51" s="559"/>
      <c r="U51" s="559"/>
      <c r="V51" s="559"/>
      <c r="W51" s="560"/>
      <c r="X51" s="128"/>
    </row>
    <row r="52" spans="1:24" s="127" customFormat="1" ht="30" customHeight="1" thickBot="1">
      <c r="A52" s="128"/>
      <c r="B52" s="612" t="s">
        <v>231</v>
      </c>
      <c r="C52" s="613"/>
      <c r="D52" s="613"/>
      <c r="E52" s="631" t="s">
        <v>232</v>
      </c>
      <c r="F52" s="631"/>
      <c r="G52" s="631"/>
      <c r="H52" s="631"/>
      <c r="I52" s="631"/>
      <c r="J52" s="631"/>
      <c r="K52" s="631"/>
      <c r="L52" s="631"/>
      <c r="M52" s="631"/>
      <c r="N52" s="631"/>
      <c r="O52" s="631"/>
      <c r="P52" s="631"/>
      <c r="Q52" s="631"/>
      <c r="R52" s="631"/>
      <c r="S52" s="631"/>
      <c r="T52" s="631"/>
      <c r="U52" s="631"/>
      <c r="V52" s="631"/>
      <c r="W52" s="632"/>
      <c r="X52" s="128"/>
    </row>
    <row r="53" spans="1:24"/>
    <row r="54" spans="1:24"/>
    <row r="55" spans="1:24" s="127" customFormat="1" ht="13">
      <c r="A55" s="128"/>
      <c r="B55" s="558" t="s">
        <v>283</v>
      </c>
      <c r="C55" s="558"/>
      <c r="D55" s="558"/>
      <c r="E55" s="558"/>
      <c r="F55" s="558"/>
      <c r="G55" s="558"/>
      <c r="H55" s="558"/>
      <c r="I55" s="558"/>
      <c r="J55" s="558"/>
      <c r="K55" s="558"/>
      <c r="L55" s="558"/>
      <c r="M55" s="558"/>
      <c r="N55" s="558"/>
      <c r="O55" s="558"/>
      <c r="P55" s="558"/>
      <c r="Q55" s="558"/>
      <c r="R55" s="558"/>
      <c r="S55" s="558"/>
      <c r="T55" s="558"/>
      <c r="U55" s="558"/>
      <c r="V55" s="558"/>
      <c r="W55" s="558"/>
      <c r="X55" s="128"/>
    </row>
    <row r="56" spans="1:24" s="614" customFormat="1" ht="13" thickBot="1"/>
    <row r="57" spans="1:24" s="127" customFormat="1" ht="27.75" customHeight="1" thickBot="1">
      <c r="A57" s="128"/>
      <c r="B57" s="615" t="s">
        <v>288</v>
      </c>
      <c r="C57" s="616"/>
      <c r="D57" s="616"/>
      <c r="E57" s="616"/>
      <c r="F57" s="616"/>
      <c r="G57" s="616"/>
      <c r="H57" s="616"/>
      <c r="I57" s="616"/>
      <c r="J57" s="616"/>
      <c r="K57" s="616"/>
      <c r="L57" s="616"/>
      <c r="M57" s="616"/>
      <c r="N57" s="616"/>
      <c r="O57" s="616"/>
      <c r="P57" s="616"/>
      <c r="Q57" s="616"/>
      <c r="R57" s="616"/>
      <c r="S57" s="616"/>
      <c r="T57" s="616"/>
      <c r="U57" s="616"/>
      <c r="V57" s="616"/>
      <c r="W57" s="617"/>
      <c r="X57" s="128"/>
    </row>
    <row r="58" spans="1:24" s="614" customFormat="1" ht="13" thickBot="1"/>
    <row r="59" spans="1:24" s="129" customFormat="1" ht="13.5" thickBot="1">
      <c r="A59" s="128"/>
      <c r="B59" s="555" t="s">
        <v>189</v>
      </c>
      <c r="C59" s="556"/>
      <c r="D59" s="556"/>
      <c r="E59" s="556"/>
      <c r="F59" s="556"/>
      <c r="G59" s="556"/>
      <c r="H59" s="556"/>
      <c r="I59" s="556"/>
      <c r="J59" s="556"/>
      <c r="K59" s="556"/>
      <c r="L59" s="556"/>
      <c r="M59" s="556"/>
      <c r="N59" s="556"/>
      <c r="O59" s="556"/>
      <c r="P59" s="556"/>
      <c r="Q59" s="556"/>
      <c r="R59" s="556"/>
      <c r="S59" s="556"/>
      <c r="T59" s="556"/>
      <c r="U59" s="556"/>
      <c r="V59" s="556"/>
      <c r="W59" s="557"/>
      <c r="X59" s="128"/>
    </row>
    <row r="60" spans="1:24" ht="13" thickBot="1"/>
    <row r="61" spans="1:24" s="127" customFormat="1" ht="30" customHeight="1">
      <c r="A61" s="128"/>
      <c r="B61" s="578" t="s">
        <v>134</v>
      </c>
      <c r="C61" s="579"/>
      <c r="D61" s="580"/>
      <c r="E61" s="593" t="s">
        <v>187</v>
      </c>
      <c r="F61" s="594"/>
      <c r="G61" s="594"/>
      <c r="H61" s="594"/>
      <c r="I61" s="594"/>
      <c r="J61" s="594"/>
      <c r="K61" s="594"/>
      <c r="L61" s="594"/>
      <c r="M61" s="594"/>
      <c r="N61" s="594"/>
      <c r="O61" s="594"/>
      <c r="P61" s="594"/>
      <c r="Q61" s="594"/>
      <c r="R61" s="594"/>
      <c r="S61" s="594"/>
      <c r="T61" s="594"/>
      <c r="U61" s="594"/>
      <c r="V61" s="594"/>
      <c r="W61" s="595"/>
      <c r="X61" s="128"/>
    </row>
    <row r="62" spans="1:24" s="127" customFormat="1" ht="30" customHeight="1">
      <c r="A62" s="128"/>
      <c r="B62" s="624" t="s">
        <v>195</v>
      </c>
      <c r="C62" s="625"/>
      <c r="D62" s="625"/>
      <c r="E62" s="559" t="s">
        <v>63</v>
      </c>
      <c r="F62" s="559"/>
      <c r="G62" s="559"/>
      <c r="H62" s="559"/>
      <c r="I62" s="559"/>
      <c r="J62" s="559"/>
      <c r="K62" s="559"/>
      <c r="L62" s="559"/>
      <c r="M62" s="559"/>
      <c r="N62" s="559"/>
      <c r="O62" s="559"/>
      <c r="P62" s="559"/>
      <c r="Q62" s="559"/>
      <c r="R62" s="559"/>
      <c r="S62" s="559"/>
      <c r="T62" s="559"/>
      <c r="U62" s="559"/>
      <c r="V62" s="559"/>
      <c r="W62" s="560"/>
      <c r="X62" s="128"/>
    </row>
    <row r="63" spans="1:24" s="127" customFormat="1" ht="30" customHeight="1">
      <c r="A63" s="128"/>
      <c r="B63" s="635" t="s">
        <v>196</v>
      </c>
      <c r="C63" s="636"/>
      <c r="D63" s="636"/>
      <c r="E63" s="633" t="s">
        <v>199</v>
      </c>
      <c r="F63" s="633"/>
      <c r="G63" s="633"/>
      <c r="H63" s="633"/>
      <c r="I63" s="633"/>
      <c r="J63" s="633"/>
      <c r="K63" s="633"/>
      <c r="L63" s="633"/>
      <c r="M63" s="633"/>
      <c r="N63" s="633"/>
      <c r="O63" s="633"/>
      <c r="P63" s="633"/>
      <c r="Q63" s="633"/>
      <c r="R63" s="633"/>
      <c r="S63" s="633"/>
      <c r="T63" s="633"/>
      <c r="U63" s="633"/>
      <c r="V63" s="633"/>
      <c r="W63" s="634"/>
      <c r="X63" s="128"/>
    </row>
    <row r="64" spans="1:24" s="127" customFormat="1" ht="30" customHeight="1">
      <c r="A64" s="128"/>
      <c r="B64" s="635" t="s">
        <v>197</v>
      </c>
      <c r="C64" s="636"/>
      <c r="D64" s="636"/>
      <c r="E64" s="637" t="s">
        <v>200</v>
      </c>
      <c r="F64" s="637"/>
      <c r="G64" s="637"/>
      <c r="H64" s="637"/>
      <c r="I64" s="637"/>
      <c r="J64" s="637"/>
      <c r="K64" s="637"/>
      <c r="L64" s="637"/>
      <c r="M64" s="637"/>
      <c r="N64" s="637"/>
      <c r="O64" s="637"/>
      <c r="P64" s="637"/>
      <c r="Q64" s="637"/>
      <c r="R64" s="637"/>
      <c r="S64" s="637"/>
      <c r="T64" s="637"/>
      <c r="U64" s="637"/>
      <c r="V64" s="637"/>
      <c r="W64" s="638"/>
      <c r="X64" s="128"/>
    </row>
    <row r="65" spans="1:24" s="127" customFormat="1" ht="30" customHeight="1">
      <c r="A65" s="128"/>
      <c r="B65" s="635" t="s">
        <v>201</v>
      </c>
      <c r="C65" s="636"/>
      <c r="D65" s="636"/>
      <c r="E65" s="637" t="s">
        <v>203</v>
      </c>
      <c r="F65" s="637"/>
      <c r="G65" s="637"/>
      <c r="H65" s="637"/>
      <c r="I65" s="637"/>
      <c r="J65" s="637"/>
      <c r="K65" s="637"/>
      <c r="L65" s="637"/>
      <c r="M65" s="637"/>
      <c r="N65" s="637"/>
      <c r="O65" s="637"/>
      <c r="P65" s="637"/>
      <c r="Q65" s="637"/>
      <c r="R65" s="637"/>
      <c r="S65" s="637"/>
      <c r="T65" s="637"/>
      <c r="U65" s="637"/>
      <c r="V65" s="637"/>
      <c r="W65" s="638"/>
      <c r="X65" s="128"/>
    </row>
    <row r="66" spans="1:24" s="127" customFormat="1" ht="30" customHeight="1">
      <c r="A66" s="128"/>
      <c r="B66" s="635" t="s">
        <v>202</v>
      </c>
      <c r="C66" s="636"/>
      <c r="D66" s="636"/>
      <c r="E66" s="637" t="s">
        <v>204</v>
      </c>
      <c r="F66" s="637"/>
      <c r="G66" s="637"/>
      <c r="H66" s="637"/>
      <c r="I66" s="637"/>
      <c r="J66" s="637"/>
      <c r="K66" s="637"/>
      <c r="L66" s="637"/>
      <c r="M66" s="637"/>
      <c r="N66" s="637"/>
      <c r="O66" s="637"/>
      <c r="P66" s="637"/>
      <c r="Q66" s="637"/>
      <c r="R66" s="637"/>
      <c r="S66" s="637"/>
      <c r="T66" s="637"/>
      <c r="U66" s="637"/>
      <c r="V66" s="637"/>
      <c r="W66" s="638"/>
      <c r="X66" s="128"/>
    </row>
    <row r="67" spans="1:24" s="127" customFormat="1" ht="30" customHeight="1">
      <c r="A67" s="128"/>
      <c r="B67" s="564" t="s">
        <v>29</v>
      </c>
      <c r="C67" s="565"/>
      <c r="D67" s="565"/>
      <c r="E67" s="559" t="s">
        <v>190</v>
      </c>
      <c r="F67" s="559"/>
      <c r="G67" s="559"/>
      <c r="H67" s="559"/>
      <c r="I67" s="559"/>
      <c r="J67" s="559"/>
      <c r="K67" s="559"/>
      <c r="L67" s="559"/>
      <c r="M67" s="559"/>
      <c r="N67" s="559"/>
      <c r="O67" s="559"/>
      <c r="P67" s="559"/>
      <c r="Q67" s="559"/>
      <c r="R67" s="559"/>
      <c r="S67" s="559"/>
      <c r="T67" s="559"/>
      <c r="U67" s="559"/>
      <c r="V67" s="559"/>
      <c r="W67" s="560"/>
      <c r="X67" s="128"/>
    </row>
    <row r="68" spans="1:24" s="127" customFormat="1" ht="30" customHeight="1" thickBot="1">
      <c r="A68" s="128"/>
      <c r="B68" s="629" t="s">
        <v>45</v>
      </c>
      <c r="C68" s="630"/>
      <c r="D68" s="630"/>
      <c r="E68" s="631" t="s">
        <v>191</v>
      </c>
      <c r="F68" s="631"/>
      <c r="G68" s="631"/>
      <c r="H68" s="631"/>
      <c r="I68" s="631"/>
      <c r="J68" s="631"/>
      <c r="K68" s="631"/>
      <c r="L68" s="631"/>
      <c r="M68" s="631"/>
      <c r="N68" s="631"/>
      <c r="O68" s="631"/>
      <c r="P68" s="631"/>
      <c r="Q68" s="631"/>
      <c r="R68" s="631"/>
      <c r="S68" s="631"/>
      <c r="T68" s="631"/>
      <c r="U68" s="631"/>
      <c r="V68" s="631"/>
      <c r="W68" s="632"/>
      <c r="X68" s="128"/>
    </row>
    <row r="69" spans="1:24" ht="29.25" customHeight="1">
      <c r="B69" s="233"/>
      <c r="C69" s="233"/>
      <c r="D69" s="233"/>
      <c r="E69" s="232"/>
      <c r="F69" s="232"/>
      <c r="G69" s="232"/>
      <c r="H69" s="232"/>
      <c r="I69" s="232"/>
      <c r="J69" s="232"/>
      <c r="K69" s="232"/>
      <c r="L69" s="232"/>
      <c r="M69" s="232"/>
      <c r="N69" s="232"/>
      <c r="O69" s="232"/>
      <c r="P69" s="232"/>
      <c r="Q69" s="232"/>
      <c r="R69" s="232"/>
      <c r="S69" s="232"/>
      <c r="T69" s="232"/>
      <c r="U69" s="232"/>
      <c r="V69" s="232"/>
      <c r="W69" s="232"/>
    </row>
    <row r="70" spans="1:24" s="127" customFormat="1" ht="13">
      <c r="A70" s="128"/>
      <c r="B70" s="558" t="s">
        <v>198</v>
      </c>
      <c r="C70" s="558"/>
      <c r="D70" s="558"/>
      <c r="E70" s="558"/>
      <c r="F70" s="558"/>
      <c r="G70" s="558"/>
      <c r="H70" s="558"/>
      <c r="I70" s="558"/>
      <c r="J70" s="558"/>
      <c r="K70" s="558"/>
      <c r="L70" s="558"/>
      <c r="M70" s="558"/>
      <c r="N70" s="558"/>
      <c r="O70" s="558"/>
      <c r="P70" s="558"/>
      <c r="Q70" s="558"/>
      <c r="R70" s="558"/>
      <c r="S70" s="558"/>
      <c r="T70" s="558"/>
      <c r="U70" s="558"/>
      <c r="V70" s="558"/>
      <c r="W70" s="558"/>
      <c r="X70" s="128"/>
    </row>
    <row r="71" spans="1:24" ht="13.5" thickBot="1">
      <c r="B71" s="233"/>
      <c r="C71" s="233"/>
      <c r="D71" s="233"/>
      <c r="E71" s="232"/>
      <c r="F71" s="232"/>
      <c r="G71" s="232"/>
      <c r="H71" s="232"/>
      <c r="I71" s="232"/>
      <c r="J71" s="232"/>
      <c r="K71" s="232"/>
      <c r="L71" s="232"/>
      <c r="M71" s="232"/>
      <c r="N71" s="232"/>
      <c r="O71" s="232"/>
      <c r="P71" s="232"/>
      <c r="Q71" s="232"/>
      <c r="R71" s="232"/>
      <c r="S71" s="232"/>
      <c r="T71" s="232"/>
      <c r="U71" s="232"/>
      <c r="V71" s="232"/>
      <c r="W71" s="232"/>
    </row>
    <row r="72" spans="1:24" s="129" customFormat="1" ht="13.5" thickBot="1">
      <c r="A72" s="128"/>
      <c r="B72" s="555" t="s">
        <v>189</v>
      </c>
      <c r="C72" s="556"/>
      <c r="D72" s="556"/>
      <c r="E72" s="556"/>
      <c r="F72" s="556"/>
      <c r="G72" s="556"/>
      <c r="H72" s="556"/>
      <c r="I72" s="556"/>
      <c r="J72" s="556"/>
      <c r="K72" s="556"/>
      <c r="L72" s="556"/>
      <c r="M72" s="556"/>
      <c r="N72" s="556"/>
      <c r="O72" s="556"/>
      <c r="P72" s="556"/>
      <c r="Q72" s="556"/>
      <c r="R72" s="556"/>
      <c r="S72" s="556"/>
      <c r="T72" s="556"/>
      <c r="U72" s="556"/>
      <c r="V72" s="556"/>
      <c r="W72" s="557"/>
      <c r="X72" s="128"/>
    </row>
    <row r="73" spans="1:24" ht="13" thickBot="1"/>
    <row r="74" spans="1:24" s="127" customFormat="1" ht="30" customHeight="1">
      <c r="A74" s="128"/>
      <c r="B74" s="618" t="s">
        <v>112</v>
      </c>
      <c r="C74" s="619"/>
      <c r="D74" s="619"/>
      <c r="E74" s="620" t="s">
        <v>51</v>
      </c>
      <c r="F74" s="620"/>
      <c r="G74" s="620"/>
      <c r="H74" s="620"/>
      <c r="I74" s="620"/>
      <c r="J74" s="620"/>
      <c r="K74" s="620"/>
      <c r="L74" s="620"/>
      <c r="M74" s="620"/>
      <c r="N74" s="620"/>
      <c r="O74" s="620"/>
      <c r="P74" s="620"/>
      <c r="Q74" s="620"/>
      <c r="R74" s="620"/>
      <c r="S74" s="620"/>
      <c r="T74" s="620"/>
      <c r="U74" s="620"/>
      <c r="V74" s="620"/>
      <c r="W74" s="621"/>
      <c r="X74" s="128"/>
    </row>
    <row r="75" spans="1:24" s="127" customFormat="1" ht="30" customHeight="1">
      <c r="A75" s="128"/>
      <c r="B75" s="624" t="s">
        <v>113</v>
      </c>
      <c r="C75" s="625"/>
      <c r="D75" s="625"/>
      <c r="E75" s="633" t="s">
        <v>58</v>
      </c>
      <c r="F75" s="633"/>
      <c r="G75" s="633"/>
      <c r="H75" s="633"/>
      <c r="I75" s="633"/>
      <c r="J75" s="633"/>
      <c r="K75" s="633"/>
      <c r="L75" s="633"/>
      <c r="M75" s="633"/>
      <c r="N75" s="633"/>
      <c r="O75" s="633"/>
      <c r="P75" s="633"/>
      <c r="Q75" s="633"/>
      <c r="R75" s="633"/>
      <c r="S75" s="633"/>
      <c r="T75" s="633"/>
      <c r="U75" s="633"/>
      <c r="V75" s="633"/>
      <c r="W75" s="634"/>
      <c r="X75" s="128"/>
    </row>
    <row r="76" spans="1:24" s="127" customFormat="1" ht="30" customHeight="1">
      <c r="A76" s="128"/>
      <c r="B76" s="624" t="s">
        <v>114</v>
      </c>
      <c r="C76" s="625"/>
      <c r="D76" s="625"/>
      <c r="E76" s="559" t="s">
        <v>63</v>
      </c>
      <c r="F76" s="559"/>
      <c r="G76" s="559"/>
      <c r="H76" s="559"/>
      <c r="I76" s="559"/>
      <c r="J76" s="559"/>
      <c r="K76" s="559"/>
      <c r="L76" s="559"/>
      <c r="M76" s="559"/>
      <c r="N76" s="559"/>
      <c r="O76" s="559"/>
      <c r="P76" s="559"/>
      <c r="Q76" s="559"/>
      <c r="R76" s="559"/>
      <c r="S76" s="559"/>
      <c r="T76" s="559"/>
      <c r="U76" s="559"/>
      <c r="V76" s="559"/>
      <c r="W76" s="560"/>
      <c r="X76" s="128"/>
    </row>
    <row r="77" spans="1:24" s="127" customFormat="1" ht="30" customHeight="1">
      <c r="A77" s="128"/>
      <c r="B77" s="635" t="s">
        <v>115</v>
      </c>
      <c r="C77" s="636"/>
      <c r="D77" s="636"/>
      <c r="E77" s="633" t="s">
        <v>227</v>
      </c>
      <c r="F77" s="633"/>
      <c r="G77" s="633"/>
      <c r="H77" s="633"/>
      <c r="I77" s="633"/>
      <c r="J77" s="633"/>
      <c r="K77" s="633"/>
      <c r="L77" s="633"/>
      <c r="M77" s="633"/>
      <c r="N77" s="633"/>
      <c r="O77" s="633"/>
      <c r="P77" s="633"/>
      <c r="Q77" s="633"/>
      <c r="R77" s="633"/>
      <c r="S77" s="633"/>
      <c r="T77" s="633"/>
      <c r="U77" s="633"/>
      <c r="V77" s="633"/>
      <c r="W77" s="634"/>
      <c r="X77" s="128"/>
    </row>
    <row r="78" spans="1:24" s="127" customFormat="1" ht="30" customHeight="1">
      <c r="A78" s="128"/>
      <c r="B78" s="635" t="s">
        <v>100</v>
      </c>
      <c r="C78" s="636"/>
      <c r="D78" s="636"/>
      <c r="E78" s="637" t="s">
        <v>116</v>
      </c>
      <c r="F78" s="637"/>
      <c r="G78" s="637"/>
      <c r="H78" s="637"/>
      <c r="I78" s="637"/>
      <c r="J78" s="637"/>
      <c r="K78" s="637"/>
      <c r="L78" s="637"/>
      <c r="M78" s="637"/>
      <c r="N78" s="637"/>
      <c r="O78" s="637"/>
      <c r="P78" s="637"/>
      <c r="Q78" s="637"/>
      <c r="R78" s="637"/>
      <c r="S78" s="637"/>
      <c r="T78" s="637"/>
      <c r="U78" s="637"/>
      <c r="V78" s="637"/>
      <c r="W78" s="638"/>
      <c r="X78" s="128"/>
    </row>
    <row r="79" spans="1:24" s="127" customFormat="1" ht="30" customHeight="1">
      <c r="A79" s="128"/>
      <c r="B79" s="624" t="s">
        <v>4</v>
      </c>
      <c r="C79" s="625"/>
      <c r="D79" s="625"/>
      <c r="E79" s="633" t="s">
        <v>46</v>
      </c>
      <c r="F79" s="633"/>
      <c r="G79" s="633"/>
      <c r="H79" s="633"/>
      <c r="I79" s="633"/>
      <c r="J79" s="633"/>
      <c r="K79" s="633"/>
      <c r="L79" s="633"/>
      <c r="M79" s="633"/>
      <c r="N79" s="633"/>
      <c r="O79" s="633"/>
      <c r="P79" s="633"/>
      <c r="Q79" s="633"/>
      <c r="R79" s="633"/>
      <c r="S79" s="633"/>
      <c r="T79" s="633"/>
      <c r="U79" s="633"/>
      <c r="V79" s="633"/>
      <c r="W79" s="634"/>
      <c r="X79" s="128"/>
    </row>
    <row r="80" spans="1:24" s="127" customFormat="1" ht="30" customHeight="1">
      <c r="A80" s="128"/>
      <c r="B80" s="635" t="s">
        <v>32</v>
      </c>
      <c r="C80" s="636"/>
      <c r="D80" s="636"/>
      <c r="E80" s="622" t="s">
        <v>53</v>
      </c>
      <c r="F80" s="622"/>
      <c r="G80" s="622"/>
      <c r="H80" s="622"/>
      <c r="I80" s="622"/>
      <c r="J80" s="622"/>
      <c r="K80" s="622"/>
      <c r="L80" s="622"/>
      <c r="M80" s="622"/>
      <c r="N80" s="622"/>
      <c r="O80" s="622"/>
      <c r="P80" s="622"/>
      <c r="Q80" s="622"/>
      <c r="R80" s="622"/>
      <c r="S80" s="622"/>
      <c r="T80" s="622"/>
      <c r="U80" s="622"/>
      <c r="V80" s="622"/>
      <c r="W80" s="623"/>
      <c r="X80" s="128"/>
    </row>
    <row r="81" spans="1:24" s="127" customFormat="1" ht="30" customHeight="1">
      <c r="A81" s="128"/>
      <c r="B81" s="624" t="s">
        <v>101</v>
      </c>
      <c r="C81" s="625"/>
      <c r="D81" s="625"/>
      <c r="E81" s="622" t="s">
        <v>53</v>
      </c>
      <c r="F81" s="622"/>
      <c r="G81" s="622"/>
      <c r="H81" s="622"/>
      <c r="I81" s="622"/>
      <c r="J81" s="622"/>
      <c r="K81" s="622"/>
      <c r="L81" s="622"/>
      <c r="M81" s="622"/>
      <c r="N81" s="622"/>
      <c r="O81" s="622"/>
      <c r="P81" s="622"/>
      <c r="Q81" s="622"/>
      <c r="R81" s="622"/>
      <c r="S81" s="622"/>
      <c r="T81" s="622"/>
      <c r="U81" s="622"/>
      <c r="V81" s="622"/>
      <c r="W81" s="623"/>
      <c r="X81" s="128"/>
    </row>
    <row r="82" spans="1:24" s="127" customFormat="1" ht="30" customHeight="1">
      <c r="A82" s="128"/>
      <c r="B82" s="624" t="s">
        <v>117</v>
      </c>
      <c r="C82" s="625"/>
      <c r="D82" s="625"/>
      <c r="E82" s="559" t="s">
        <v>63</v>
      </c>
      <c r="F82" s="559"/>
      <c r="G82" s="559"/>
      <c r="H82" s="559"/>
      <c r="I82" s="559"/>
      <c r="J82" s="559"/>
      <c r="K82" s="559"/>
      <c r="L82" s="559"/>
      <c r="M82" s="559"/>
      <c r="N82" s="559"/>
      <c r="O82" s="559"/>
      <c r="P82" s="559"/>
      <c r="Q82" s="559"/>
      <c r="R82" s="559"/>
      <c r="S82" s="559"/>
      <c r="T82" s="559"/>
      <c r="U82" s="559"/>
      <c r="V82" s="559"/>
      <c r="W82" s="560"/>
      <c r="X82" s="128"/>
    </row>
    <row r="83" spans="1:24" s="127" customFormat="1" ht="30" customHeight="1">
      <c r="A83" s="128"/>
      <c r="B83" s="624" t="s">
        <v>103</v>
      </c>
      <c r="C83" s="625"/>
      <c r="D83" s="625"/>
      <c r="E83" s="622" t="s">
        <v>118</v>
      </c>
      <c r="F83" s="622"/>
      <c r="G83" s="622"/>
      <c r="H83" s="622"/>
      <c r="I83" s="622"/>
      <c r="J83" s="622"/>
      <c r="K83" s="622"/>
      <c r="L83" s="622"/>
      <c r="M83" s="622"/>
      <c r="N83" s="622"/>
      <c r="O83" s="622"/>
      <c r="P83" s="622"/>
      <c r="Q83" s="622"/>
      <c r="R83" s="622"/>
      <c r="S83" s="622"/>
      <c r="T83" s="622"/>
      <c r="U83" s="622"/>
      <c r="V83" s="622"/>
      <c r="W83" s="623"/>
      <c r="X83" s="128"/>
    </row>
    <row r="84" spans="1:24" s="127" customFormat="1" ht="30" customHeight="1">
      <c r="A84" s="128"/>
      <c r="B84" s="624" t="s">
        <v>119</v>
      </c>
      <c r="C84" s="625"/>
      <c r="D84" s="625"/>
      <c r="E84" s="559" t="s">
        <v>63</v>
      </c>
      <c r="F84" s="559"/>
      <c r="G84" s="559"/>
      <c r="H84" s="559"/>
      <c r="I84" s="559"/>
      <c r="J84" s="559"/>
      <c r="K84" s="559"/>
      <c r="L84" s="559"/>
      <c r="M84" s="559"/>
      <c r="N84" s="559"/>
      <c r="O84" s="559"/>
      <c r="P84" s="559"/>
      <c r="Q84" s="559"/>
      <c r="R84" s="559"/>
      <c r="S84" s="559"/>
      <c r="T84" s="559"/>
      <c r="U84" s="559"/>
      <c r="V84" s="559"/>
      <c r="W84" s="560"/>
      <c r="X84" s="128"/>
    </row>
    <row r="85" spans="1:24" s="127" customFormat="1" ht="30" customHeight="1">
      <c r="A85" s="128"/>
      <c r="B85" s="624" t="s">
        <v>105</v>
      </c>
      <c r="C85" s="625"/>
      <c r="D85" s="625"/>
      <c r="E85" s="622" t="s">
        <v>120</v>
      </c>
      <c r="F85" s="622"/>
      <c r="G85" s="622"/>
      <c r="H85" s="622"/>
      <c r="I85" s="622"/>
      <c r="J85" s="622"/>
      <c r="K85" s="622"/>
      <c r="L85" s="622"/>
      <c r="M85" s="622"/>
      <c r="N85" s="622"/>
      <c r="O85" s="622"/>
      <c r="P85" s="622"/>
      <c r="Q85" s="622"/>
      <c r="R85" s="622"/>
      <c r="S85" s="622"/>
      <c r="T85" s="622"/>
      <c r="U85" s="622"/>
      <c r="V85" s="622"/>
      <c r="W85" s="623"/>
      <c r="X85" s="128"/>
    </row>
    <row r="86" spans="1:24" s="127" customFormat="1" ht="30" customHeight="1">
      <c r="A86" s="128"/>
      <c r="B86" s="624" t="s">
        <v>193</v>
      </c>
      <c r="C86" s="625"/>
      <c r="D86" s="625"/>
      <c r="E86" s="622" t="s">
        <v>194</v>
      </c>
      <c r="F86" s="622"/>
      <c r="G86" s="622"/>
      <c r="H86" s="622"/>
      <c r="I86" s="622"/>
      <c r="J86" s="622"/>
      <c r="K86" s="622"/>
      <c r="L86" s="622"/>
      <c r="M86" s="622"/>
      <c r="N86" s="622"/>
      <c r="O86" s="622"/>
      <c r="P86" s="622"/>
      <c r="Q86" s="622"/>
      <c r="R86" s="622"/>
      <c r="S86" s="622"/>
      <c r="T86" s="622"/>
      <c r="U86" s="622"/>
      <c r="V86" s="622"/>
      <c r="W86" s="623"/>
      <c r="X86" s="128"/>
    </row>
    <row r="87" spans="1:24" s="129" customFormat="1" ht="24" customHeight="1">
      <c r="A87" s="128"/>
      <c r="B87" s="564" t="s">
        <v>29</v>
      </c>
      <c r="C87" s="565"/>
      <c r="D87" s="565"/>
      <c r="E87" s="559" t="s">
        <v>190</v>
      </c>
      <c r="F87" s="559"/>
      <c r="G87" s="559"/>
      <c r="H87" s="559"/>
      <c r="I87" s="559"/>
      <c r="J87" s="559"/>
      <c r="K87" s="559"/>
      <c r="L87" s="559"/>
      <c r="M87" s="559"/>
      <c r="N87" s="559"/>
      <c r="O87" s="559"/>
      <c r="P87" s="559"/>
      <c r="Q87" s="559"/>
      <c r="R87" s="559"/>
      <c r="S87" s="559"/>
      <c r="T87" s="559"/>
      <c r="U87" s="559"/>
      <c r="V87" s="559"/>
      <c r="W87" s="560"/>
      <c r="X87" s="128"/>
    </row>
    <row r="88" spans="1:24" s="129" customFormat="1" ht="24" customHeight="1" thickBot="1">
      <c r="A88" s="128"/>
      <c r="B88" s="629" t="s">
        <v>45</v>
      </c>
      <c r="C88" s="630"/>
      <c r="D88" s="630"/>
      <c r="E88" s="631" t="s">
        <v>191</v>
      </c>
      <c r="F88" s="631"/>
      <c r="G88" s="631"/>
      <c r="H88" s="631"/>
      <c r="I88" s="631"/>
      <c r="J88" s="631"/>
      <c r="K88" s="631"/>
      <c r="L88" s="631"/>
      <c r="M88" s="631"/>
      <c r="N88" s="631"/>
      <c r="O88" s="631"/>
      <c r="P88" s="631"/>
      <c r="Q88" s="631"/>
      <c r="R88" s="631"/>
      <c r="S88" s="631"/>
      <c r="T88" s="631"/>
      <c r="U88" s="631"/>
      <c r="V88" s="631"/>
      <c r="W88" s="632"/>
      <c r="X88" s="128"/>
    </row>
    <row r="89" spans="1:24" ht="24" customHeight="1"/>
    <row r="90" spans="1:24" s="127" customFormat="1" ht="13">
      <c r="A90" s="128"/>
      <c r="B90" s="558" t="s">
        <v>219</v>
      </c>
      <c r="C90" s="558"/>
      <c r="D90" s="558"/>
      <c r="E90" s="558"/>
      <c r="F90" s="558"/>
      <c r="G90" s="558"/>
      <c r="H90" s="558"/>
      <c r="I90" s="558"/>
      <c r="J90" s="558"/>
      <c r="K90" s="558"/>
      <c r="L90" s="558"/>
      <c r="M90" s="558"/>
      <c r="N90" s="558"/>
      <c r="O90" s="558"/>
      <c r="P90" s="558"/>
      <c r="Q90" s="558"/>
      <c r="R90" s="558"/>
      <c r="S90" s="558"/>
      <c r="T90" s="558"/>
      <c r="U90" s="558"/>
      <c r="V90" s="558"/>
      <c r="W90" s="558"/>
      <c r="X90" s="128"/>
    </row>
    <row r="91" spans="1:24" ht="13.5" thickBot="1">
      <c r="B91" s="233"/>
      <c r="C91" s="233"/>
      <c r="D91" s="233"/>
      <c r="E91" s="232"/>
      <c r="F91" s="232"/>
      <c r="G91" s="232"/>
      <c r="H91" s="232"/>
      <c r="I91" s="232"/>
      <c r="J91" s="232"/>
      <c r="K91" s="232"/>
      <c r="L91" s="232"/>
      <c r="M91" s="232"/>
      <c r="N91" s="232"/>
      <c r="O91" s="232"/>
      <c r="P91" s="232"/>
      <c r="Q91" s="232"/>
      <c r="R91" s="232"/>
      <c r="S91" s="232"/>
      <c r="T91" s="232"/>
      <c r="U91" s="232"/>
      <c r="V91" s="232"/>
      <c r="W91" s="232"/>
    </row>
    <row r="92" spans="1:24" s="129" customFormat="1" ht="13.5" thickBot="1">
      <c r="A92" s="128"/>
      <c r="B92" s="555" t="s">
        <v>189</v>
      </c>
      <c r="C92" s="556"/>
      <c r="D92" s="556"/>
      <c r="E92" s="556"/>
      <c r="F92" s="556"/>
      <c r="G92" s="556"/>
      <c r="H92" s="556"/>
      <c r="I92" s="556"/>
      <c r="J92" s="556"/>
      <c r="K92" s="556"/>
      <c r="L92" s="556"/>
      <c r="M92" s="556"/>
      <c r="N92" s="556"/>
      <c r="O92" s="556"/>
      <c r="P92" s="556"/>
      <c r="Q92" s="556"/>
      <c r="R92" s="556"/>
      <c r="S92" s="556"/>
      <c r="T92" s="556"/>
      <c r="U92" s="556"/>
      <c r="V92" s="556"/>
      <c r="W92" s="557"/>
      <c r="X92" s="128"/>
    </row>
    <row r="93" spans="1:24" ht="13" thickBot="1"/>
    <row r="94" spans="1:24">
      <c r="B94" s="566" t="s">
        <v>215</v>
      </c>
      <c r="C94" s="567"/>
      <c r="D94" s="567"/>
      <c r="E94" s="567"/>
      <c r="F94" s="567"/>
      <c r="G94" s="567"/>
      <c r="H94" s="567"/>
      <c r="I94" s="567"/>
      <c r="J94" s="567"/>
      <c r="K94" s="567"/>
      <c r="L94" s="567"/>
      <c r="M94" s="567"/>
      <c r="N94" s="567"/>
      <c r="O94" s="567"/>
      <c r="P94" s="567"/>
      <c r="Q94" s="567"/>
      <c r="R94" s="567"/>
      <c r="S94" s="567"/>
      <c r="T94" s="567"/>
      <c r="U94" s="567"/>
      <c r="V94" s="567"/>
      <c r="W94" s="568"/>
    </row>
    <row r="95" spans="1:24">
      <c r="B95" s="259"/>
      <c r="C95" s="260"/>
      <c r="D95" s="260"/>
      <c r="E95" s="260"/>
      <c r="F95" s="260"/>
      <c r="G95" s="260"/>
      <c r="H95" s="260"/>
      <c r="I95" s="260"/>
      <c r="J95" s="260"/>
      <c r="K95" s="260"/>
      <c r="L95" s="260"/>
      <c r="M95" s="260"/>
      <c r="N95" s="260"/>
      <c r="O95" s="260"/>
      <c r="P95" s="260"/>
      <c r="Q95" s="260"/>
      <c r="R95" s="260"/>
      <c r="S95" s="260"/>
      <c r="T95" s="260"/>
      <c r="U95" s="260"/>
      <c r="V95" s="260"/>
      <c r="W95" s="261"/>
    </row>
    <row r="96" spans="1:24" ht="13" thickBot="1">
      <c r="B96" s="569" t="s">
        <v>216</v>
      </c>
      <c r="C96" s="570"/>
      <c r="D96" s="570"/>
      <c r="E96" s="570"/>
      <c r="F96" s="570"/>
      <c r="G96" s="570"/>
      <c r="H96" s="570"/>
      <c r="I96" s="570"/>
      <c r="J96" s="570"/>
      <c r="K96" s="570"/>
      <c r="L96" s="570"/>
      <c r="M96" s="570"/>
      <c r="N96" s="570"/>
      <c r="O96" s="570"/>
      <c r="P96" s="570"/>
      <c r="Q96" s="570"/>
      <c r="R96" s="570"/>
      <c r="S96" s="570"/>
      <c r="T96" s="570"/>
      <c r="U96" s="570"/>
      <c r="V96" s="570"/>
      <c r="W96" s="571"/>
    </row>
    <row r="97" spans="1:24"/>
    <row r="98" spans="1:24"/>
    <row r="99" spans="1:24" s="129" customFormat="1" ht="13">
      <c r="A99" s="128"/>
      <c r="B99" s="558" t="s">
        <v>182</v>
      </c>
      <c r="C99" s="558"/>
      <c r="D99" s="558"/>
      <c r="E99" s="558"/>
      <c r="F99" s="558"/>
      <c r="G99" s="558"/>
      <c r="H99" s="558"/>
      <c r="I99" s="558"/>
      <c r="J99" s="558"/>
      <c r="K99" s="558"/>
      <c r="L99" s="558"/>
      <c r="M99" s="558"/>
      <c r="N99" s="558"/>
      <c r="O99" s="558"/>
      <c r="P99" s="558"/>
      <c r="Q99" s="558"/>
      <c r="R99" s="558"/>
      <c r="S99" s="558"/>
      <c r="T99" s="558"/>
      <c r="U99" s="558"/>
      <c r="V99" s="558"/>
      <c r="W99" s="558"/>
      <c r="X99" s="128"/>
    </row>
    <row r="100" spans="1:24" s="129" customFormat="1" ht="13" thickBot="1">
      <c r="A100" s="128"/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28"/>
    </row>
    <row r="101" spans="1:24" s="129" customFormat="1" ht="13.5" thickBot="1">
      <c r="A101" s="128"/>
      <c r="B101" s="555" t="s">
        <v>189</v>
      </c>
      <c r="C101" s="556"/>
      <c r="D101" s="556"/>
      <c r="E101" s="556"/>
      <c r="F101" s="556"/>
      <c r="G101" s="556"/>
      <c r="H101" s="556"/>
      <c r="I101" s="556"/>
      <c r="J101" s="556"/>
      <c r="K101" s="556"/>
      <c r="L101" s="556"/>
      <c r="M101" s="556"/>
      <c r="N101" s="556"/>
      <c r="O101" s="556"/>
      <c r="P101" s="556"/>
      <c r="Q101" s="556"/>
      <c r="R101" s="556"/>
      <c r="S101" s="556"/>
      <c r="T101" s="556"/>
      <c r="U101" s="556"/>
      <c r="V101" s="556"/>
      <c r="W101" s="557"/>
      <c r="X101" s="128"/>
    </row>
    <row r="102" spans="1:24" s="129" customFormat="1" ht="13" thickBot="1">
      <c r="A102" s="128"/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28"/>
    </row>
    <row r="103" spans="1:24" ht="24" customHeight="1">
      <c r="B103" s="578" t="s">
        <v>134</v>
      </c>
      <c r="C103" s="579"/>
      <c r="D103" s="580"/>
      <c r="E103" s="593" t="s">
        <v>187</v>
      </c>
      <c r="F103" s="594"/>
      <c r="G103" s="594"/>
      <c r="H103" s="594"/>
      <c r="I103" s="594"/>
      <c r="J103" s="594"/>
      <c r="K103" s="594"/>
      <c r="L103" s="594"/>
      <c r="M103" s="594"/>
      <c r="N103" s="594"/>
      <c r="O103" s="594"/>
      <c r="P103" s="594"/>
      <c r="Q103" s="594"/>
      <c r="R103" s="594"/>
      <c r="S103" s="594"/>
      <c r="T103" s="594"/>
      <c r="U103" s="594"/>
      <c r="V103" s="594"/>
      <c r="W103" s="595"/>
    </row>
    <row r="104" spans="1:24" ht="27" customHeight="1">
      <c r="B104" s="599" t="s">
        <v>9</v>
      </c>
      <c r="C104" s="600"/>
      <c r="D104" s="601"/>
      <c r="E104" s="605" t="s">
        <v>51</v>
      </c>
      <c r="F104" s="606"/>
      <c r="G104" s="606"/>
      <c r="H104" s="606"/>
      <c r="I104" s="606"/>
      <c r="J104" s="606"/>
      <c r="K104" s="606"/>
      <c r="L104" s="606"/>
      <c r="M104" s="606"/>
      <c r="N104" s="606"/>
      <c r="O104" s="606"/>
      <c r="P104" s="606"/>
      <c r="Q104" s="606"/>
      <c r="R104" s="606"/>
      <c r="S104" s="606"/>
      <c r="T104" s="606"/>
      <c r="U104" s="606"/>
      <c r="V104" s="606"/>
      <c r="W104" s="607"/>
    </row>
    <row r="105" spans="1:24" ht="30.75" customHeight="1">
      <c r="B105" s="599" t="s">
        <v>37</v>
      </c>
      <c r="C105" s="600"/>
      <c r="D105" s="601"/>
      <c r="E105" s="605" t="s">
        <v>52</v>
      </c>
      <c r="F105" s="606"/>
      <c r="G105" s="606"/>
      <c r="H105" s="606"/>
      <c r="I105" s="606"/>
      <c r="J105" s="606"/>
      <c r="K105" s="606"/>
      <c r="L105" s="606"/>
      <c r="M105" s="606"/>
      <c r="N105" s="606"/>
      <c r="O105" s="606"/>
      <c r="P105" s="606"/>
      <c r="Q105" s="606"/>
      <c r="R105" s="606"/>
      <c r="S105" s="606"/>
      <c r="T105" s="606"/>
      <c r="U105" s="606"/>
      <c r="V105" s="606"/>
      <c r="W105" s="607"/>
    </row>
    <row r="106" spans="1:24" ht="28.5" customHeight="1">
      <c r="B106" s="561" t="s">
        <v>10</v>
      </c>
      <c r="C106" s="562"/>
      <c r="D106" s="563"/>
      <c r="E106" s="596" t="s">
        <v>58</v>
      </c>
      <c r="F106" s="597"/>
      <c r="G106" s="597"/>
      <c r="H106" s="597"/>
      <c r="I106" s="597"/>
      <c r="J106" s="597"/>
      <c r="K106" s="597"/>
      <c r="L106" s="597"/>
      <c r="M106" s="597"/>
      <c r="N106" s="597"/>
      <c r="O106" s="597"/>
      <c r="P106" s="597"/>
      <c r="Q106" s="597"/>
      <c r="R106" s="597"/>
      <c r="S106" s="597"/>
      <c r="T106" s="597"/>
      <c r="U106" s="597"/>
      <c r="V106" s="597"/>
      <c r="W106" s="598"/>
    </row>
    <row r="107" spans="1:24" ht="27" customHeight="1">
      <c r="B107" s="561" t="s">
        <v>57</v>
      </c>
      <c r="C107" s="562"/>
      <c r="D107" s="563"/>
      <c r="E107" s="605" t="s">
        <v>63</v>
      </c>
      <c r="F107" s="606"/>
      <c r="G107" s="606"/>
      <c r="H107" s="606"/>
      <c r="I107" s="606"/>
      <c r="J107" s="606"/>
      <c r="K107" s="606"/>
      <c r="L107" s="606"/>
      <c r="M107" s="606"/>
      <c r="N107" s="606"/>
      <c r="O107" s="606"/>
      <c r="P107" s="606"/>
      <c r="Q107" s="606"/>
      <c r="R107" s="606"/>
      <c r="S107" s="606"/>
      <c r="T107" s="606"/>
      <c r="U107" s="606"/>
      <c r="V107" s="606"/>
      <c r="W107" s="607"/>
    </row>
    <row r="108" spans="1:24" ht="27.75" customHeight="1">
      <c r="B108" s="599" t="s">
        <v>228</v>
      </c>
      <c r="C108" s="562"/>
      <c r="D108" s="563"/>
      <c r="E108" s="605" t="s">
        <v>63</v>
      </c>
      <c r="F108" s="606"/>
      <c r="G108" s="606"/>
      <c r="H108" s="606"/>
      <c r="I108" s="606"/>
      <c r="J108" s="606"/>
      <c r="K108" s="606"/>
      <c r="L108" s="606"/>
      <c r="M108" s="606"/>
      <c r="N108" s="606"/>
      <c r="O108" s="606"/>
      <c r="P108" s="606"/>
      <c r="Q108" s="606"/>
      <c r="R108" s="606"/>
      <c r="S108" s="606"/>
      <c r="T108" s="606"/>
      <c r="U108" s="606"/>
      <c r="V108" s="606"/>
      <c r="W108" s="607"/>
    </row>
    <row r="109" spans="1:24" ht="30" customHeight="1">
      <c r="B109" s="599" t="s">
        <v>48</v>
      </c>
      <c r="C109" s="562"/>
      <c r="D109" s="563"/>
      <c r="E109" s="605" t="s">
        <v>53</v>
      </c>
      <c r="F109" s="606"/>
      <c r="G109" s="606"/>
      <c r="H109" s="606"/>
      <c r="I109" s="606"/>
      <c r="J109" s="606"/>
      <c r="K109" s="606"/>
      <c r="L109" s="606"/>
      <c r="M109" s="606"/>
      <c r="N109" s="606"/>
      <c r="O109" s="606"/>
      <c r="P109" s="606"/>
      <c r="Q109" s="606"/>
      <c r="R109" s="606"/>
      <c r="S109" s="606"/>
      <c r="T109" s="606"/>
      <c r="U109" s="606"/>
      <c r="V109" s="606"/>
      <c r="W109" s="607"/>
    </row>
    <row r="110" spans="1:24" ht="102.75" customHeight="1">
      <c r="B110" s="599" t="s">
        <v>50</v>
      </c>
      <c r="C110" s="600"/>
      <c r="D110" s="601"/>
      <c r="E110" s="602" t="s">
        <v>309</v>
      </c>
      <c r="F110" s="603"/>
      <c r="G110" s="603"/>
      <c r="H110" s="603"/>
      <c r="I110" s="603"/>
      <c r="J110" s="603"/>
      <c r="K110" s="603"/>
      <c r="L110" s="603"/>
      <c r="M110" s="603"/>
      <c r="N110" s="603"/>
      <c r="O110" s="603"/>
      <c r="P110" s="603"/>
      <c r="Q110" s="603"/>
      <c r="R110" s="603"/>
      <c r="S110" s="603"/>
      <c r="T110" s="603"/>
      <c r="U110" s="603"/>
      <c r="V110" s="603"/>
      <c r="W110" s="604"/>
    </row>
    <row r="111" spans="1:24" ht="25.5" customHeight="1">
      <c r="B111" s="561" t="s">
        <v>49</v>
      </c>
      <c r="C111" s="562"/>
      <c r="D111" s="563"/>
      <c r="E111" s="559" t="s">
        <v>227</v>
      </c>
      <c r="F111" s="559"/>
      <c r="G111" s="559"/>
      <c r="H111" s="559"/>
      <c r="I111" s="559"/>
      <c r="J111" s="559"/>
      <c r="K111" s="559"/>
      <c r="L111" s="559"/>
      <c r="M111" s="559"/>
      <c r="N111" s="559"/>
      <c r="O111" s="559"/>
      <c r="P111" s="559"/>
      <c r="Q111" s="559"/>
      <c r="R111" s="559"/>
      <c r="S111" s="559"/>
      <c r="T111" s="559"/>
      <c r="U111" s="559"/>
      <c r="V111" s="559"/>
      <c r="W111" s="560"/>
    </row>
    <row r="112" spans="1:24" ht="59.65" customHeight="1">
      <c r="B112" s="564" t="s">
        <v>56</v>
      </c>
      <c r="C112" s="565"/>
      <c r="D112" s="565"/>
      <c r="E112" s="642" t="s">
        <v>296</v>
      </c>
      <c r="F112" s="637"/>
      <c r="G112" s="637"/>
      <c r="H112" s="637"/>
      <c r="I112" s="637"/>
      <c r="J112" s="637"/>
      <c r="K112" s="637"/>
      <c r="L112" s="637"/>
      <c r="M112" s="637"/>
      <c r="N112" s="637"/>
      <c r="O112" s="637"/>
      <c r="P112" s="637"/>
      <c r="Q112" s="637"/>
      <c r="R112" s="637"/>
      <c r="S112" s="637"/>
      <c r="T112" s="637"/>
      <c r="U112" s="637"/>
      <c r="V112" s="637"/>
      <c r="W112" s="638"/>
    </row>
    <row r="113" spans="2:23" ht="23.25" customHeight="1">
      <c r="B113" s="599" t="s">
        <v>32</v>
      </c>
      <c r="C113" s="600"/>
      <c r="D113" s="601"/>
      <c r="E113" s="559" t="s">
        <v>295</v>
      </c>
      <c r="F113" s="559"/>
      <c r="G113" s="559"/>
      <c r="H113" s="559"/>
      <c r="I113" s="559"/>
      <c r="J113" s="559"/>
      <c r="K113" s="559"/>
      <c r="L113" s="559"/>
      <c r="M113" s="559"/>
      <c r="N113" s="559"/>
      <c r="O113" s="559"/>
      <c r="P113" s="559"/>
      <c r="Q113" s="559"/>
      <c r="R113" s="559"/>
      <c r="S113" s="559"/>
      <c r="T113" s="559"/>
      <c r="U113" s="559"/>
      <c r="V113" s="559"/>
      <c r="W113" s="560"/>
    </row>
    <row r="114" spans="2:23" ht="24" customHeight="1">
      <c r="B114" s="599" t="s">
        <v>34</v>
      </c>
      <c r="C114" s="600"/>
      <c r="D114" s="601"/>
      <c r="E114" s="559" t="s">
        <v>310</v>
      </c>
      <c r="F114" s="559"/>
      <c r="G114" s="559"/>
      <c r="H114" s="559"/>
      <c r="I114" s="559"/>
      <c r="J114" s="559"/>
      <c r="K114" s="559"/>
      <c r="L114" s="559"/>
      <c r="M114" s="559"/>
      <c r="N114" s="559"/>
      <c r="O114" s="559"/>
      <c r="P114" s="559"/>
      <c r="Q114" s="559"/>
      <c r="R114" s="559"/>
      <c r="S114" s="559"/>
      <c r="T114" s="559"/>
      <c r="U114" s="559"/>
      <c r="V114" s="559"/>
      <c r="W114" s="560"/>
    </row>
    <row r="115" spans="2:23" ht="22.5" customHeight="1">
      <c r="B115" s="599" t="s">
        <v>290</v>
      </c>
      <c r="C115" s="600"/>
      <c r="D115" s="601"/>
      <c r="E115" s="643" t="s">
        <v>297</v>
      </c>
      <c r="F115" s="644"/>
      <c r="G115" s="644"/>
      <c r="H115" s="644"/>
      <c r="I115" s="644"/>
      <c r="J115" s="644"/>
      <c r="K115" s="644"/>
      <c r="L115" s="644"/>
      <c r="M115" s="644"/>
      <c r="N115" s="644"/>
      <c r="O115" s="644"/>
      <c r="P115" s="644"/>
      <c r="Q115" s="644"/>
      <c r="R115" s="644"/>
      <c r="S115" s="644"/>
      <c r="T115" s="644"/>
      <c r="U115" s="644"/>
      <c r="V115" s="644"/>
      <c r="W115" s="645"/>
    </row>
    <row r="116" spans="2:23" ht="33" customHeight="1">
      <c r="B116" s="599" t="s">
        <v>147</v>
      </c>
      <c r="C116" s="600"/>
      <c r="D116" s="601"/>
      <c r="E116" s="602" t="s">
        <v>324</v>
      </c>
      <c r="F116" s="602"/>
      <c r="G116" s="602"/>
      <c r="H116" s="602"/>
      <c r="I116" s="602"/>
      <c r="J116" s="602"/>
      <c r="K116" s="602"/>
      <c r="L116" s="602"/>
      <c r="M116" s="602"/>
      <c r="N116" s="602"/>
      <c r="O116" s="602"/>
      <c r="P116" s="602"/>
      <c r="Q116" s="602"/>
      <c r="R116" s="602"/>
      <c r="S116" s="602"/>
      <c r="T116" s="602"/>
      <c r="U116" s="602"/>
      <c r="V116" s="602"/>
      <c r="W116" s="646"/>
    </row>
    <row r="117" spans="2:23" ht="42" customHeight="1">
      <c r="B117" s="599" t="s">
        <v>263</v>
      </c>
      <c r="C117" s="600"/>
      <c r="D117" s="601"/>
      <c r="E117" s="643" t="s">
        <v>324</v>
      </c>
      <c r="F117" s="644"/>
      <c r="G117" s="644"/>
      <c r="H117" s="644"/>
      <c r="I117" s="644"/>
      <c r="J117" s="644"/>
      <c r="K117" s="644"/>
      <c r="L117" s="644"/>
      <c r="M117" s="644"/>
      <c r="N117" s="644"/>
      <c r="O117" s="644"/>
      <c r="P117" s="644"/>
      <c r="Q117" s="644"/>
      <c r="R117" s="644"/>
      <c r="S117" s="644"/>
      <c r="T117" s="644"/>
      <c r="U117" s="644"/>
      <c r="V117" s="644"/>
      <c r="W117" s="645"/>
    </row>
    <row r="118" spans="2:23" ht="36.75" customHeight="1">
      <c r="B118" s="599" t="s">
        <v>264</v>
      </c>
      <c r="C118" s="600"/>
      <c r="D118" s="601"/>
      <c r="E118" s="643" t="s">
        <v>324</v>
      </c>
      <c r="F118" s="644"/>
      <c r="G118" s="644"/>
      <c r="H118" s="644"/>
      <c r="I118" s="644"/>
      <c r="J118" s="644"/>
      <c r="K118" s="644"/>
      <c r="L118" s="644"/>
      <c r="M118" s="644"/>
      <c r="N118" s="644"/>
      <c r="O118" s="644"/>
      <c r="P118" s="644"/>
      <c r="Q118" s="644"/>
      <c r="R118" s="644"/>
      <c r="S118" s="644"/>
      <c r="T118" s="644"/>
      <c r="U118" s="644"/>
      <c r="V118" s="644"/>
      <c r="W118" s="645"/>
    </row>
    <row r="119" spans="2:23" ht="30.75" customHeight="1">
      <c r="B119" s="599" t="s">
        <v>265</v>
      </c>
      <c r="C119" s="600"/>
      <c r="D119" s="601"/>
      <c r="E119" s="643" t="s">
        <v>323</v>
      </c>
      <c r="F119" s="644"/>
      <c r="G119" s="644"/>
      <c r="H119" s="644"/>
      <c r="I119" s="644"/>
      <c r="J119" s="644"/>
      <c r="K119" s="644"/>
      <c r="L119" s="644"/>
      <c r="M119" s="644"/>
      <c r="N119" s="644"/>
      <c r="O119" s="644"/>
      <c r="P119" s="644"/>
      <c r="Q119" s="644"/>
      <c r="R119" s="644"/>
      <c r="S119" s="644"/>
      <c r="T119" s="644"/>
      <c r="U119" s="644"/>
      <c r="V119" s="644"/>
      <c r="W119" s="645"/>
    </row>
    <row r="120" spans="2:23" ht="42" customHeight="1">
      <c r="B120" s="599" t="s">
        <v>269</v>
      </c>
      <c r="C120" s="600"/>
      <c r="D120" s="601"/>
      <c r="E120" s="643" t="s">
        <v>322</v>
      </c>
      <c r="F120" s="644"/>
      <c r="G120" s="644"/>
      <c r="H120" s="644"/>
      <c r="I120" s="644"/>
      <c r="J120" s="644"/>
      <c r="K120" s="644"/>
      <c r="L120" s="644"/>
      <c r="M120" s="644"/>
      <c r="N120" s="644"/>
      <c r="O120" s="644"/>
      <c r="P120" s="644"/>
      <c r="Q120" s="644"/>
      <c r="R120" s="644"/>
      <c r="S120" s="644"/>
      <c r="T120" s="644"/>
      <c r="U120" s="644"/>
      <c r="V120" s="644"/>
      <c r="W120" s="645"/>
    </row>
    <row r="121" spans="2:23" ht="23.25" customHeight="1">
      <c r="B121" s="599" t="s">
        <v>271</v>
      </c>
      <c r="C121" s="600"/>
      <c r="D121" s="601"/>
      <c r="E121" s="605" t="s">
        <v>298</v>
      </c>
      <c r="F121" s="606"/>
      <c r="G121" s="606"/>
      <c r="H121" s="606"/>
      <c r="I121" s="606"/>
      <c r="J121" s="606"/>
      <c r="K121" s="606"/>
      <c r="L121" s="606"/>
      <c r="M121" s="606"/>
      <c r="N121" s="606"/>
      <c r="O121" s="606"/>
      <c r="P121" s="606"/>
      <c r="Q121" s="606"/>
      <c r="R121" s="606"/>
      <c r="S121" s="606"/>
      <c r="T121" s="606"/>
      <c r="U121" s="606"/>
      <c r="V121" s="606"/>
      <c r="W121" s="607"/>
    </row>
    <row r="122" spans="2:23" ht="23.25" customHeight="1">
      <c r="B122" s="599" t="s">
        <v>148</v>
      </c>
      <c r="C122" s="600"/>
      <c r="D122" s="601"/>
      <c r="E122" s="559" t="s">
        <v>166</v>
      </c>
      <c r="F122" s="559"/>
      <c r="G122" s="559"/>
      <c r="H122" s="559"/>
      <c r="I122" s="559"/>
      <c r="J122" s="559"/>
      <c r="K122" s="559"/>
      <c r="L122" s="559"/>
      <c r="M122" s="559"/>
      <c r="N122" s="559"/>
      <c r="O122" s="559"/>
      <c r="P122" s="559"/>
      <c r="Q122" s="559"/>
      <c r="R122" s="559"/>
      <c r="S122" s="559"/>
      <c r="T122" s="559"/>
      <c r="U122" s="559"/>
      <c r="V122" s="559"/>
      <c r="W122" s="560"/>
    </row>
    <row r="123" spans="2:23" ht="23.25" customHeight="1">
      <c r="B123" s="599" t="s">
        <v>151</v>
      </c>
      <c r="C123" s="600"/>
      <c r="D123" s="601"/>
      <c r="E123" s="559" t="s">
        <v>226</v>
      </c>
      <c r="F123" s="559"/>
      <c r="G123" s="559"/>
      <c r="H123" s="559"/>
      <c r="I123" s="559"/>
      <c r="J123" s="559"/>
      <c r="K123" s="559"/>
      <c r="L123" s="559"/>
      <c r="M123" s="559"/>
      <c r="N123" s="559"/>
      <c r="O123" s="559"/>
      <c r="P123" s="559"/>
      <c r="Q123" s="559"/>
      <c r="R123" s="559"/>
      <c r="S123" s="559"/>
      <c r="T123" s="559"/>
      <c r="U123" s="559"/>
      <c r="V123" s="559"/>
      <c r="W123" s="560"/>
    </row>
    <row r="124" spans="2:23" ht="23.25" customHeight="1">
      <c r="B124" s="599" t="s">
        <v>165</v>
      </c>
      <c r="C124" s="600"/>
      <c r="D124" s="601"/>
      <c r="E124" s="605" t="s">
        <v>185</v>
      </c>
      <c r="F124" s="606"/>
      <c r="G124" s="606"/>
      <c r="H124" s="606"/>
      <c r="I124" s="606"/>
      <c r="J124" s="606"/>
      <c r="K124" s="606"/>
      <c r="L124" s="606"/>
      <c r="M124" s="606"/>
      <c r="N124" s="606"/>
      <c r="O124" s="606"/>
      <c r="P124" s="606"/>
      <c r="Q124" s="606"/>
      <c r="R124" s="606"/>
      <c r="S124" s="606"/>
      <c r="T124" s="606"/>
      <c r="U124" s="606"/>
      <c r="V124" s="606"/>
      <c r="W124" s="607"/>
    </row>
    <row r="125" spans="2:23" ht="23.25" customHeight="1">
      <c r="B125" s="599" t="s">
        <v>164</v>
      </c>
      <c r="C125" s="600"/>
      <c r="D125" s="601"/>
      <c r="E125" s="605" t="s">
        <v>185</v>
      </c>
      <c r="F125" s="606"/>
      <c r="G125" s="606"/>
      <c r="H125" s="606"/>
      <c r="I125" s="606"/>
      <c r="J125" s="606"/>
      <c r="K125" s="606"/>
      <c r="L125" s="606"/>
      <c r="M125" s="606"/>
      <c r="N125" s="606"/>
      <c r="O125" s="606"/>
      <c r="P125" s="606"/>
      <c r="Q125" s="606"/>
      <c r="R125" s="606"/>
      <c r="S125" s="606"/>
      <c r="T125" s="606"/>
      <c r="U125" s="606"/>
      <c r="V125" s="606"/>
      <c r="W125" s="607"/>
    </row>
    <row r="126" spans="2:23" ht="23.25" customHeight="1">
      <c r="B126" s="599" t="s">
        <v>163</v>
      </c>
      <c r="C126" s="600"/>
      <c r="D126" s="601"/>
      <c r="E126" s="605" t="s">
        <v>185</v>
      </c>
      <c r="F126" s="606"/>
      <c r="G126" s="606"/>
      <c r="H126" s="606"/>
      <c r="I126" s="606"/>
      <c r="J126" s="606"/>
      <c r="K126" s="606"/>
      <c r="L126" s="606"/>
      <c r="M126" s="606"/>
      <c r="N126" s="606"/>
      <c r="O126" s="606"/>
      <c r="P126" s="606"/>
      <c r="Q126" s="606"/>
      <c r="R126" s="606"/>
      <c r="S126" s="606"/>
      <c r="T126" s="606"/>
      <c r="U126" s="606"/>
      <c r="V126" s="606"/>
      <c r="W126" s="607"/>
    </row>
    <row r="127" spans="2:23" ht="23.25" customHeight="1">
      <c r="B127" s="599" t="s">
        <v>175</v>
      </c>
      <c r="C127" s="600"/>
      <c r="D127" s="601"/>
      <c r="E127" s="605" t="s">
        <v>192</v>
      </c>
      <c r="F127" s="606"/>
      <c r="G127" s="606"/>
      <c r="H127" s="606"/>
      <c r="I127" s="606"/>
      <c r="J127" s="606"/>
      <c r="K127" s="606"/>
      <c r="L127" s="606"/>
      <c r="M127" s="606"/>
      <c r="N127" s="606"/>
      <c r="O127" s="606"/>
      <c r="P127" s="606"/>
      <c r="Q127" s="606"/>
      <c r="R127" s="606"/>
      <c r="S127" s="606"/>
      <c r="T127" s="606"/>
      <c r="U127" s="606"/>
      <c r="V127" s="606"/>
      <c r="W127" s="607"/>
    </row>
    <row r="128" spans="2:23" ht="23.25" customHeight="1">
      <c r="B128" s="599" t="s">
        <v>29</v>
      </c>
      <c r="C128" s="600"/>
      <c r="D128" s="601"/>
      <c r="E128" s="559" t="s">
        <v>190</v>
      </c>
      <c r="F128" s="559"/>
      <c r="G128" s="559"/>
      <c r="H128" s="559"/>
      <c r="I128" s="559"/>
      <c r="J128" s="559"/>
      <c r="K128" s="559"/>
      <c r="L128" s="559"/>
      <c r="M128" s="559"/>
      <c r="N128" s="559"/>
      <c r="O128" s="559"/>
      <c r="P128" s="559"/>
      <c r="Q128" s="559"/>
      <c r="R128" s="559"/>
      <c r="S128" s="559"/>
      <c r="T128" s="559"/>
      <c r="U128" s="559"/>
      <c r="V128" s="559"/>
      <c r="W128" s="560"/>
    </row>
    <row r="129" spans="1:24" ht="23.25" customHeight="1" thickBot="1">
      <c r="B129" s="629" t="s">
        <v>45</v>
      </c>
      <c r="C129" s="630"/>
      <c r="D129" s="630"/>
      <c r="E129" s="631" t="s">
        <v>191</v>
      </c>
      <c r="F129" s="631"/>
      <c r="G129" s="631"/>
      <c r="H129" s="631"/>
      <c r="I129" s="631"/>
      <c r="J129" s="631"/>
      <c r="K129" s="631"/>
      <c r="L129" s="631"/>
      <c r="M129" s="631"/>
      <c r="N129" s="631"/>
      <c r="O129" s="631"/>
      <c r="P129" s="631"/>
      <c r="Q129" s="631"/>
      <c r="R129" s="631"/>
      <c r="S129" s="631"/>
      <c r="T129" s="631"/>
      <c r="U129" s="631"/>
      <c r="V129" s="631"/>
      <c r="W129" s="632"/>
    </row>
    <row r="130" spans="1:24" ht="29.25" customHeight="1">
      <c r="B130" s="233"/>
      <c r="C130" s="233"/>
      <c r="D130" s="233"/>
      <c r="E130" s="232"/>
      <c r="F130" s="232"/>
      <c r="G130" s="232"/>
      <c r="H130" s="232"/>
      <c r="I130" s="232"/>
      <c r="J130" s="232"/>
      <c r="K130" s="232"/>
      <c r="L130" s="232"/>
      <c r="M130" s="232"/>
      <c r="N130" s="232"/>
      <c r="O130" s="232"/>
      <c r="P130" s="232"/>
      <c r="Q130" s="232"/>
      <c r="R130" s="232"/>
      <c r="S130" s="232"/>
      <c r="T130" s="232"/>
      <c r="U130" s="232"/>
      <c r="V130" s="232"/>
      <c r="W130" s="232"/>
    </row>
    <row r="131" spans="1:24"/>
    <row r="132" spans="1:24" s="129" customFormat="1">
      <c r="A132" s="128"/>
      <c r="B132" s="558" t="s">
        <v>217</v>
      </c>
      <c r="C132" s="558"/>
      <c r="D132" s="558"/>
      <c r="E132" s="558"/>
      <c r="F132" s="558"/>
      <c r="G132" s="558"/>
      <c r="H132" s="558"/>
      <c r="I132" s="558"/>
      <c r="J132" s="558"/>
      <c r="K132" s="558"/>
      <c r="L132" s="558"/>
      <c r="M132" s="558"/>
      <c r="N132" s="558"/>
      <c r="O132" s="558"/>
      <c r="P132" s="558"/>
      <c r="Q132" s="558"/>
      <c r="R132" s="558"/>
      <c r="S132" s="558"/>
      <c r="T132" s="558"/>
      <c r="U132" s="558"/>
      <c r="V132" s="558"/>
      <c r="W132" s="558"/>
      <c r="X132" s="128"/>
    </row>
    <row r="133" spans="1:24" ht="13" thickBot="1"/>
    <row r="134" spans="1:24" ht="13" thickBot="1">
      <c r="B134" s="590" t="s">
        <v>218</v>
      </c>
      <c r="C134" s="591"/>
      <c r="D134" s="591"/>
      <c r="E134" s="591"/>
      <c r="F134" s="591"/>
      <c r="G134" s="591"/>
      <c r="H134" s="591"/>
      <c r="I134" s="591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2"/>
    </row>
    <row r="135" spans="1:24"/>
    <row r="136" spans="1:24"/>
    <row r="137" spans="1:24"/>
    <row r="138" spans="1:24"/>
    <row r="139" spans="1:24"/>
    <row r="140" spans="1:24"/>
    <row r="141" spans="1:24"/>
    <row r="142" spans="1:24"/>
    <row r="143" spans="1:24"/>
    <row r="144" spans="1:24"/>
    <row r="145"/>
    <row r="146"/>
    <row r="147"/>
    <row r="148"/>
    <row r="149"/>
  </sheetData>
  <sheetProtection algorithmName="SHA-512" hashValue="J5klBcx0RRs2CvAiTBf1jF/NxJIXlk2wjXDTB/EVv/VlLIb6UuAvbm15vJRhI5vt3v7o33P5wKbeKmol14N69A==" saltValue="nAWeeYf3K961z0M20qdT0g==" spinCount="100000" sheet="1" objects="1" scenarios="1"/>
  <mergeCells count="180">
    <mergeCell ref="B13:W13"/>
    <mergeCell ref="B21:D21"/>
    <mergeCell ref="E21:W21"/>
    <mergeCell ref="B33:D33"/>
    <mergeCell ref="E33:W33"/>
    <mergeCell ref="B34:D34"/>
    <mergeCell ref="E34:W34"/>
    <mergeCell ref="B35:D35"/>
    <mergeCell ref="E35:W35"/>
    <mergeCell ref="B128:D128"/>
    <mergeCell ref="E128:W128"/>
    <mergeCell ref="E113:W113"/>
    <mergeCell ref="B114:D114"/>
    <mergeCell ref="E114:W114"/>
    <mergeCell ref="B112:D112"/>
    <mergeCell ref="E112:W112"/>
    <mergeCell ref="B127:D127"/>
    <mergeCell ref="E127:W127"/>
    <mergeCell ref="B123:D123"/>
    <mergeCell ref="E122:W122"/>
    <mergeCell ref="E123:W123"/>
    <mergeCell ref="B115:D115"/>
    <mergeCell ref="B117:D117"/>
    <mergeCell ref="E117:W117"/>
    <mergeCell ref="B118:D118"/>
    <mergeCell ref="E118:W118"/>
    <mergeCell ref="B119:D119"/>
    <mergeCell ref="B120:D120"/>
    <mergeCell ref="E119:W119"/>
    <mergeCell ref="E120:W120"/>
    <mergeCell ref="E121:W121"/>
    <mergeCell ref="B113:D113"/>
    <mergeCell ref="B79:D79"/>
    <mergeCell ref="E79:W79"/>
    <mergeCell ref="B121:D121"/>
    <mergeCell ref="E88:W88"/>
    <mergeCell ref="E84:W84"/>
    <mergeCell ref="B85:D85"/>
    <mergeCell ref="E85:W85"/>
    <mergeCell ref="E77:W77"/>
    <mergeCell ref="B66:D66"/>
    <mergeCell ref="B109:D109"/>
    <mergeCell ref="E109:W109"/>
    <mergeCell ref="B107:D107"/>
    <mergeCell ref="E107:W107"/>
    <mergeCell ref="E66:W66"/>
    <mergeCell ref="E111:W111"/>
    <mergeCell ref="B80:D80"/>
    <mergeCell ref="E80:W80"/>
    <mergeCell ref="B81:D81"/>
    <mergeCell ref="B108:D108"/>
    <mergeCell ref="E108:W108"/>
    <mergeCell ref="B124:D124"/>
    <mergeCell ref="B125:D125"/>
    <mergeCell ref="B126:D126"/>
    <mergeCell ref="E124:W124"/>
    <mergeCell ref="E125:W125"/>
    <mergeCell ref="B82:D82"/>
    <mergeCell ref="E82:W82"/>
    <mergeCell ref="B122:D122"/>
    <mergeCell ref="B86:D86"/>
    <mergeCell ref="E86:W86"/>
    <mergeCell ref="B87:D87"/>
    <mergeCell ref="E87:W87"/>
    <mergeCell ref="E115:W115"/>
    <mergeCell ref="B116:D116"/>
    <mergeCell ref="E116:W116"/>
    <mergeCell ref="B129:D129"/>
    <mergeCell ref="E129:W129"/>
    <mergeCell ref="B99:W99"/>
    <mergeCell ref="B75:D75"/>
    <mergeCell ref="B59:W59"/>
    <mergeCell ref="B111:D111"/>
    <mergeCell ref="B106:D106"/>
    <mergeCell ref="B104:D104"/>
    <mergeCell ref="E51:W51"/>
    <mergeCell ref="B67:D67"/>
    <mergeCell ref="E67:W67"/>
    <mergeCell ref="B55:W55"/>
    <mergeCell ref="B68:D68"/>
    <mergeCell ref="E68:W68"/>
    <mergeCell ref="B65:D65"/>
    <mergeCell ref="E65:W65"/>
    <mergeCell ref="B61:D61"/>
    <mergeCell ref="E61:W61"/>
    <mergeCell ref="B62:D62"/>
    <mergeCell ref="E62:W62"/>
    <mergeCell ref="E52:W52"/>
    <mergeCell ref="B76:D76"/>
    <mergeCell ref="E76:W76"/>
    <mergeCell ref="B77:D77"/>
    <mergeCell ref="B78:D78"/>
    <mergeCell ref="E78:W78"/>
    <mergeCell ref="B22:D22"/>
    <mergeCell ref="E22:W22"/>
    <mergeCell ref="B23:D23"/>
    <mergeCell ref="E23:W23"/>
    <mergeCell ref="B30:D30"/>
    <mergeCell ref="E30:W30"/>
    <mergeCell ref="B25:D25"/>
    <mergeCell ref="E25:W25"/>
    <mergeCell ref="B26:D26"/>
    <mergeCell ref="E26:W26"/>
    <mergeCell ref="B70:W70"/>
    <mergeCell ref="E64:W64"/>
    <mergeCell ref="B63:D63"/>
    <mergeCell ref="E63:W63"/>
    <mergeCell ref="B64:D64"/>
    <mergeCell ref="B18:D18"/>
    <mergeCell ref="B74:D74"/>
    <mergeCell ref="E74:W74"/>
    <mergeCell ref="B132:W132"/>
    <mergeCell ref="E81:W81"/>
    <mergeCell ref="B83:D83"/>
    <mergeCell ref="E83:W83"/>
    <mergeCell ref="B84:D84"/>
    <mergeCell ref="E106:W106"/>
    <mergeCell ref="B50:D50"/>
    <mergeCell ref="E50:W50"/>
    <mergeCell ref="B40:D40"/>
    <mergeCell ref="E40:W40"/>
    <mergeCell ref="B41:D41"/>
    <mergeCell ref="E41:W41"/>
    <mergeCell ref="B72:W72"/>
    <mergeCell ref="E104:W104"/>
    <mergeCell ref="B105:D105"/>
    <mergeCell ref="E105:W105"/>
    <mergeCell ref="B51:D51"/>
    <mergeCell ref="E75:W75"/>
    <mergeCell ref="B20:D20"/>
    <mergeCell ref="B88:D88"/>
    <mergeCell ref="E20:W20"/>
    <mergeCell ref="B134:W134"/>
    <mergeCell ref="E17:W17"/>
    <mergeCell ref="E18:W18"/>
    <mergeCell ref="B28:D28"/>
    <mergeCell ref="E19:W19"/>
    <mergeCell ref="E28:W28"/>
    <mergeCell ref="B29:D29"/>
    <mergeCell ref="B103:D103"/>
    <mergeCell ref="E103:W103"/>
    <mergeCell ref="B110:D110"/>
    <mergeCell ref="E110:W110"/>
    <mergeCell ref="E126:W126"/>
    <mergeCell ref="E27:W27"/>
    <mergeCell ref="B32:D32"/>
    <mergeCell ref="E32:W32"/>
    <mergeCell ref="B36:D36"/>
    <mergeCell ref="E36:W36"/>
    <mergeCell ref="B38:D38"/>
    <mergeCell ref="B44:W44"/>
    <mergeCell ref="B48:W48"/>
    <mergeCell ref="B52:D52"/>
    <mergeCell ref="A56:XFD56"/>
    <mergeCell ref="B57:W57"/>
    <mergeCell ref="A58:XFD58"/>
    <mergeCell ref="A1:N1"/>
    <mergeCell ref="B4:W8"/>
    <mergeCell ref="B101:W101"/>
    <mergeCell ref="B11:W11"/>
    <mergeCell ref="E29:W29"/>
    <mergeCell ref="B19:D19"/>
    <mergeCell ref="B15:W15"/>
    <mergeCell ref="B27:D27"/>
    <mergeCell ref="B90:W90"/>
    <mergeCell ref="B92:W92"/>
    <mergeCell ref="B94:W94"/>
    <mergeCell ref="B96:W96"/>
    <mergeCell ref="B2:W2"/>
    <mergeCell ref="E38:W38"/>
    <mergeCell ref="B31:D31"/>
    <mergeCell ref="E31:W31"/>
    <mergeCell ref="B37:D37"/>
    <mergeCell ref="B39:D39"/>
    <mergeCell ref="E39:W39"/>
    <mergeCell ref="E37:W37"/>
    <mergeCell ref="B17:D17"/>
    <mergeCell ref="B24:D24"/>
    <mergeCell ref="E24:W24"/>
    <mergeCell ref="B46:W4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&amp;CG146NCESP-081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L130"/>
  <sheetViews>
    <sheetView zoomScaleNormal="100" workbookViewId="0">
      <selection activeCell="C4" sqref="C4"/>
    </sheetView>
  </sheetViews>
  <sheetFormatPr defaultColWidth="0" defaultRowHeight="12.5" zeroHeight="1"/>
  <cols>
    <col min="1" max="1" width="3.26953125" style="106" customWidth="1"/>
    <col min="2" max="2" width="22.7265625" style="106" customWidth="1"/>
    <col min="3" max="3" width="25.26953125" style="106" bestFit="1" customWidth="1"/>
    <col min="4" max="4" width="26" style="106" customWidth="1"/>
    <col min="5" max="5" width="54.26953125" style="106" bestFit="1" customWidth="1"/>
    <col min="6" max="6" width="23.7265625" style="106" customWidth="1"/>
    <col min="7" max="7" width="23.26953125" style="106" customWidth="1"/>
    <col min="8" max="9" width="33.7265625" style="106" customWidth="1"/>
    <col min="10" max="10" width="16.26953125" style="106" customWidth="1"/>
    <col min="11" max="11" width="29.26953125" style="106" customWidth="1"/>
    <col min="12" max="12" width="16.453125" style="106" customWidth="1"/>
    <col min="13" max="13" width="29.26953125" style="106" customWidth="1"/>
    <col min="14" max="14" width="34.453125" style="106" customWidth="1"/>
    <col min="15" max="15" width="17.453125" style="106" customWidth="1"/>
    <col min="16" max="20" width="13.7265625" style="106" customWidth="1"/>
    <col min="21" max="22" width="14.26953125" style="106" customWidth="1"/>
    <col min="23" max="24" width="16.26953125" style="106" customWidth="1"/>
    <col min="25" max="25" width="17.7265625" style="106" customWidth="1"/>
    <col min="26" max="26" width="42.7265625" style="106" customWidth="1"/>
    <col min="27" max="27" width="11.453125" style="106" customWidth="1"/>
    <col min="28" max="28" width="11.453125" style="106" hidden="1" customWidth="1"/>
    <col min="29" max="29" width="23.54296875" style="106" hidden="1" customWidth="1"/>
    <col min="30" max="30" width="31.453125" style="106" hidden="1" customWidth="1"/>
    <col min="31" max="31" width="16" style="106" hidden="1" customWidth="1"/>
    <col min="32" max="32" width="19.26953125" style="106" hidden="1" customWidth="1"/>
    <col min="33" max="33" width="22.26953125" style="106" hidden="1" customWidth="1"/>
    <col min="34" max="34" width="27.7265625" style="106" hidden="1" customWidth="1"/>
    <col min="35" max="35" width="17.7265625" style="106" hidden="1" customWidth="1"/>
    <col min="36" max="36" width="23.7265625" style="106" hidden="1" customWidth="1"/>
    <col min="37" max="37" width="21.54296875" style="106" hidden="1" customWidth="1"/>
    <col min="38" max="38" width="59.26953125" style="106" hidden="1" customWidth="1"/>
    <col min="39" max="16384" width="11.453125" style="106" hidden="1"/>
  </cols>
  <sheetData>
    <row r="1" spans="2:38" ht="78.75" customHeight="1">
      <c r="J1" s="419"/>
      <c r="K1" s="422"/>
    </row>
    <row r="2" spans="2:38" ht="78.75" customHeight="1">
      <c r="J2" s="419"/>
      <c r="K2" s="422"/>
    </row>
    <row r="3" spans="2:38" ht="39">
      <c r="C3" s="410" t="s">
        <v>172</v>
      </c>
      <c r="D3" s="410" t="s">
        <v>173</v>
      </c>
      <c r="E3" s="410" t="s">
        <v>174</v>
      </c>
      <c r="I3" s="409" t="s">
        <v>138</v>
      </c>
      <c r="J3" s="409" t="s">
        <v>257</v>
      </c>
      <c r="K3" s="409" t="s">
        <v>139</v>
      </c>
      <c r="L3" s="409" t="s">
        <v>258</v>
      </c>
    </row>
    <row r="4" spans="2:38" s="376" customFormat="1" ht="53.65" customHeight="1">
      <c r="B4" s="410" t="s">
        <v>170</v>
      </c>
      <c r="C4" s="411">
        <f>Resum_fitxa_indicadors_JUST!$H$26</f>
        <v>0</v>
      </c>
      <c r="D4" s="416">
        <f>Rel_llocs_treball_MD_JUST!$F$521</f>
        <v>0</v>
      </c>
      <c r="E4" s="416">
        <f>ROUND(D4*1.1,2)</f>
        <v>0</v>
      </c>
      <c r="H4" s="418" t="s">
        <v>256</v>
      </c>
      <c r="I4" s="458">
        <f>SUM(U15:U54)</f>
        <v>0</v>
      </c>
      <c r="J4" s="459">
        <f>IF(I4&lt;Rel_llocs_treball_MD_JUST!I521,"ERROR: No assoleix el mínim",I4)</f>
        <v>0</v>
      </c>
      <c r="K4" s="458">
        <f>SUM(W15:W54)</f>
        <v>0</v>
      </c>
      <c r="L4" s="459">
        <f>IF(K4&lt;Rel_llocs_treball_FS_64_33_JUST!J532,"ERROR: No assoleix el mínim",K4)</f>
        <v>0</v>
      </c>
    </row>
    <row r="5" spans="2:38" s="376" customFormat="1" ht="53.65" customHeight="1">
      <c r="B5" s="417" t="s">
        <v>177</v>
      </c>
      <c r="C5" s="411">
        <f>Resum_fitxa_indicadors_JUST!$H$40</f>
        <v>0</v>
      </c>
      <c r="D5" s="416">
        <f>Rel_llocs_treball_FS_64_33_JUST!$F$532</f>
        <v>0</v>
      </c>
      <c r="E5" s="416">
        <f>ROUND(D5*1.1,2)</f>
        <v>0</v>
      </c>
      <c r="F5" s="415"/>
      <c r="G5" s="415"/>
      <c r="H5" s="414" t="s">
        <v>184</v>
      </c>
      <c r="I5" s="458">
        <f>SUM(U55:U89)</f>
        <v>0</v>
      </c>
      <c r="J5" s="460"/>
      <c r="K5" s="458">
        <f>SUM(W55:W89)</f>
        <v>0</v>
      </c>
      <c r="L5" s="460"/>
    </row>
    <row r="6" spans="2:38" s="376" customFormat="1" ht="73.5" customHeight="1">
      <c r="B6" s="410" t="s">
        <v>171</v>
      </c>
      <c r="C6" s="412">
        <f>SUM(C4:C5)</f>
        <v>0</v>
      </c>
      <c r="D6" s="413">
        <f>ROUND(SUM(D4:D5),2)</f>
        <v>0</v>
      </c>
      <c r="E6" s="413">
        <f>ROUND(SUM(E4:E5),2)</f>
        <v>0</v>
      </c>
      <c r="H6" s="412" t="s">
        <v>140</v>
      </c>
      <c r="I6" s="458">
        <f>SUM(I4:I5)</f>
        <v>0</v>
      </c>
      <c r="J6" s="459">
        <f>IF(I6&lt;Rel_llocs_treball_MD_JUST!P507,"ERROR: No assoleix el mínim",I6)</f>
        <v>0</v>
      </c>
      <c r="K6" s="458">
        <f>SUM(K4:K5)</f>
        <v>0</v>
      </c>
      <c r="L6" s="459">
        <f>IF(K6&lt;(14*C8),"ERROR: No assoleix el mínim",K6)</f>
        <v>0</v>
      </c>
    </row>
    <row r="7" spans="2:38" s="376" customFormat="1" ht="73.5" customHeight="1">
      <c r="B7" s="403"/>
      <c r="C7" s="403"/>
      <c r="D7" s="403"/>
      <c r="E7" s="403"/>
      <c r="H7" s="409" t="s">
        <v>273</v>
      </c>
      <c r="I7" s="657" t="str">
        <f>IF(I6&lt;&gt;Rel_llocs_treball_MD_JUST!U507,"El total d'hores consignades als tècnics per a MD no coincideix amb el total d'hores que heu fet constar pel total de treballadors/res MD. (Sumatori columna U)","Càlcul correcte")</f>
        <v>Càlcul correcte</v>
      </c>
      <c r="J7" s="658"/>
      <c r="K7" s="657" t="str">
        <f>IF(K6&lt;&gt;Rel_llocs_treball_FS_64_33_JUST!T508,"El total d'hores consignades als tècnics per a FS no coincideix amb el total d'hores que heu fet constar pel total de treballadors/res FS. (Sumatori columna T)","Càlcul correcte")</f>
        <v>Càlcul correcte</v>
      </c>
      <c r="L7" s="658"/>
      <c r="M7" s="408"/>
    </row>
    <row r="8" spans="2:38" s="403" customFormat="1" ht="53.65" customHeight="1">
      <c r="F8" s="404"/>
      <c r="G8" s="404"/>
      <c r="J8" s="407"/>
      <c r="K8" s="406"/>
      <c r="L8" s="405"/>
      <c r="M8" s="404"/>
      <c r="N8" s="405"/>
      <c r="O8" s="404"/>
    </row>
    <row r="9" spans="2:38"/>
    <row r="10" spans="2:38" ht="13.5" thickBot="1">
      <c r="B10" s="650" t="s">
        <v>141</v>
      </c>
      <c r="C10" s="650"/>
      <c r="D10" s="650"/>
      <c r="E10" s="650"/>
      <c r="F10" s="650"/>
      <c r="G10" s="650"/>
      <c r="H10" s="650"/>
      <c r="I10" s="650"/>
      <c r="J10" s="650"/>
      <c r="K10" s="650"/>
      <c r="L10" s="650"/>
      <c r="M10" s="650"/>
      <c r="N10" s="650"/>
      <c r="O10" s="650"/>
    </row>
    <row r="11" spans="2:38" ht="13" thickBot="1"/>
    <row r="12" spans="2:38" ht="13" thickBot="1">
      <c r="B12" s="106" t="s">
        <v>5</v>
      </c>
      <c r="C12" s="651"/>
      <c r="D12" s="652"/>
      <c r="E12" s="652"/>
      <c r="F12" s="652"/>
      <c r="G12" s="652"/>
      <c r="H12" s="652"/>
      <c r="I12" s="652"/>
      <c r="J12" s="652"/>
      <c r="K12" s="653"/>
      <c r="L12" s="402" t="s">
        <v>6</v>
      </c>
      <c r="M12" s="654"/>
      <c r="N12" s="655"/>
      <c r="O12" s="656"/>
    </row>
    <row r="13" spans="2:38"/>
    <row r="14" spans="2:38" ht="90.65" customHeight="1" thickBot="1">
      <c r="B14" s="401" t="s">
        <v>134</v>
      </c>
      <c r="C14" s="399" t="s">
        <v>9</v>
      </c>
      <c r="D14" s="399" t="s">
        <v>10</v>
      </c>
      <c r="E14" s="399" t="s">
        <v>66</v>
      </c>
      <c r="F14" s="399" t="s">
        <v>234</v>
      </c>
      <c r="G14" s="399" t="s">
        <v>162</v>
      </c>
      <c r="H14" s="399" t="s">
        <v>318</v>
      </c>
      <c r="I14" s="399" t="s">
        <v>319</v>
      </c>
      <c r="J14" s="399" t="s">
        <v>4</v>
      </c>
      <c r="K14" s="399" t="s">
        <v>56</v>
      </c>
      <c r="L14" s="399" t="s">
        <v>312</v>
      </c>
      <c r="M14" s="399" t="s">
        <v>32</v>
      </c>
      <c r="N14" s="399" t="s">
        <v>34</v>
      </c>
      <c r="O14" s="399" t="s">
        <v>251</v>
      </c>
      <c r="P14" s="399" t="s">
        <v>250</v>
      </c>
      <c r="Q14" s="399" t="s">
        <v>313</v>
      </c>
      <c r="R14" s="399" t="s">
        <v>275</v>
      </c>
      <c r="S14" s="399" t="s">
        <v>98</v>
      </c>
      <c r="T14" s="399" t="s">
        <v>276</v>
      </c>
      <c r="U14" s="399" t="s">
        <v>262</v>
      </c>
      <c r="V14" s="400" t="s">
        <v>261</v>
      </c>
      <c r="W14" s="399" t="s">
        <v>260</v>
      </c>
      <c r="X14" s="400" t="s">
        <v>259</v>
      </c>
      <c r="Y14" s="399" t="s">
        <v>29</v>
      </c>
      <c r="Z14" s="398" t="s">
        <v>45</v>
      </c>
      <c r="AH14" s="397" t="s">
        <v>68</v>
      </c>
    </row>
    <row r="15" spans="2:38">
      <c r="B15" s="380" t="str">
        <f>IF(C15&lt;&gt;"",1,"")</f>
        <v/>
      </c>
      <c r="C15" s="395"/>
      <c r="D15" s="395"/>
      <c r="E15" s="395"/>
      <c r="F15" s="395"/>
      <c r="G15" s="395"/>
      <c r="H15" s="395"/>
      <c r="I15" s="395"/>
      <c r="J15" s="395"/>
      <c r="K15" s="395"/>
      <c r="L15" s="395"/>
      <c r="M15" s="142"/>
      <c r="N15" s="142"/>
      <c r="O15" s="395"/>
      <c r="P15" s="395"/>
      <c r="Q15" s="395"/>
      <c r="R15" s="395"/>
      <c r="S15" s="395"/>
      <c r="T15" s="396"/>
      <c r="U15" s="395"/>
      <c r="V15" s="395"/>
      <c r="W15" s="395"/>
      <c r="X15" s="395"/>
      <c r="Y15" s="500"/>
      <c r="Z15" s="394"/>
      <c r="AC15" s="106" t="s">
        <v>142</v>
      </c>
      <c r="AD15" s="106" t="s">
        <v>83</v>
      </c>
      <c r="AE15" s="106" t="s">
        <v>84</v>
      </c>
      <c r="AF15" s="106" t="s">
        <v>85</v>
      </c>
      <c r="AG15" s="106" t="s">
        <v>86</v>
      </c>
      <c r="AH15" s="106" t="s">
        <v>238</v>
      </c>
      <c r="AI15" s="106" t="s">
        <v>240</v>
      </c>
      <c r="AJ15" s="106" t="s">
        <v>244</v>
      </c>
      <c r="AK15" s="106" t="s">
        <v>245</v>
      </c>
      <c r="AL15" s="106" t="s">
        <v>246</v>
      </c>
    </row>
    <row r="16" spans="2:38">
      <c r="B16" s="380" t="str">
        <f>IF($C16&lt;&gt;"",MAX($B$15:B15)+1,"")</f>
        <v/>
      </c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431"/>
      <c r="N16" s="431"/>
      <c r="O16" s="143"/>
      <c r="P16" s="143"/>
      <c r="Q16" s="143"/>
      <c r="R16" s="143"/>
      <c r="S16" s="143"/>
      <c r="T16" s="382"/>
      <c r="U16" s="143"/>
      <c r="V16" s="143"/>
      <c r="W16" s="143"/>
      <c r="X16" s="143"/>
      <c r="Y16" s="501"/>
      <c r="Z16" s="381"/>
      <c r="AC16" s="106" t="s">
        <v>33</v>
      </c>
      <c r="AD16" s="106" t="s">
        <v>87</v>
      </c>
      <c r="AE16" s="106" t="s">
        <v>88</v>
      </c>
      <c r="AF16" s="106" t="s">
        <v>89</v>
      </c>
      <c r="AG16" s="106" t="s">
        <v>90</v>
      </c>
      <c r="AH16" s="106" t="s">
        <v>239</v>
      </c>
      <c r="AI16" s="106" t="s">
        <v>241</v>
      </c>
      <c r="AJ16" s="106" t="s">
        <v>242</v>
      </c>
      <c r="AK16" s="106" t="s">
        <v>243</v>
      </c>
      <c r="AL16" s="106" t="s">
        <v>69</v>
      </c>
    </row>
    <row r="17" spans="2:38">
      <c r="B17" s="380" t="str">
        <f>IF($C17&lt;&gt;"",MAX($B$15:B16)+1,"")</f>
        <v/>
      </c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431"/>
      <c r="N17" s="431"/>
      <c r="O17" s="143"/>
      <c r="P17" s="143"/>
      <c r="Q17" s="143"/>
      <c r="R17" s="143"/>
      <c r="S17" s="143"/>
      <c r="T17" s="382"/>
      <c r="U17" s="143"/>
      <c r="V17" s="143"/>
      <c r="W17" s="143"/>
      <c r="X17" s="143"/>
      <c r="Y17" s="501"/>
      <c r="Z17" s="381"/>
      <c r="AC17" s="106" t="s">
        <v>62</v>
      </c>
      <c r="AL17" s="106" t="s">
        <v>70</v>
      </c>
    </row>
    <row r="18" spans="2:38">
      <c r="B18" s="380" t="str">
        <f>IF($C18&lt;&gt;"",MAX($B$15:B17)+1,"")</f>
        <v/>
      </c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431"/>
      <c r="N18" s="431"/>
      <c r="O18" s="143"/>
      <c r="P18" s="143"/>
      <c r="Q18" s="143"/>
      <c r="R18" s="143"/>
      <c r="S18" s="143"/>
      <c r="T18" s="382"/>
      <c r="U18" s="143"/>
      <c r="V18" s="143"/>
      <c r="W18" s="143"/>
      <c r="X18" s="143"/>
      <c r="Y18" s="501"/>
      <c r="Z18" s="381"/>
      <c r="AC18" s="106" t="s">
        <v>110</v>
      </c>
      <c r="AL18" s="106" t="s">
        <v>71</v>
      </c>
    </row>
    <row r="19" spans="2:38">
      <c r="B19" s="380" t="str">
        <f>IF($C19&lt;&gt;"",MAX($B$15:B18)+1,"")</f>
        <v/>
      </c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431"/>
      <c r="N19" s="431"/>
      <c r="O19" s="143"/>
      <c r="P19" s="143"/>
      <c r="Q19" s="143"/>
      <c r="R19" s="143"/>
      <c r="S19" s="143"/>
      <c r="T19" s="382"/>
      <c r="U19" s="143"/>
      <c r="V19" s="143"/>
      <c r="W19" s="143"/>
      <c r="X19" s="143"/>
      <c r="Y19" s="501"/>
      <c r="Z19" s="381" t="s">
        <v>60</v>
      </c>
      <c r="AL19" s="106" t="s">
        <v>72</v>
      </c>
    </row>
    <row r="20" spans="2:38">
      <c r="B20" s="380" t="str">
        <f>IF($C20&lt;&gt;"",MAX($B$15:B19)+1,"")</f>
        <v/>
      </c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431"/>
      <c r="N20" s="431"/>
      <c r="O20" s="143"/>
      <c r="P20" s="143"/>
      <c r="Q20" s="143"/>
      <c r="R20" s="143"/>
      <c r="S20" s="143"/>
      <c r="T20" s="382"/>
      <c r="U20" s="143"/>
      <c r="V20" s="143"/>
      <c r="W20" s="143"/>
      <c r="X20" s="143"/>
      <c r="Y20" s="501"/>
      <c r="Z20" s="381"/>
      <c r="AC20" s="106" t="s">
        <v>66</v>
      </c>
      <c r="AL20" s="106" t="s">
        <v>73</v>
      </c>
    </row>
    <row r="21" spans="2:38">
      <c r="B21" s="380" t="str">
        <f>IF($C21&lt;&gt;"",MAX($B$15:B20)+1,"")</f>
        <v/>
      </c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431"/>
      <c r="N21" s="431"/>
      <c r="O21" s="143"/>
      <c r="P21" s="143"/>
      <c r="Q21" s="143"/>
      <c r="R21" s="143"/>
      <c r="S21" s="143"/>
      <c r="T21" s="382"/>
      <c r="U21" s="143"/>
      <c r="V21" s="143"/>
      <c r="W21" s="143"/>
      <c r="X21" s="143"/>
      <c r="Y21" s="501"/>
      <c r="Z21" s="381"/>
      <c r="AC21" s="106" t="s">
        <v>248</v>
      </c>
      <c r="AL21" s="106" t="s">
        <v>74</v>
      </c>
    </row>
    <row r="22" spans="2:38">
      <c r="B22" s="380" t="str">
        <f>IF($C22&lt;&gt;"",MAX($B$15:B21)+1,"")</f>
        <v/>
      </c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431"/>
      <c r="N22" s="431"/>
      <c r="O22" s="143"/>
      <c r="P22" s="143"/>
      <c r="Q22" s="143"/>
      <c r="R22" s="143"/>
      <c r="S22" s="143"/>
      <c r="T22" s="382"/>
      <c r="U22" s="143"/>
      <c r="V22" s="143"/>
      <c r="W22" s="143"/>
      <c r="X22" s="143"/>
      <c r="Y22" s="501"/>
      <c r="Z22" s="381"/>
      <c r="AC22" s="106" t="s">
        <v>249</v>
      </c>
      <c r="AL22" s="106" t="s">
        <v>75</v>
      </c>
    </row>
    <row r="23" spans="2:38">
      <c r="B23" s="380" t="str">
        <f>IF($C23&lt;&gt;"",MAX($B$15:B22)+1,"")</f>
        <v/>
      </c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431"/>
      <c r="N23" s="431"/>
      <c r="O23" s="143"/>
      <c r="P23" s="143"/>
      <c r="Q23" s="143"/>
      <c r="R23" s="143"/>
      <c r="S23" s="143"/>
      <c r="T23" s="382"/>
      <c r="U23" s="143"/>
      <c r="V23" s="143"/>
      <c r="W23" s="143"/>
      <c r="X23" s="143"/>
      <c r="Y23" s="501"/>
      <c r="Z23" s="381"/>
      <c r="AD23" s="106" t="s">
        <v>234</v>
      </c>
      <c r="AF23" s="106" t="s">
        <v>247</v>
      </c>
      <c r="AG23" s="106" t="s">
        <v>235</v>
      </c>
      <c r="AH23" s="106" t="s">
        <v>236</v>
      </c>
      <c r="AI23" s="106" t="s">
        <v>237</v>
      </c>
      <c r="AJ23" s="106" t="s">
        <v>67</v>
      </c>
      <c r="AL23" s="106" t="s">
        <v>76</v>
      </c>
    </row>
    <row r="24" spans="2:38">
      <c r="B24" s="380" t="str">
        <f>IF($C24&lt;&gt;"",MAX($B$15:B23)+1,"")</f>
        <v/>
      </c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431"/>
      <c r="N24" s="431"/>
      <c r="O24" s="143"/>
      <c r="P24" s="143"/>
      <c r="Q24" s="143"/>
      <c r="R24" s="143"/>
      <c r="S24" s="143"/>
      <c r="T24" s="382"/>
      <c r="U24" s="143"/>
      <c r="V24" s="143"/>
      <c r="W24" s="143"/>
      <c r="X24" s="143"/>
      <c r="Y24" s="501"/>
      <c r="Z24" s="381"/>
      <c r="AD24" s="106" t="s">
        <v>247</v>
      </c>
      <c r="AF24" s="106" t="s">
        <v>83</v>
      </c>
      <c r="AG24" s="106" t="s">
        <v>83</v>
      </c>
      <c r="AH24" s="106" t="s">
        <v>244</v>
      </c>
      <c r="AI24" s="106" t="s">
        <v>245</v>
      </c>
      <c r="AJ24" s="106" t="s">
        <v>246</v>
      </c>
      <c r="AL24" s="106" t="s">
        <v>77</v>
      </c>
    </row>
    <row r="25" spans="2:38">
      <c r="B25" s="380" t="str">
        <f>IF($C25&lt;&gt;"",MAX($B$15:B24)+1,"")</f>
        <v/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431"/>
      <c r="N25" s="431"/>
      <c r="O25" s="143"/>
      <c r="P25" s="143"/>
      <c r="Q25" s="143"/>
      <c r="R25" s="143"/>
      <c r="S25" s="143"/>
      <c r="T25" s="382"/>
      <c r="U25" s="143"/>
      <c r="V25" s="143"/>
      <c r="W25" s="143"/>
      <c r="X25" s="143"/>
      <c r="Y25" s="501"/>
      <c r="Z25" s="381"/>
      <c r="AC25" s="388"/>
      <c r="AD25" s="388" t="s">
        <v>235</v>
      </c>
      <c r="AE25" s="388"/>
      <c r="AF25" s="106" t="s">
        <v>84</v>
      </c>
      <c r="AG25" s="106" t="s">
        <v>84</v>
      </c>
      <c r="AH25" s="393"/>
      <c r="AI25" s="393"/>
      <c r="AJ25" s="393"/>
      <c r="AL25" s="106" t="s">
        <v>78</v>
      </c>
    </row>
    <row r="26" spans="2:38">
      <c r="B26" s="380" t="str">
        <f>IF($C26&lt;&gt;"",MAX($B$15:B25)+1,"")</f>
        <v/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431"/>
      <c r="N26" s="431"/>
      <c r="O26" s="143"/>
      <c r="P26" s="143"/>
      <c r="Q26" s="143"/>
      <c r="R26" s="143"/>
      <c r="S26" s="143"/>
      <c r="T26" s="382"/>
      <c r="U26" s="143"/>
      <c r="V26" s="143"/>
      <c r="W26" s="143"/>
      <c r="X26" s="143"/>
      <c r="Y26" s="501"/>
      <c r="Z26" s="381"/>
      <c r="AC26" s="388"/>
      <c r="AD26" s="388" t="s">
        <v>236</v>
      </c>
      <c r="AE26" s="388"/>
      <c r="AF26" s="106" t="s">
        <v>85</v>
      </c>
      <c r="AG26" s="106" t="s">
        <v>85</v>
      </c>
      <c r="AH26" s="388"/>
      <c r="AI26" s="388"/>
      <c r="AJ26" s="388"/>
      <c r="AL26" s="106" t="s">
        <v>79</v>
      </c>
    </row>
    <row r="27" spans="2:38">
      <c r="B27" s="380" t="str">
        <f>IF($C27&lt;&gt;"",MAX($B$15:B26)+1,"")</f>
        <v/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431"/>
      <c r="N27" s="431"/>
      <c r="O27" s="143"/>
      <c r="P27" s="143"/>
      <c r="Q27" s="143"/>
      <c r="R27" s="143"/>
      <c r="S27" s="143"/>
      <c r="T27" s="382"/>
      <c r="U27" s="143"/>
      <c r="V27" s="143"/>
      <c r="W27" s="143"/>
      <c r="X27" s="143"/>
      <c r="Y27" s="501"/>
      <c r="Z27" s="381"/>
      <c r="AC27" s="388"/>
      <c r="AD27" s="388" t="s">
        <v>237</v>
      </c>
      <c r="AE27" s="388"/>
      <c r="AF27" s="106" t="s">
        <v>86</v>
      </c>
      <c r="AG27" s="106" t="s">
        <v>86</v>
      </c>
      <c r="AH27" s="388"/>
      <c r="AI27" s="388"/>
      <c r="AJ27" s="388"/>
      <c r="AL27" s="106" t="s">
        <v>80</v>
      </c>
    </row>
    <row r="28" spans="2:38">
      <c r="B28" s="380" t="str">
        <f>IF($C28&lt;&gt;"",MAX($B$15:B27)+1,"")</f>
        <v/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431"/>
      <c r="N28" s="431"/>
      <c r="O28" s="143"/>
      <c r="P28" s="143"/>
      <c r="Q28" s="143"/>
      <c r="R28" s="143"/>
      <c r="S28" s="143"/>
      <c r="T28" s="382"/>
      <c r="U28" s="143"/>
      <c r="V28" s="143"/>
      <c r="W28" s="143"/>
      <c r="X28" s="143"/>
      <c r="Y28" s="501"/>
      <c r="Z28" s="381"/>
      <c r="AC28" s="388"/>
      <c r="AD28" s="392" t="s">
        <v>67</v>
      </c>
      <c r="AE28" s="388"/>
      <c r="AF28" s="106" t="s">
        <v>238</v>
      </c>
      <c r="AG28" s="106" t="s">
        <v>238</v>
      </c>
      <c r="AH28" s="388"/>
      <c r="AI28" s="388"/>
      <c r="AJ28" s="388"/>
      <c r="AL28" s="106" t="s">
        <v>81</v>
      </c>
    </row>
    <row r="29" spans="2:38">
      <c r="B29" s="380" t="str">
        <f>IF($C29&lt;&gt;"",MAX($B$15:B28)+1,"")</f>
        <v/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431"/>
      <c r="N29" s="431"/>
      <c r="O29" s="143"/>
      <c r="P29" s="143"/>
      <c r="Q29" s="143"/>
      <c r="R29" s="143"/>
      <c r="S29" s="143"/>
      <c r="T29" s="382"/>
      <c r="U29" s="143"/>
      <c r="V29" s="143"/>
      <c r="W29" s="143"/>
      <c r="X29" s="143"/>
      <c r="Y29" s="501"/>
      <c r="Z29" s="381"/>
      <c r="AC29" s="388"/>
      <c r="AD29" s="388"/>
      <c r="AE29" s="388"/>
      <c r="AF29" s="106" t="s">
        <v>240</v>
      </c>
      <c r="AG29" s="106" t="s">
        <v>240</v>
      </c>
      <c r="AH29" s="388"/>
      <c r="AI29" s="388"/>
      <c r="AJ29" s="388"/>
      <c r="AL29" s="106" t="s">
        <v>82</v>
      </c>
    </row>
    <row r="30" spans="2:38">
      <c r="B30" s="380" t="str">
        <f>IF($C30&lt;&gt;"",MAX($B$15:B29)+1,"")</f>
        <v/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431"/>
      <c r="N30" s="431"/>
      <c r="O30" s="143"/>
      <c r="P30" s="143"/>
      <c r="Q30" s="143"/>
      <c r="R30" s="143"/>
      <c r="S30" s="143"/>
      <c r="T30" s="382"/>
      <c r="U30" s="143"/>
      <c r="V30" s="143"/>
      <c r="W30" s="143"/>
      <c r="X30" s="143"/>
      <c r="Y30" s="501"/>
      <c r="Z30" s="381"/>
      <c r="AC30" s="388"/>
      <c r="AD30" s="388"/>
      <c r="AE30" s="388"/>
      <c r="AF30" s="393"/>
      <c r="AG30" s="393"/>
      <c r="AH30" s="388"/>
      <c r="AI30" s="388"/>
      <c r="AJ30" s="388"/>
    </row>
    <row r="31" spans="2:38">
      <c r="B31" s="380" t="str">
        <f>IF($C31&lt;&gt;"",MAX($B$15:B30)+1,"")</f>
        <v/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431"/>
      <c r="N31" s="431"/>
      <c r="O31" s="143"/>
      <c r="P31" s="143"/>
      <c r="Q31" s="143"/>
      <c r="R31" s="143"/>
      <c r="S31" s="143"/>
      <c r="T31" s="382"/>
      <c r="U31" s="143"/>
      <c r="V31" s="143"/>
      <c r="W31" s="143"/>
      <c r="X31" s="143"/>
      <c r="Y31" s="501"/>
      <c r="Z31" s="381"/>
      <c r="AC31" s="388"/>
      <c r="AD31" s="388"/>
      <c r="AE31" s="388"/>
      <c r="AF31" s="388"/>
      <c r="AG31" s="388"/>
      <c r="AH31" s="388"/>
      <c r="AI31" s="388"/>
      <c r="AJ31" s="388"/>
    </row>
    <row r="32" spans="2:38">
      <c r="B32" s="380" t="str">
        <f>IF($C32&lt;&gt;"",MAX($B$15:B31)+1,"")</f>
        <v/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431"/>
      <c r="N32" s="431"/>
      <c r="O32" s="143"/>
      <c r="P32" s="143"/>
      <c r="Q32" s="143"/>
      <c r="R32" s="143"/>
      <c r="S32" s="143"/>
      <c r="T32" s="382"/>
      <c r="U32" s="143"/>
      <c r="V32" s="143"/>
      <c r="W32" s="143"/>
      <c r="X32" s="143"/>
      <c r="Y32" s="501"/>
      <c r="Z32" s="381"/>
      <c r="AC32" s="392"/>
      <c r="AD32" s="392"/>
      <c r="AE32" s="388"/>
      <c r="AF32" s="388"/>
      <c r="AG32" s="388"/>
      <c r="AH32" s="388"/>
      <c r="AI32" s="388"/>
      <c r="AJ32" s="388"/>
    </row>
    <row r="33" spans="2:36">
      <c r="B33" s="380" t="str">
        <f>IF($C33&lt;&gt;"",MAX($B$15:B32)+1,"")</f>
        <v/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431"/>
      <c r="N33" s="431"/>
      <c r="O33" s="143"/>
      <c r="P33" s="143"/>
      <c r="Q33" s="143"/>
      <c r="R33" s="143"/>
      <c r="S33" s="143"/>
      <c r="T33" s="382"/>
      <c r="U33" s="143"/>
      <c r="V33" s="143"/>
      <c r="W33" s="143"/>
      <c r="X33" s="143"/>
      <c r="Y33" s="501"/>
      <c r="Z33" s="381"/>
      <c r="AC33" s="106" t="s">
        <v>248</v>
      </c>
      <c r="AD33" s="106" t="s">
        <v>249</v>
      </c>
      <c r="AF33" s="106" t="s">
        <v>274</v>
      </c>
    </row>
    <row r="34" spans="2:36">
      <c r="B34" s="380" t="str">
        <f>IF($C34&lt;&gt;"",MAX($B$15:B33)+1,"")</f>
        <v/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431"/>
      <c r="N34" s="431"/>
      <c r="O34" s="143"/>
      <c r="P34" s="143"/>
      <c r="Q34" s="143"/>
      <c r="R34" s="143"/>
      <c r="S34" s="143"/>
      <c r="T34" s="382"/>
      <c r="U34" s="143"/>
      <c r="V34" s="143"/>
      <c r="W34" s="143"/>
      <c r="X34" s="143"/>
      <c r="Y34" s="501"/>
      <c r="Z34" s="381"/>
      <c r="AC34" s="106" t="s">
        <v>247</v>
      </c>
      <c r="AD34" s="106" t="s">
        <v>67</v>
      </c>
      <c r="AF34" s="106" t="s">
        <v>35</v>
      </c>
    </row>
    <row r="35" spans="2:36">
      <c r="B35" s="380" t="str">
        <f>IF($C35&lt;&gt;"",MAX($B$15:B34)+1,"")</f>
        <v/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431"/>
      <c r="N35" s="431"/>
      <c r="O35" s="143"/>
      <c r="P35" s="143"/>
      <c r="Q35" s="143"/>
      <c r="R35" s="143"/>
      <c r="S35" s="143"/>
      <c r="T35" s="382"/>
      <c r="U35" s="143"/>
      <c r="V35" s="143"/>
      <c r="W35" s="143"/>
      <c r="X35" s="143"/>
      <c r="Y35" s="501"/>
      <c r="Z35" s="381"/>
      <c r="AC35" s="106" t="s">
        <v>235</v>
      </c>
      <c r="AF35" s="106" t="s">
        <v>36</v>
      </c>
    </row>
    <row r="36" spans="2:36">
      <c r="B36" s="380" t="str">
        <f>IF($C36&lt;&gt;"",MAX($B$15:B35)+1,"")</f>
        <v/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431"/>
      <c r="N36" s="431"/>
      <c r="O36" s="143"/>
      <c r="P36" s="143"/>
      <c r="Q36" s="143"/>
      <c r="R36" s="143"/>
      <c r="S36" s="143"/>
      <c r="T36" s="382"/>
      <c r="U36" s="143"/>
      <c r="V36" s="143"/>
      <c r="W36" s="143"/>
      <c r="X36" s="143"/>
      <c r="Y36" s="501"/>
      <c r="Z36" s="381"/>
      <c r="AC36" s="106" t="s">
        <v>236</v>
      </c>
    </row>
    <row r="37" spans="2:36">
      <c r="B37" s="380" t="str">
        <f>IF($C37&lt;&gt;"",MAX($B$15:B36)+1,"")</f>
        <v/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431"/>
      <c r="N37" s="431"/>
      <c r="O37" s="143"/>
      <c r="P37" s="143"/>
      <c r="Q37" s="143"/>
      <c r="R37" s="143"/>
      <c r="S37" s="143"/>
      <c r="T37" s="382"/>
      <c r="U37" s="143"/>
      <c r="V37" s="143"/>
      <c r="W37" s="143"/>
      <c r="X37" s="143"/>
      <c r="Y37" s="501"/>
      <c r="Z37" s="381"/>
      <c r="AC37" s="106" t="s">
        <v>237</v>
      </c>
      <c r="AF37" s="105" t="s">
        <v>14</v>
      </c>
    </row>
    <row r="38" spans="2:36">
      <c r="B38" s="380" t="str">
        <f>IF($C38&lt;&gt;"",MAX($B$15:B37)+1,"")</f>
        <v/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431"/>
      <c r="N38" s="431"/>
      <c r="O38" s="143"/>
      <c r="P38" s="143"/>
      <c r="Q38" s="143"/>
      <c r="R38" s="143"/>
      <c r="S38" s="143"/>
      <c r="T38" s="382"/>
      <c r="U38" s="143"/>
      <c r="V38" s="143"/>
      <c r="W38" s="143"/>
      <c r="X38" s="143"/>
      <c r="Y38" s="501"/>
      <c r="Z38" s="381"/>
      <c r="AF38" s="105" t="s">
        <v>7</v>
      </c>
    </row>
    <row r="39" spans="2:36" s="388" customFormat="1">
      <c r="B39" s="380" t="str">
        <f>IF($C39&lt;&gt;"",MAX($B$15:B38)+1,"")</f>
        <v/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431"/>
      <c r="N39" s="431"/>
      <c r="O39" s="143"/>
      <c r="P39" s="143"/>
      <c r="Q39" s="143"/>
      <c r="R39" s="143"/>
      <c r="S39" s="143"/>
      <c r="T39" s="382"/>
      <c r="U39" s="143"/>
      <c r="V39" s="143"/>
      <c r="W39" s="143"/>
      <c r="X39" s="143"/>
      <c r="Y39" s="501"/>
      <c r="Z39" s="381"/>
      <c r="AC39" s="106"/>
      <c r="AD39" s="106"/>
      <c r="AE39" s="106"/>
      <c r="AF39" s="391" t="s">
        <v>0</v>
      </c>
      <c r="AG39" s="106"/>
      <c r="AH39" s="106"/>
      <c r="AI39" s="106"/>
      <c r="AJ39" s="106"/>
    </row>
    <row r="40" spans="2:36" s="388" customFormat="1">
      <c r="B40" s="380" t="str">
        <f>IF($C40&lt;&gt;"",MAX($B$15:B39)+1,"")</f>
        <v/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431"/>
      <c r="N40" s="431"/>
      <c r="O40" s="143"/>
      <c r="P40" s="143"/>
      <c r="Q40" s="143"/>
      <c r="R40" s="143"/>
      <c r="S40" s="143"/>
      <c r="T40" s="382"/>
      <c r="U40" s="143"/>
      <c r="V40" s="143"/>
      <c r="W40" s="143"/>
      <c r="X40" s="143"/>
      <c r="Y40" s="501"/>
      <c r="Z40" s="381"/>
      <c r="AC40" s="106" t="s">
        <v>252</v>
      </c>
      <c r="AD40" s="106"/>
      <c r="AE40" s="106"/>
      <c r="AF40" s="390" t="s">
        <v>1</v>
      </c>
      <c r="AG40" s="106"/>
      <c r="AH40" s="106"/>
      <c r="AI40" s="106"/>
      <c r="AJ40" s="106"/>
    </row>
    <row r="41" spans="2:36" s="388" customFormat="1">
      <c r="B41" s="380" t="str">
        <f>IF($C41&lt;&gt;"",MAX($B$15:B40)+1,"")</f>
        <v/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431"/>
      <c r="N41" s="431"/>
      <c r="O41" s="143"/>
      <c r="P41" s="143"/>
      <c r="Q41" s="143"/>
      <c r="R41" s="143"/>
      <c r="S41" s="143"/>
      <c r="T41" s="382"/>
      <c r="U41" s="143"/>
      <c r="V41" s="143"/>
      <c r="W41" s="143"/>
      <c r="X41" s="143"/>
      <c r="Y41" s="501"/>
      <c r="Z41" s="381"/>
      <c r="AC41" s="106" t="s">
        <v>253</v>
      </c>
      <c r="AD41" s="106"/>
      <c r="AE41" s="106"/>
      <c r="AF41" s="390" t="s">
        <v>2</v>
      </c>
      <c r="AG41" s="106"/>
      <c r="AH41" s="106"/>
      <c r="AI41" s="106"/>
      <c r="AJ41" s="106"/>
    </row>
    <row r="42" spans="2:36" s="388" customFormat="1">
      <c r="B42" s="380" t="str">
        <f>IF($C42&lt;&gt;"",MAX($B$15:B41)+1,"")</f>
        <v/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431"/>
      <c r="N42" s="431"/>
      <c r="O42" s="143"/>
      <c r="P42" s="143"/>
      <c r="Q42" s="143"/>
      <c r="R42" s="143"/>
      <c r="S42" s="143"/>
      <c r="T42" s="382"/>
      <c r="U42" s="143"/>
      <c r="V42" s="143"/>
      <c r="W42" s="143"/>
      <c r="X42" s="143"/>
      <c r="Y42" s="501"/>
      <c r="Z42" s="381"/>
      <c r="AC42" s="106" t="s">
        <v>254</v>
      </c>
      <c r="AD42" s="106"/>
      <c r="AE42" s="106"/>
      <c r="AF42" s="390" t="s">
        <v>3</v>
      </c>
      <c r="AG42" s="106"/>
      <c r="AH42" s="106"/>
      <c r="AI42" s="106"/>
      <c r="AJ42" s="106"/>
    </row>
    <row r="43" spans="2:36" s="388" customFormat="1">
      <c r="B43" s="380" t="str">
        <f>IF($C43&lt;&gt;"",MAX($B$15:B42)+1,"")</f>
        <v/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431"/>
      <c r="N43" s="431"/>
      <c r="O43" s="143"/>
      <c r="P43" s="143"/>
      <c r="Q43" s="143"/>
      <c r="R43" s="143"/>
      <c r="S43" s="143"/>
      <c r="T43" s="382"/>
      <c r="U43" s="143"/>
      <c r="V43" s="143"/>
      <c r="W43" s="143"/>
      <c r="X43" s="143"/>
      <c r="Y43" s="501"/>
      <c r="Z43" s="381"/>
      <c r="AC43" s="106" t="s">
        <v>255</v>
      </c>
      <c r="AD43" s="106"/>
      <c r="AE43" s="106"/>
      <c r="AF43" s="390" t="s">
        <v>12</v>
      </c>
      <c r="AG43" s="106"/>
      <c r="AH43" s="106"/>
      <c r="AI43" s="106"/>
      <c r="AJ43" s="106"/>
    </row>
    <row r="44" spans="2:36" s="388" customFormat="1">
      <c r="B44" s="380" t="str">
        <f>IF($C44&lt;&gt;"",MAX($B$15:B43)+1,"")</f>
        <v/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431"/>
      <c r="N44" s="431"/>
      <c r="O44" s="143"/>
      <c r="P44" s="143"/>
      <c r="Q44" s="143"/>
      <c r="R44" s="143"/>
      <c r="S44" s="143"/>
      <c r="T44" s="382"/>
      <c r="U44" s="143"/>
      <c r="V44" s="143"/>
      <c r="W44" s="143"/>
      <c r="X44" s="143"/>
      <c r="Y44" s="501"/>
      <c r="Z44" s="381"/>
      <c r="AF44" s="389" t="s">
        <v>13</v>
      </c>
    </row>
    <row r="45" spans="2:36" s="388" customFormat="1">
      <c r="B45" s="380" t="str">
        <f>IF($C45&lt;&gt;"",MAX($B$15:B44)+1,"")</f>
        <v/>
      </c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431"/>
      <c r="N45" s="431"/>
      <c r="O45" s="143"/>
      <c r="P45" s="143"/>
      <c r="Q45" s="143"/>
      <c r="R45" s="143"/>
      <c r="S45" s="143"/>
      <c r="T45" s="382"/>
      <c r="U45" s="143"/>
      <c r="V45" s="143"/>
      <c r="W45" s="143"/>
      <c r="X45" s="143"/>
      <c r="Y45" s="501"/>
      <c r="Z45" s="381"/>
    </row>
    <row r="46" spans="2:36" s="388" customFormat="1">
      <c r="B46" s="380" t="str">
        <f>IF($C46&lt;&gt;"",MAX($B$15:B45)+1,"")</f>
        <v/>
      </c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431"/>
      <c r="N46" s="431"/>
      <c r="O46" s="143"/>
      <c r="P46" s="143"/>
      <c r="Q46" s="143"/>
      <c r="R46" s="143"/>
      <c r="S46" s="143"/>
      <c r="T46" s="382"/>
      <c r="U46" s="143"/>
      <c r="V46" s="143"/>
      <c r="W46" s="143"/>
      <c r="X46" s="143"/>
      <c r="Y46" s="501"/>
      <c r="Z46" s="381"/>
    </row>
    <row r="47" spans="2:36" s="388" customFormat="1">
      <c r="B47" s="380" t="str">
        <f>IF($C47&lt;&gt;"",MAX($B$15:B46)+1,"")</f>
        <v/>
      </c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431"/>
      <c r="N47" s="431"/>
      <c r="O47" s="143"/>
      <c r="P47" s="143"/>
      <c r="Q47" s="143"/>
      <c r="R47" s="143"/>
      <c r="S47" s="143"/>
      <c r="T47" s="382"/>
      <c r="U47" s="143"/>
      <c r="V47" s="143"/>
      <c r="W47" s="143"/>
      <c r="X47" s="143"/>
      <c r="Y47" s="501"/>
      <c r="Z47" s="381"/>
    </row>
    <row r="48" spans="2:36" s="388" customFormat="1">
      <c r="B48" s="380" t="str">
        <f>IF($C48&lt;&gt;"",MAX($B$15:B47)+1,"")</f>
        <v/>
      </c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431"/>
      <c r="N48" s="431"/>
      <c r="O48" s="143"/>
      <c r="P48" s="143"/>
      <c r="Q48" s="143"/>
      <c r="R48" s="143"/>
      <c r="S48" s="143"/>
      <c r="T48" s="382"/>
      <c r="U48" s="143"/>
      <c r="V48" s="143"/>
      <c r="W48" s="143"/>
      <c r="X48" s="143"/>
      <c r="Y48" s="501"/>
      <c r="Z48" s="381"/>
    </row>
    <row r="49" spans="2:26" s="388" customFormat="1">
      <c r="B49" s="380" t="str">
        <f>IF($C49&lt;&gt;"",MAX($B$15:B48)+1,"")</f>
        <v/>
      </c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431"/>
      <c r="N49" s="431"/>
      <c r="O49" s="143"/>
      <c r="P49" s="143"/>
      <c r="Q49" s="143"/>
      <c r="R49" s="143"/>
      <c r="S49" s="143"/>
      <c r="T49" s="382"/>
      <c r="U49" s="143"/>
      <c r="V49" s="143"/>
      <c r="W49" s="143"/>
      <c r="X49" s="143"/>
      <c r="Y49" s="501"/>
      <c r="Z49" s="381"/>
    </row>
    <row r="50" spans="2:26" s="388" customFormat="1">
      <c r="B50" s="380" t="str">
        <f>IF($C50&lt;&gt;"",MAX($B$15:B49)+1,"")</f>
        <v/>
      </c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431"/>
      <c r="N50" s="431"/>
      <c r="O50" s="143"/>
      <c r="P50" s="143"/>
      <c r="Q50" s="143"/>
      <c r="R50" s="143"/>
      <c r="S50" s="143"/>
      <c r="T50" s="382"/>
      <c r="U50" s="143"/>
      <c r="V50" s="143"/>
      <c r="W50" s="143"/>
      <c r="X50" s="143"/>
      <c r="Y50" s="501"/>
      <c r="Z50" s="381"/>
    </row>
    <row r="51" spans="2:26" s="388" customFormat="1">
      <c r="B51" s="380" t="str">
        <f>IF($C51&lt;&gt;"",MAX($B$15:B50)+1,"")</f>
        <v/>
      </c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431"/>
      <c r="N51" s="431"/>
      <c r="O51" s="143"/>
      <c r="P51" s="143"/>
      <c r="Q51" s="143"/>
      <c r="R51" s="143"/>
      <c r="S51" s="143"/>
      <c r="T51" s="382"/>
      <c r="U51" s="143"/>
      <c r="V51" s="143"/>
      <c r="W51" s="143"/>
      <c r="X51" s="143"/>
      <c r="Y51" s="501"/>
      <c r="Z51" s="381"/>
    </row>
    <row r="52" spans="2:26">
      <c r="B52" s="380" t="str">
        <f>IF($C52&lt;&gt;"",MAX($B$15:B51)+1,"")</f>
        <v/>
      </c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431"/>
      <c r="N52" s="431"/>
      <c r="O52" s="143"/>
      <c r="P52" s="143"/>
      <c r="Q52" s="143"/>
      <c r="R52" s="143"/>
      <c r="S52" s="143"/>
      <c r="T52" s="382"/>
      <c r="U52" s="143"/>
      <c r="V52" s="143"/>
      <c r="W52" s="143"/>
      <c r="X52" s="143"/>
      <c r="Y52" s="501"/>
      <c r="Z52" s="381"/>
    </row>
    <row r="53" spans="2:26">
      <c r="B53" s="380" t="str">
        <f>IF($C53&lt;&gt;"",MAX($B$15:B52)+1,"")</f>
        <v/>
      </c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431"/>
      <c r="N53" s="431"/>
      <c r="O53" s="143"/>
      <c r="P53" s="143"/>
      <c r="Q53" s="143"/>
      <c r="R53" s="143"/>
      <c r="S53" s="143"/>
      <c r="T53" s="382"/>
      <c r="U53" s="143"/>
      <c r="V53" s="143"/>
      <c r="W53" s="143"/>
      <c r="X53" s="143"/>
      <c r="Y53" s="501"/>
      <c r="Z53" s="381"/>
    </row>
    <row r="54" spans="2:26" ht="13" thickBot="1">
      <c r="B54" s="387" t="str">
        <f>IF($C54&lt;&gt;"",MAX($B$15:B53)+1,"")</f>
        <v/>
      </c>
      <c r="C54" s="378"/>
      <c r="D54" s="378"/>
      <c r="E54" s="378"/>
      <c r="F54" s="378"/>
      <c r="G54" s="378"/>
      <c r="H54" s="378"/>
      <c r="I54" s="378"/>
      <c r="J54" s="378"/>
      <c r="K54" s="378"/>
      <c r="L54" s="378"/>
      <c r="M54" s="432"/>
      <c r="N54" s="432"/>
      <c r="O54" s="378"/>
      <c r="P54" s="378"/>
      <c r="Q54" s="378"/>
      <c r="R54" s="378"/>
      <c r="S54" s="378"/>
      <c r="T54" s="379"/>
      <c r="U54" s="378"/>
      <c r="V54" s="378"/>
      <c r="W54" s="378"/>
      <c r="X54" s="378"/>
      <c r="Y54" s="502"/>
      <c r="Z54" s="377"/>
    </row>
    <row r="55" spans="2:26" s="376" customFormat="1" ht="13" thickTop="1">
      <c r="B55" s="386" t="str">
        <f>IF(C55&lt;&gt;"",1,"")</f>
        <v/>
      </c>
      <c r="C55" s="384"/>
      <c r="D55" s="384"/>
      <c r="E55" s="503" t="s">
        <v>183</v>
      </c>
      <c r="F55" s="384" t="s">
        <v>253</v>
      </c>
      <c r="G55" s="384"/>
      <c r="H55" s="384"/>
      <c r="I55" s="384"/>
      <c r="J55" s="384"/>
      <c r="K55" s="384"/>
      <c r="L55" s="384"/>
      <c r="M55" s="433"/>
      <c r="N55" s="433"/>
      <c r="O55" s="384"/>
      <c r="P55" s="384"/>
      <c r="Q55" s="384"/>
      <c r="R55" s="384"/>
      <c r="S55" s="384"/>
      <c r="T55" s="385"/>
      <c r="U55" s="384"/>
      <c r="V55" s="384"/>
      <c r="W55" s="384"/>
      <c r="X55" s="384"/>
      <c r="Y55" s="503"/>
      <c r="Z55" s="383"/>
    </row>
    <row r="56" spans="2:26" s="376" customFormat="1">
      <c r="B56" s="380" t="str">
        <f>IF($C56&lt;&gt;"",MAX($B$55:B55)+1,"")</f>
        <v/>
      </c>
      <c r="C56" s="143"/>
      <c r="D56" s="143"/>
      <c r="E56" s="501" t="s">
        <v>183</v>
      </c>
      <c r="F56" s="143"/>
      <c r="G56" s="143"/>
      <c r="H56" s="143"/>
      <c r="I56" s="143"/>
      <c r="J56" s="143"/>
      <c r="K56" s="143"/>
      <c r="L56" s="143"/>
      <c r="M56" s="431"/>
      <c r="N56" s="431"/>
      <c r="O56" s="143"/>
      <c r="P56" s="143"/>
      <c r="Q56" s="143"/>
      <c r="R56" s="143"/>
      <c r="S56" s="143"/>
      <c r="T56" s="382"/>
      <c r="U56" s="143"/>
      <c r="V56" s="143"/>
      <c r="W56" s="143"/>
      <c r="X56" s="143"/>
      <c r="Y56" s="501"/>
      <c r="Z56" s="381"/>
    </row>
    <row r="57" spans="2:26" s="376" customFormat="1">
      <c r="B57" s="380" t="str">
        <f>IF($C57&lt;&gt;"",MAX($B$55:B56)+1,"")</f>
        <v/>
      </c>
      <c r="C57" s="143"/>
      <c r="D57" s="143"/>
      <c r="E57" s="501" t="s">
        <v>183</v>
      </c>
      <c r="F57" s="143"/>
      <c r="G57" s="143"/>
      <c r="H57" s="143"/>
      <c r="I57" s="143"/>
      <c r="J57" s="143"/>
      <c r="K57" s="143"/>
      <c r="L57" s="143"/>
      <c r="M57" s="431"/>
      <c r="N57" s="431"/>
      <c r="O57" s="143"/>
      <c r="P57" s="143"/>
      <c r="Q57" s="143"/>
      <c r="R57" s="143"/>
      <c r="S57" s="143"/>
      <c r="T57" s="382"/>
      <c r="U57" s="143"/>
      <c r="V57" s="143"/>
      <c r="W57" s="143"/>
      <c r="X57" s="143"/>
      <c r="Y57" s="501"/>
      <c r="Z57" s="381"/>
    </row>
    <row r="58" spans="2:26" s="376" customFormat="1">
      <c r="B58" s="380" t="str">
        <f>IF($C58&lt;&gt;"",MAX($B$55:B57)+1,"")</f>
        <v/>
      </c>
      <c r="C58" s="143"/>
      <c r="D58" s="143"/>
      <c r="E58" s="501" t="s">
        <v>183</v>
      </c>
      <c r="F58" s="143"/>
      <c r="G58" s="143"/>
      <c r="H58" s="143"/>
      <c r="I58" s="143"/>
      <c r="J58" s="143"/>
      <c r="K58" s="143"/>
      <c r="L58" s="143"/>
      <c r="M58" s="431"/>
      <c r="N58" s="431"/>
      <c r="O58" s="143"/>
      <c r="P58" s="143"/>
      <c r="Q58" s="143"/>
      <c r="R58" s="143"/>
      <c r="S58" s="143"/>
      <c r="T58" s="382"/>
      <c r="U58" s="143"/>
      <c r="V58" s="143"/>
      <c r="W58" s="143"/>
      <c r="X58" s="143"/>
      <c r="Y58" s="501"/>
      <c r="Z58" s="381"/>
    </row>
    <row r="59" spans="2:26" s="376" customFormat="1">
      <c r="B59" s="380" t="str">
        <f>IF($C59&lt;&gt;"",MAX($B$55:B58)+1,"")</f>
        <v/>
      </c>
      <c r="C59" s="143"/>
      <c r="D59" s="143"/>
      <c r="E59" s="501" t="s">
        <v>183</v>
      </c>
      <c r="F59" s="143"/>
      <c r="G59" s="143"/>
      <c r="H59" s="143"/>
      <c r="I59" s="143"/>
      <c r="J59" s="143"/>
      <c r="K59" s="143"/>
      <c r="L59" s="143"/>
      <c r="M59" s="431"/>
      <c r="N59" s="431"/>
      <c r="O59" s="143"/>
      <c r="P59" s="143"/>
      <c r="Q59" s="143"/>
      <c r="R59" s="143"/>
      <c r="S59" s="143"/>
      <c r="T59" s="382"/>
      <c r="U59" s="143"/>
      <c r="V59" s="143"/>
      <c r="W59" s="143"/>
      <c r="X59" s="143"/>
      <c r="Y59" s="501"/>
      <c r="Z59" s="381"/>
    </row>
    <row r="60" spans="2:26" s="376" customFormat="1">
      <c r="B60" s="380" t="str">
        <f>IF($C60&lt;&gt;"",MAX($B$55:B59)+1,"")</f>
        <v/>
      </c>
      <c r="C60" s="143"/>
      <c r="D60" s="143"/>
      <c r="E60" s="501" t="s">
        <v>183</v>
      </c>
      <c r="F60" s="143"/>
      <c r="G60" s="143"/>
      <c r="H60" s="143"/>
      <c r="I60" s="143"/>
      <c r="J60" s="143"/>
      <c r="K60" s="143"/>
      <c r="L60" s="143"/>
      <c r="M60" s="431"/>
      <c r="N60" s="431"/>
      <c r="O60" s="143"/>
      <c r="P60" s="143"/>
      <c r="Q60" s="143"/>
      <c r="R60" s="143"/>
      <c r="S60" s="143"/>
      <c r="T60" s="382"/>
      <c r="U60" s="143"/>
      <c r="V60" s="143"/>
      <c r="W60" s="143"/>
      <c r="X60" s="143"/>
      <c r="Y60" s="501"/>
      <c r="Z60" s="381"/>
    </row>
    <row r="61" spans="2:26" s="376" customFormat="1">
      <c r="B61" s="380" t="str">
        <f>IF($C61&lt;&gt;"",MAX($B$55:B60)+1,"")</f>
        <v/>
      </c>
      <c r="C61" s="143"/>
      <c r="D61" s="143"/>
      <c r="E61" s="501" t="s">
        <v>183</v>
      </c>
      <c r="F61" s="143"/>
      <c r="G61" s="143"/>
      <c r="H61" s="143"/>
      <c r="I61" s="143"/>
      <c r="J61" s="143"/>
      <c r="K61" s="143"/>
      <c r="L61" s="143"/>
      <c r="M61" s="431"/>
      <c r="N61" s="431"/>
      <c r="O61" s="143"/>
      <c r="P61" s="143"/>
      <c r="Q61" s="143"/>
      <c r="R61" s="143"/>
      <c r="S61" s="143"/>
      <c r="T61" s="382"/>
      <c r="U61" s="143"/>
      <c r="V61" s="143"/>
      <c r="W61" s="143"/>
      <c r="X61" s="143"/>
      <c r="Y61" s="501"/>
      <c r="Z61" s="381"/>
    </row>
    <row r="62" spans="2:26" s="376" customFormat="1">
      <c r="B62" s="380" t="str">
        <f>IF($C62&lt;&gt;"",MAX($B$55:B61)+1,"")</f>
        <v/>
      </c>
      <c r="C62" s="143"/>
      <c r="D62" s="143"/>
      <c r="E62" s="501" t="s">
        <v>183</v>
      </c>
      <c r="F62" s="143"/>
      <c r="G62" s="143"/>
      <c r="H62" s="143"/>
      <c r="I62" s="143"/>
      <c r="J62" s="143"/>
      <c r="K62" s="143"/>
      <c r="L62" s="143"/>
      <c r="M62" s="431"/>
      <c r="N62" s="431"/>
      <c r="O62" s="143"/>
      <c r="P62" s="143"/>
      <c r="Q62" s="143"/>
      <c r="R62" s="143"/>
      <c r="S62" s="143"/>
      <c r="T62" s="382"/>
      <c r="U62" s="143"/>
      <c r="V62" s="143"/>
      <c r="W62" s="143"/>
      <c r="X62" s="143"/>
      <c r="Y62" s="501"/>
      <c r="Z62" s="381"/>
    </row>
    <row r="63" spans="2:26" s="376" customFormat="1">
      <c r="B63" s="380" t="str">
        <f>IF($C63&lt;&gt;"",MAX($B$55:B62)+1,"")</f>
        <v/>
      </c>
      <c r="C63" s="143"/>
      <c r="D63" s="143"/>
      <c r="E63" s="501" t="s">
        <v>183</v>
      </c>
      <c r="F63" s="143"/>
      <c r="G63" s="143"/>
      <c r="H63" s="143"/>
      <c r="I63" s="143"/>
      <c r="J63" s="143"/>
      <c r="K63" s="143"/>
      <c r="L63" s="143"/>
      <c r="M63" s="431"/>
      <c r="N63" s="431"/>
      <c r="O63" s="143"/>
      <c r="P63" s="143"/>
      <c r="Q63" s="143"/>
      <c r="R63" s="143"/>
      <c r="S63" s="143"/>
      <c r="T63" s="382"/>
      <c r="U63" s="143"/>
      <c r="V63" s="143"/>
      <c r="W63" s="143"/>
      <c r="X63" s="143"/>
      <c r="Y63" s="501"/>
      <c r="Z63" s="381"/>
    </row>
    <row r="64" spans="2:26" s="376" customFormat="1">
      <c r="B64" s="380" t="str">
        <f>IF($C64&lt;&gt;"",MAX($B$55:B63)+1,"")</f>
        <v/>
      </c>
      <c r="C64" s="143"/>
      <c r="D64" s="143"/>
      <c r="E64" s="501" t="s">
        <v>183</v>
      </c>
      <c r="F64" s="143"/>
      <c r="G64" s="143"/>
      <c r="H64" s="143"/>
      <c r="I64" s="143"/>
      <c r="J64" s="143"/>
      <c r="K64" s="143"/>
      <c r="L64" s="143"/>
      <c r="M64" s="431"/>
      <c r="N64" s="431"/>
      <c r="O64" s="143"/>
      <c r="P64" s="143"/>
      <c r="Q64" s="143"/>
      <c r="R64" s="143"/>
      <c r="S64" s="143"/>
      <c r="T64" s="382"/>
      <c r="U64" s="143"/>
      <c r="V64" s="143"/>
      <c r="W64" s="143"/>
      <c r="X64" s="143"/>
      <c r="Y64" s="501"/>
      <c r="Z64" s="381"/>
    </row>
    <row r="65" spans="2:26" s="376" customFormat="1">
      <c r="B65" s="380" t="str">
        <f>IF($C65&lt;&gt;"",MAX($B$55:B64)+1,"")</f>
        <v/>
      </c>
      <c r="C65" s="143"/>
      <c r="D65" s="143"/>
      <c r="E65" s="501" t="s">
        <v>183</v>
      </c>
      <c r="F65" s="143"/>
      <c r="G65" s="143"/>
      <c r="H65" s="143"/>
      <c r="I65" s="143"/>
      <c r="J65" s="143"/>
      <c r="K65" s="143"/>
      <c r="L65" s="143"/>
      <c r="M65" s="431"/>
      <c r="N65" s="431"/>
      <c r="O65" s="143"/>
      <c r="P65" s="143"/>
      <c r="Q65" s="143"/>
      <c r="R65" s="143"/>
      <c r="S65" s="143"/>
      <c r="T65" s="382"/>
      <c r="U65" s="143"/>
      <c r="V65" s="143"/>
      <c r="W65" s="143"/>
      <c r="X65" s="143"/>
      <c r="Y65" s="501"/>
      <c r="Z65" s="381"/>
    </row>
    <row r="66" spans="2:26" s="376" customFormat="1">
      <c r="B66" s="380" t="str">
        <f>IF($C66&lt;&gt;"",MAX($B$55:B65)+1,"")</f>
        <v/>
      </c>
      <c r="C66" s="143"/>
      <c r="D66" s="143"/>
      <c r="E66" s="501" t="s">
        <v>183</v>
      </c>
      <c r="F66" s="143"/>
      <c r="G66" s="143"/>
      <c r="H66" s="143"/>
      <c r="I66" s="143"/>
      <c r="J66" s="143"/>
      <c r="K66" s="143"/>
      <c r="L66" s="143"/>
      <c r="M66" s="431"/>
      <c r="N66" s="431"/>
      <c r="O66" s="143"/>
      <c r="P66" s="143"/>
      <c r="Q66" s="143"/>
      <c r="R66" s="143"/>
      <c r="S66" s="143"/>
      <c r="T66" s="382"/>
      <c r="U66" s="143"/>
      <c r="V66" s="143"/>
      <c r="W66" s="143"/>
      <c r="X66" s="143"/>
      <c r="Y66" s="501"/>
      <c r="Z66" s="381"/>
    </row>
    <row r="67" spans="2:26" s="376" customFormat="1">
      <c r="B67" s="380" t="str">
        <f>IF($C67&lt;&gt;"",MAX($B$55:B66)+1,"")</f>
        <v/>
      </c>
      <c r="C67" s="143"/>
      <c r="D67" s="143"/>
      <c r="E67" s="501" t="s">
        <v>183</v>
      </c>
      <c r="F67" s="143"/>
      <c r="G67" s="143"/>
      <c r="H67" s="143"/>
      <c r="I67" s="143"/>
      <c r="J67" s="143"/>
      <c r="K67" s="143"/>
      <c r="L67" s="143"/>
      <c r="M67" s="431"/>
      <c r="N67" s="431"/>
      <c r="O67" s="143"/>
      <c r="P67" s="143"/>
      <c r="Q67" s="143"/>
      <c r="R67" s="143"/>
      <c r="S67" s="143"/>
      <c r="T67" s="382"/>
      <c r="U67" s="143"/>
      <c r="V67" s="143"/>
      <c r="W67" s="143"/>
      <c r="X67" s="143"/>
      <c r="Y67" s="501"/>
      <c r="Z67" s="381"/>
    </row>
    <row r="68" spans="2:26" s="376" customFormat="1">
      <c r="B68" s="380" t="str">
        <f>IF($C68&lt;&gt;"",MAX($B$55:B67)+1,"")</f>
        <v/>
      </c>
      <c r="C68" s="143"/>
      <c r="D68" s="143"/>
      <c r="E68" s="501" t="s">
        <v>183</v>
      </c>
      <c r="F68" s="143"/>
      <c r="G68" s="143"/>
      <c r="H68" s="143"/>
      <c r="I68" s="143"/>
      <c r="J68" s="143"/>
      <c r="K68" s="143"/>
      <c r="L68" s="143"/>
      <c r="M68" s="431"/>
      <c r="N68" s="431"/>
      <c r="O68" s="143"/>
      <c r="P68" s="143"/>
      <c r="Q68" s="143"/>
      <c r="R68" s="143"/>
      <c r="S68" s="143"/>
      <c r="T68" s="382"/>
      <c r="U68" s="143"/>
      <c r="V68" s="143"/>
      <c r="W68" s="143"/>
      <c r="X68" s="143"/>
      <c r="Y68" s="501"/>
      <c r="Z68" s="381"/>
    </row>
    <row r="69" spans="2:26" s="376" customFormat="1">
      <c r="B69" s="380" t="str">
        <f>IF($C69&lt;&gt;"",MAX($B$55:B68)+1,"")</f>
        <v/>
      </c>
      <c r="C69" s="143"/>
      <c r="D69" s="143"/>
      <c r="E69" s="501" t="s">
        <v>183</v>
      </c>
      <c r="F69" s="143"/>
      <c r="G69" s="143"/>
      <c r="H69" s="143"/>
      <c r="I69" s="143"/>
      <c r="J69" s="143"/>
      <c r="K69" s="143"/>
      <c r="L69" s="143"/>
      <c r="M69" s="431"/>
      <c r="N69" s="431"/>
      <c r="O69" s="143"/>
      <c r="P69" s="143"/>
      <c r="Q69" s="143"/>
      <c r="R69" s="143"/>
      <c r="S69" s="143"/>
      <c r="T69" s="382"/>
      <c r="U69" s="143"/>
      <c r="V69" s="143"/>
      <c r="W69" s="143"/>
      <c r="X69" s="143"/>
      <c r="Y69" s="501"/>
      <c r="Z69" s="381"/>
    </row>
    <row r="70" spans="2:26" s="376" customFormat="1">
      <c r="B70" s="380" t="str">
        <f>IF($C70&lt;&gt;"",MAX($B$55:B69)+1,"")</f>
        <v/>
      </c>
      <c r="C70" s="143"/>
      <c r="D70" s="143"/>
      <c r="E70" s="501" t="s">
        <v>183</v>
      </c>
      <c r="F70" s="143"/>
      <c r="G70" s="143"/>
      <c r="H70" s="143"/>
      <c r="I70" s="143"/>
      <c r="J70" s="143"/>
      <c r="K70" s="143"/>
      <c r="L70" s="143"/>
      <c r="M70" s="431"/>
      <c r="N70" s="431"/>
      <c r="O70" s="143"/>
      <c r="P70" s="143"/>
      <c r="Q70" s="143"/>
      <c r="R70" s="143"/>
      <c r="S70" s="143"/>
      <c r="T70" s="382"/>
      <c r="U70" s="143"/>
      <c r="V70" s="143"/>
      <c r="W70" s="143"/>
      <c r="X70" s="143"/>
      <c r="Y70" s="501"/>
      <c r="Z70" s="381"/>
    </row>
    <row r="71" spans="2:26" s="376" customFormat="1">
      <c r="B71" s="380" t="str">
        <f>IF($C71&lt;&gt;"",MAX($B$55:B70)+1,"")</f>
        <v/>
      </c>
      <c r="C71" s="143"/>
      <c r="D71" s="143"/>
      <c r="E71" s="501" t="s">
        <v>183</v>
      </c>
      <c r="F71" s="143"/>
      <c r="G71" s="143"/>
      <c r="H71" s="143"/>
      <c r="I71" s="143"/>
      <c r="J71" s="143"/>
      <c r="K71" s="143"/>
      <c r="L71" s="143"/>
      <c r="M71" s="431"/>
      <c r="N71" s="431"/>
      <c r="O71" s="143"/>
      <c r="P71" s="143"/>
      <c r="Q71" s="143"/>
      <c r="R71" s="143"/>
      <c r="S71" s="143"/>
      <c r="T71" s="382"/>
      <c r="U71" s="143"/>
      <c r="V71" s="143"/>
      <c r="W71" s="143"/>
      <c r="X71" s="143"/>
      <c r="Y71" s="501"/>
      <c r="Z71" s="381"/>
    </row>
    <row r="72" spans="2:26" s="376" customFormat="1">
      <c r="B72" s="380" t="str">
        <f>IF($C72&lt;&gt;"",MAX($B$55:B71)+1,"")</f>
        <v/>
      </c>
      <c r="C72" s="143"/>
      <c r="D72" s="143"/>
      <c r="E72" s="501" t="s">
        <v>183</v>
      </c>
      <c r="F72" s="143"/>
      <c r="G72" s="143"/>
      <c r="H72" s="143"/>
      <c r="I72" s="143"/>
      <c r="J72" s="143"/>
      <c r="K72" s="143"/>
      <c r="L72" s="143"/>
      <c r="M72" s="431"/>
      <c r="N72" s="431"/>
      <c r="O72" s="143"/>
      <c r="P72" s="143"/>
      <c r="Q72" s="143"/>
      <c r="R72" s="143"/>
      <c r="S72" s="143"/>
      <c r="T72" s="382"/>
      <c r="U72" s="143"/>
      <c r="V72" s="143"/>
      <c r="W72" s="143"/>
      <c r="X72" s="143"/>
      <c r="Y72" s="501"/>
      <c r="Z72" s="381"/>
    </row>
    <row r="73" spans="2:26" s="376" customFormat="1">
      <c r="B73" s="380" t="str">
        <f>IF($C73&lt;&gt;"",MAX($B$55:B72)+1,"")</f>
        <v/>
      </c>
      <c r="C73" s="143"/>
      <c r="D73" s="143"/>
      <c r="E73" s="501" t="s">
        <v>183</v>
      </c>
      <c r="F73" s="143"/>
      <c r="G73" s="143"/>
      <c r="H73" s="143"/>
      <c r="I73" s="143"/>
      <c r="J73" s="143"/>
      <c r="K73" s="143"/>
      <c r="L73" s="143"/>
      <c r="M73" s="431"/>
      <c r="N73" s="431"/>
      <c r="O73" s="143"/>
      <c r="P73" s="143"/>
      <c r="Q73" s="143"/>
      <c r="R73" s="143"/>
      <c r="S73" s="143"/>
      <c r="T73" s="382"/>
      <c r="U73" s="143"/>
      <c r="V73" s="143"/>
      <c r="W73" s="143"/>
      <c r="X73" s="143"/>
      <c r="Y73" s="501"/>
      <c r="Z73" s="381"/>
    </row>
    <row r="74" spans="2:26" s="376" customFormat="1">
      <c r="B74" s="380" t="str">
        <f>IF($C74&lt;&gt;"",MAX($B$55:B73)+1,"")</f>
        <v/>
      </c>
      <c r="C74" s="143"/>
      <c r="D74" s="143"/>
      <c r="E74" s="501" t="s">
        <v>183</v>
      </c>
      <c r="F74" s="143"/>
      <c r="G74" s="143"/>
      <c r="H74" s="143"/>
      <c r="I74" s="143"/>
      <c r="J74" s="143"/>
      <c r="K74" s="143"/>
      <c r="L74" s="143"/>
      <c r="M74" s="431"/>
      <c r="N74" s="431"/>
      <c r="O74" s="143"/>
      <c r="P74" s="143"/>
      <c r="Q74" s="143"/>
      <c r="R74" s="143"/>
      <c r="S74" s="143"/>
      <c r="T74" s="382"/>
      <c r="U74" s="143"/>
      <c r="V74" s="143"/>
      <c r="W74" s="143"/>
      <c r="X74" s="143"/>
      <c r="Y74" s="501"/>
      <c r="Z74" s="381"/>
    </row>
    <row r="75" spans="2:26" s="376" customFormat="1">
      <c r="B75" s="380" t="str">
        <f>IF($C75&lt;&gt;"",MAX($B$55:B74)+1,"")</f>
        <v/>
      </c>
      <c r="C75" s="143"/>
      <c r="D75" s="143"/>
      <c r="E75" s="501" t="s">
        <v>183</v>
      </c>
      <c r="F75" s="143"/>
      <c r="G75" s="143"/>
      <c r="H75" s="143"/>
      <c r="I75" s="143"/>
      <c r="J75" s="143"/>
      <c r="K75" s="143"/>
      <c r="L75" s="143"/>
      <c r="M75" s="431"/>
      <c r="N75" s="431"/>
      <c r="O75" s="143"/>
      <c r="P75" s="143"/>
      <c r="Q75" s="143"/>
      <c r="R75" s="143"/>
      <c r="S75" s="143"/>
      <c r="T75" s="382"/>
      <c r="U75" s="143"/>
      <c r="V75" s="143"/>
      <c r="W75" s="143"/>
      <c r="X75" s="143"/>
      <c r="Y75" s="501"/>
      <c r="Z75" s="381"/>
    </row>
    <row r="76" spans="2:26" s="376" customFormat="1">
      <c r="B76" s="380" t="str">
        <f>IF($C76&lt;&gt;"",MAX($B$55:B75)+1,"")</f>
        <v/>
      </c>
      <c r="C76" s="143"/>
      <c r="D76" s="143"/>
      <c r="E76" s="501" t="s">
        <v>183</v>
      </c>
      <c r="F76" s="143"/>
      <c r="G76" s="143"/>
      <c r="H76" s="143"/>
      <c r="I76" s="143"/>
      <c r="J76" s="143"/>
      <c r="K76" s="143"/>
      <c r="L76" s="143"/>
      <c r="M76" s="431"/>
      <c r="N76" s="431"/>
      <c r="O76" s="143"/>
      <c r="P76" s="143"/>
      <c r="Q76" s="143"/>
      <c r="R76" s="143"/>
      <c r="S76" s="143"/>
      <c r="T76" s="382"/>
      <c r="U76" s="143"/>
      <c r="V76" s="143"/>
      <c r="W76" s="143"/>
      <c r="X76" s="143"/>
      <c r="Y76" s="501"/>
      <c r="Z76" s="381"/>
    </row>
    <row r="77" spans="2:26" s="376" customFormat="1">
      <c r="B77" s="380" t="str">
        <f>IF($C77&lt;&gt;"",MAX($B$55:B76)+1,"")</f>
        <v/>
      </c>
      <c r="C77" s="143"/>
      <c r="D77" s="143"/>
      <c r="E77" s="501" t="s">
        <v>183</v>
      </c>
      <c r="F77" s="143"/>
      <c r="G77" s="143"/>
      <c r="H77" s="143"/>
      <c r="I77" s="143"/>
      <c r="J77" s="143"/>
      <c r="K77" s="143"/>
      <c r="L77" s="143"/>
      <c r="M77" s="431"/>
      <c r="N77" s="431"/>
      <c r="O77" s="143"/>
      <c r="P77" s="143"/>
      <c r="Q77" s="143"/>
      <c r="R77" s="143"/>
      <c r="S77" s="143"/>
      <c r="T77" s="382"/>
      <c r="U77" s="143"/>
      <c r="V77" s="143"/>
      <c r="W77" s="143"/>
      <c r="X77" s="143"/>
      <c r="Y77" s="501"/>
      <c r="Z77" s="381"/>
    </row>
    <row r="78" spans="2:26" s="376" customFormat="1">
      <c r="B78" s="380" t="str">
        <f>IF($C78&lt;&gt;"",MAX($B$55:B77)+1,"")</f>
        <v/>
      </c>
      <c r="C78" s="143"/>
      <c r="D78" s="143"/>
      <c r="E78" s="501" t="s">
        <v>183</v>
      </c>
      <c r="F78" s="143"/>
      <c r="G78" s="143"/>
      <c r="H78" s="143"/>
      <c r="I78" s="143"/>
      <c r="J78" s="143"/>
      <c r="K78" s="143"/>
      <c r="L78" s="143"/>
      <c r="M78" s="431"/>
      <c r="N78" s="431"/>
      <c r="O78" s="143"/>
      <c r="P78" s="143"/>
      <c r="Q78" s="143"/>
      <c r="R78" s="143"/>
      <c r="S78" s="143"/>
      <c r="T78" s="382"/>
      <c r="U78" s="143"/>
      <c r="V78" s="143"/>
      <c r="W78" s="143"/>
      <c r="X78" s="143"/>
      <c r="Y78" s="501"/>
      <c r="Z78" s="381"/>
    </row>
    <row r="79" spans="2:26" s="376" customFormat="1">
      <c r="B79" s="380" t="str">
        <f>IF($C79&lt;&gt;"",MAX($B$55:B78)+1,"")</f>
        <v/>
      </c>
      <c r="C79" s="143"/>
      <c r="D79" s="143"/>
      <c r="E79" s="501" t="s">
        <v>183</v>
      </c>
      <c r="F79" s="143"/>
      <c r="G79" s="143"/>
      <c r="H79" s="143"/>
      <c r="I79" s="143"/>
      <c r="J79" s="143"/>
      <c r="K79" s="143"/>
      <c r="L79" s="143"/>
      <c r="M79" s="431"/>
      <c r="N79" s="431"/>
      <c r="O79" s="143"/>
      <c r="P79" s="143"/>
      <c r="Q79" s="143"/>
      <c r="R79" s="143"/>
      <c r="S79" s="143"/>
      <c r="T79" s="382"/>
      <c r="U79" s="143"/>
      <c r="V79" s="143"/>
      <c r="W79" s="143"/>
      <c r="X79" s="143"/>
      <c r="Y79" s="501"/>
      <c r="Z79" s="381"/>
    </row>
    <row r="80" spans="2:26" s="376" customFormat="1">
      <c r="B80" s="380" t="str">
        <f>IF($C80&lt;&gt;"",MAX($B$55:B79)+1,"")</f>
        <v/>
      </c>
      <c r="C80" s="143"/>
      <c r="D80" s="143"/>
      <c r="E80" s="501" t="s">
        <v>183</v>
      </c>
      <c r="F80" s="143"/>
      <c r="G80" s="143"/>
      <c r="H80" s="143"/>
      <c r="I80" s="143"/>
      <c r="J80" s="143"/>
      <c r="K80" s="143"/>
      <c r="L80" s="143"/>
      <c r="M80" s="431"/>
      <c r="N80" s="431"/>
      <c r="O80" s="143"/>
      <c r="P80" s="143"/>
      <c r="Q80" s="143"/>
      <c r="R80" s="143"/>
      <c r="S80" s="143"/>
      <c r="T80" s="382"/>
      <c r="U80" s="143"/>
      <c r="V80" s="143"/>
      <c r="W80" s="143"/>
      <c r="X80" s="143"/>
      <c r="Y80" s="501"/>
      <c r="Z80" s="381"/>
    </row>
    <row r="81" spans="2:26" s="376" customFormat="1">
      <c r="B81" s="380" t="str">
        <f>IF($C81&lt;&gt;"",MAX($B$55:B80)+1,"")</f>
        <v/>
      </c>
      <c r="C81" s="143"/>
      <c r="D81" s="143"/>
      <c r="E81" s="501" t="s">
        <v>183</v>
      </c>
      <c r="F81" s="143"/>
      <c r="G81" s="143"/>
      <c r="H81" s="143"/>
      <c r="I81" s="143"/>
      <c r="J81" s="143"/>
      <c r="K81" s="143"/>
      <c r="L81" s="143"/>
      <c r="M81" s="431"/>
      <c r="N81" s="431"/>
      <c r="O81" s="143"/>
      <c r="P81" s="143"/>
      <c r="Q81" s="143"/>
      <c r="R81" s="143"/>
      <c r="S81" s="143"/>
      <c r="T81" s="382"/>
      <c r="U81" s="143"/>
      <c r="V81" s="143"/>
      <c r="W81" s="143"/>
      <c r="X81" s="143"/>
      <c r="Y81" s="501"/>
      <c r="Z81" s="381"/>
    </row>
    <row r="82" spans="2:26" s="376" customFormat="1">
      <c r="B82" s="380" t="str">
        <f>IF($C82&lt;&gt;"",MAX($B$55:B81)+1,"")</f>
        <v/>
      </c>
      <c r="C82" s="143"/>
      <c r="D82" s="143"/>
      <c r="E82" s="501" t="s">
        <v>183</v>
      </c>
      <c r="F82" s="143"/>
      <c r="G82" s="143"/>
      <c r="H82" s="143"/>
      <c r="I82" s="143"/>
      <c r="J82" s="143"/>
      <c r="K82" s="143"/>
      <c r="L82" s="143"/>
      <c r="M82" s="431"/>
      <c r="N82" s="431"/>
      <c r="O82" s="143"/>
      <c r="P82" s="143"/>
      <c r="Q82" s="143"/>
      <c r="R82" s="143"/>
      <c r="S82" s="143"/>
      <c r="T82" s="382"/>
      <c r="U82" s="143"/>
      <c r="V82" s="143"/>
      <c r="W82" s="143"/>
      <c r="X82" s="143"/>
      <c r="Y82" s="501"/>
      <c r="Z82" s="381"/>
    </row>
    <row r="83" spans="2:26" s="376" customFormat="1">
      <c r="B83" s="380" t="str">
        <f>IF($C83&lt;&gt;"",MAX($B$55:B82)+1,"")</f>
        <v/>
      </c>
      <c r="C83" s="143"/>
      <c r="D83" s="143"/>
      <c r="E83" s="501" t="s">
        <v>183</v>
      </c>
      <c r="F83" s="143"/>
      <c r="G83" s="143"/>
      <c r="H83" s="143"/>
      <c r="I83" s="143"/>
      <c r="J83" s="143"/>
      <c r="K83" s="143"/>
      <c r="L83" s="143"/>
      <c r="M83" s="431"/>
      <c r="N83" s="431"/>
      <c r="O83" s="143"/>
      <c r="P83" s="143"/>
      <c r="Q83" s="143"/>
      <c r="R83" s="143"/>
      <c r="S83" s="143"/>
      <c r="T83" s="382"/>
      <c r="U83" s="143"/>
      <c r="V83" s="143"/>
      <c r="W83" s="143"/>
      <c r="X83" s="143"/>
      <c r="Y83" s="501"/>
      <c r="Z83" s="381"/>
    </row>
    <row r="84" spans="2:26" s="376" customFormat="1">
      <c r="B84" s="380" t="str">
        <f>IF($C84&lt;&gt;"",MAX($B$55:B83)+1,"")</f>
        <v/>
      </c>
      <c r="C84" s="143"/>
      <c r="D84" s="143"/>
      <c r="E84" s="501" t="s">
        <v>183</v>
      </c>
      <c r="F84" s="143"/>
      <c r="G84" s="143"/>
      <c r="H84" s="143"/>
      <c r="I84" s="143"/>
      <c r="J84" s="143"/>
      <c r="K84" s="143"/>
      <c r="L84" s="143"/>
      <c r="M84" s="431"/>
      <c r="N84" s="431"/>
      <c r="O84" s="143"/>
      <c r="P84" s="143"/>
      <c r="Q84" s="143"/>
      <c r="R84" s="143"/>
      <c r="S84" s="143"/>
      <c r="T84" s="382"/>
      <c r="U84" s="143"/>
      <c r="V84" s="143"/>
      <c r="W84" s="143"/>
      <c r="X84" s="143"/>
      <c r="Y84" s="501"/>
      <c r="Z84" s="381"/>
    </row>
    <row r="85" spans="2:26" s="376" customFormat="1">
      <c r="B85" s="380" t="str">
        <f>IF($C85&lt;&gt;"",MAX($B$55:B84)+1,"")</f>
        <v/>
      </c>
      <c r="C85" s="143"/>
      <c r="D85" s="143"/>
      <c r="E85" s="501" t="s">
        <v>183</v>
      </c>
      <c r="F85" s="143"/>
      <c r="G85" s="143"/>
      <c r="H85" s="143"/>
      <c r="I85" s="143"/>
      <c r="J85" s="143"/>
      <c r="K85" s="143"/>
      <c r="L85" s="143"/>
      <c r="M85" s="431"/>
      <c r="N85" s="431"/>
      <c r="O85" s="143"/>
      <c r="P85" s="143"/>
      <c r="Q85" s="143"/>
      <c r="R85" s="143"/>
      <c r="S85" s="143"/>
      <c r="T85" s="382"/>
      <c r="U85" s="143"/>
      <c r="V85" s="143"/>
      <c r="W85" s="143"/>
      <c r="X85" s="143"/>
      <c r="Y85" s="501"/>
      <c r="Z85" s="381"/>
    </row>
    <row r="86" spans="2:26" s="376" customFormat="1">
      <c r="B86" s="380" t="str">
        <f>IF($C86&lt;&gt;"",MAX($B$55:B85)+1,"")</f>
        <v/>
      </c>
      <c r="C86" s="143"/>
      <c r="D86" s="143"/>
      <c r="E86" s="501" t="s">
        <v>183</v>
      </c>
      <c r="F86" s="143"/>
      <c r="G86" s="143"/>
      <c r="H86" s="143"/>
      <c r="I86" s="143"/>
      <c r="J86" s="143"/>
      <c r="K86" s="143"/>
      <c r="L86" s="143"/>
      <c r="M86" s="431"/>
      <c r="N86" s="431"/>
      <c r="O86" s="143"/>
      <c r="P86" s="143"/>
      <c r="Q86" s="143"/>
      <c r="R86" s="143"/>
      <c r="S86" s="143"/>
      <c r="T86" s="382"/>
      <c r="U86" s="143"/>
      <c r="V86" s="143"/>
      <c r="W86" s="143"/>
      <c r="X86" s="143"/>
      <c r="Y86" s="501"/>
      <c r="Z86" s="381"/>
    </row>
    <row r="87" spans="2:26" s="376" customFormat="1">
      <c r="B87" s="380" t="str">
        <f>IF($C87&lt;&gt;"",MAX($B$55:B86)+1,"")</f>
        <v/>
      </c>
      <c r="C87" s="143"/>
      <c r="D87" s="143"/>
      <c r="E87" s="501" t="s">
        <v>183</v>
      </c>
      <c r="F87" s="143"/>
      <c r="G87" s="143"/>
      <c r="H87" s="143"/>
      <c r="I87" s="143"/>
      <c r="J87" s="143"/>
      <c r="K87" s="143"/>
      <c r="L87" s="143"/>
      <c r="M87" s="431"/>
      <c r="N87" s="431"/>
      <c r="O87" s="143"/>
      <c r="P87" s="143"/>
      <c r="Q87" s="143"/>
      <c r="R87" s="143"/>
      <c r="S87" s="143"/>
      <c r="T87" s="382"/>
      <c r="U87" s="143"/>
      <c r="V87" s="143"/>
      <c r="W87" s="143"/>
      <c r="X87" s="143"/>
      <c r="Y87" s="501"/>
      <c r="Z87" s="381"/>
    </row>
    <row r="88" spans="2:26" s="376" customFormat="1">
      <c r="B88" s="380" t="str">
        <f>IF($C88&lt;&gt;"",MAX($B$55:B87)+1,"")</f>
        <v/>
      </c>
      <c r="C88" s="143"/>
      <c r="D88" s="143"/>
      <c r="E88" s="501" t="s">
        <v>183</v>
      </c>
      <c r="F88" s="143"/>
      <c r="G88" s="143"/>
      <c r="H88" s="143"/>
      <c r="I88" s="143"/>
      <c r="J88" s="143"/>
      <c r="K88" s="143"/>
      <c r="L88" s="143"/>
      <c r="M88" s="431"/>
      <c r="N88" s="431"/>
      <c r="O88" s="143"/>
      <c r="P88" s="143"/>
      <c r="Q88" s="143"/>
      <c r="R88" s="143"/>
      <c r="S88" s="143"/>
      <c r="T88" s="382"/>
      <c r="U88" s="143"/>
      <c r="V88" s="143"/>
      <c r="W88" s="143"/>
      <c r="X88" s="143"/>
      <c r="Y88" s="501"/>
      <c r="Z88" s="381"/>
    </row>
    <row r="89" spans="2:26" s="376" customFormat="1">
      <c r="B89" s="380" t="str">
        <f>IF($C89&lt;&gt;"",MAX($B$55:B88)+1,"")</f>
        <v/>
      </c>
      <c r="C89" s="378"/>
      <c r="D89" s="378"/>
      <c r="E89" s="502" t="s">
        <v>183</v>
      </c>
      <c r="F89" s="378"/>
      <c r="G89" s="378"/>
      <c r="H89" s="378"/>
      <c r="I89" s="378"/>
      <c r="J89" s="378"/>
      <c r="K89" s="378"/>
      <c r="L89" s="378"/>
      <c r="M89" s="432"/>
      <c r="N89" s="432"/>
      <c r="O89" s="378"/>
      <c r="P89" s="378"/>
      <c r="Q89" s="378"/>
      <c r="R89" s="378"/>
      <c r="S89" s="378"/>
      <c r="T89" s="379"/>
      <c r="U89" s="378"/>
      <c r="V89" s="378"/>
      <c r="W89" s="378"/>
      <c r="X89" s="378"/>
      <c r="Y89" s="502"/>
      <c r="Z89" s="377"/>
    </row>
    <row r="90" spans="2:26"/>
    <row r="91" spans="2:26" hidden="1"/>
    <row r="92" spans="2:26" hidden="1"/>
    <row r="93" spans="2:26" hidden="1"/>
    <row r="94" spans="2:26" hidden="1"/>
    <row r="95" spans="2:26" hidden="1"/>
    <row r="96" spans="2:2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</sheetData>
  <sheetProtection algorithmName="SHA-512" hashValue="MyWVq4bvmcnzmYW3xcXUgqUWE5Qj7SV5p127N1P2gB7ZE/gFzrM+cSXv9ORAyGWB/EofOFHqMZ/YSAJq6F3rEg==" saltValue="E1TSiUsU+apaCD4XChu6rQ==" spinCount="100000" sheet="1" objects="1" scenarios="1"/>
  <mergeCells count="5">
    <mergeCell ref="B10:O10"/>
    <mergeCell ref="C12:K12"/>
    <mergeCell ref="M12:O12"/>
    <mergeCell ref="I7:J7"/>
    <mergeCell ref="K7:L7"/>
  </mergeCells>
  <conditionalFormatting sqref="K3:L3 K4 N8 K6">
    <cfRule type="cellIs" dxfId="269" priority="30" operator="lessThan">
      <formula>#REF!</formula>
    </cfRule>
  </conditionalFormatting>
  <conditionalFormatting sqref="I3:J3">
    <cfRule type="cellIs" dxfId="268" priority="29" operator="lessThan">
      <formula>#REF!</formula>
    </cfRule>
  </conditionalFormatting>
  <conditionalFormatting sqref="C4:C5">
    <cfRule type="cellIs" dxfId="267" priority="28" operator="lessThan">
      <formula>#REF!</formula>
    </cfRule>
  </conditionalFormatting>
  <conditionalFormatting sqref="K15:L20 K53:L54 K21:K23 K56:L71">
    <cfRule type="expression" dxfId="266" priority="26">
      <formula>#REF!=3</formula>
    </cfRule>
  </conditionalFormatting>
  <conditionalFormatting sqref="M15:M20 J53:J54 M53:M54 J15:J23 O53:O54 O56:O71 M56:M71 J56:J71 P21:T23 U15:X23 O15:P20 P51:X79">
    <cfRule type="expression" dxfId="265" priority="27">
      <formula>#REF!=3</formula>
    </cfRule>
  </conditionalFormatting>
  <conditionalFormatting sqref="K52:L52">
    <cfRule type="expression" dxfId="264" priority="24">
      <formula>#REF!=3</formula>
    </cfRule>
  </conditionalFormatting>
  <conditionalFormatting sqref="J52 M52 O52">
    <cfRule type="expression" dxfId="263" priority="25">
      <formula>#REF!=3</formula>
    </cfRule>
  </conditionalFormatting>
  <conditionalFormatting sqref="M51:N51">
    <cfRule type="expression" dxfId="262" priority="23">
      <formula>#REF!=3</formula>
    </cfRule>
  </conditionalFormatting>
  <conditionalFormatting sqref="G15:G54">
    <cfRule type="expression" dxfId="261" priority="22">
      <formula>#REF!=3</formula>
    </cfRule>
  </conditionalFormatting>
  <conditionalFormatting sqref="M55:N55">
    <cfRule type="expression" dxfId="260" priority="21">
      <formula>#REF!=3</formula>
    </cfRule>
  </conditionalFormatting>
  <conditionalFormatting sqref="K78:L78">
    <cfRule type="expression" dxfId="259" priority="19">
      <formula>#REF!=3</formula>
    </cfRule>
  </conditionalFormatting>
  <conditionalFormatting sqref="O78 M78 J78">
    <cfRule type="expression" dxfId="258" priority="20">
      <formula>#REF!=3</formula>
    </cfRule>
  </conditionalFormatting>
  <conditionalFormatting sqref="K72:L77">
    <cfRule type="expression" dxfId="257" priority="17">
      <formula>#REF!=3</formula>
    </cfRule>
  </conditionalFormatting>
  <conditionalFormatting sqref="O72:O77 M72:M77 J72:J77">
    <cfRule type="expression" dxfId="256" priority="18">
      <formula>#REF!=3</formula>
    </cfRule>
  </conditionalFormatting>
  <conditionalFormatting sqref="K79:L79">
    <cfRule type="expression" dxfId="255" priority="15">
      <formula>#REF!=3</formula>
    </cfRule>
  </conditionalFormatting>
  <conditionalFormatting sqref="O79 M79 J79">
    <cfRule type="expression" dxfId="254" priority="16">
      <formula>#REF!=3</formula>
    </cfRule>
  </conditionalFormatting>
  <conditionalFormatting sqref="I4 L8 I6">
    <cfRule type="cellIs" dxfId="253" priority="14" operator="lessThan">
      <formula>#REF!</formula>
    </cfRule>
  </conditionalFormatting>
  <conditionalFormatting sqref="H15:I54">
    <cfRule type="expression" dxfId="252" priority="13">
      <formula>#REF!=3</formula>
    </cfRule>
  </conditionalFormatting>
  <conditionalFormatting sqref="K41:L41">
    <cfRule type="expression" dxfId="251" priority="9">
      <formula>#REF!=3</formula>
    </cfRule>
  </conditionalFormatting>
  <conditionalFormatting sqref="M40:N40 P40:X50">
    <cfRule type="expression" dxfId="250" priority="8">
      <formula>#REF!=3</formula>
    </cfRule>
  </conditionalFormatting>
  <conditionalFormatting sqref="K42:L50">
    <cfRule type="expression" dxfId="249" priority="11">
      <formula>#REF!=3</formula>
    </cfRule>
  </conditionalFormatting>
  <conditionalFormatting sqref="J42:J50 M42:M50 O42:O50">
    <cfRule type="expression" dxfId="248" priority="12">
      <formula>#REF!=3</formula>
    </cfRule>
  </conditionalFormatting>
  <conditionalFormatting sqref="J41 M41 O41">
    <cfRule type="expression" dxfId="247" priority="10">
      <formula>#REF!=3</formula>
    </cfRule>
  </conditionalFormatting>
  <conditionalFormatting sqref="I5">
    <cfRule type="cellIs" dxfId="246" priority="7" operator="lessThan">
      <formula>#REF!</formula>
    </cfRule>
  </conditionalFormatting>
  <conditionalFormatting sqref="K5">
    <cfRule type="cellIs" dxfId="245" priority="6" operator="lessThan">
      <formula>#REF!</formula>
    </cfRule>
  </conditionalFormatting>
  <conditionalFormatting sqref="P80:X89">
    <cfRule type="expression" dxfId="244" priority="5">
      <formula>#REF!=3</formula>
    </cfRule>
  </conditionalFormatting>
  <conditionalFormatting sqref="K80:L89">
    <cfRule type="expression" dxfId="243" priority="3">
      <formula>#REF!=3</formula>
    </cfRule>
  </conditionalFormatting>
  <conditionalFormatting sqref="O80:O89 M80:M89 J80:J89">
    <cfRule type="expression" dxfId="242" priority="4">
      <formula>#REF!=3</formula>
    </cfRule>
  </conditionalFormatting>
  <conditionalFormatting sqref="H7">
    <cfRule type="cellIs" dxfId="241" priority="2" operator="lessThan">
      <formula>#REF!</formula>
    </cfRule>
  </conditionalFormatting>
  <conditionalFormatting sqref="C15:C89">
    <cfRule type="duplicateValues" dxfId="240" priority="1"/>
  </conditionalFormatting>
  <dataValidations count="8">
    <dataValidation type="list" allowBlank="1" showInputMessage="1" showErrorMessage="1" sqref="K15:K79">
      <formula1>$AC$16:$AC$18</formula1>
    </dataValidation>
    <dataValidation type="whole" allowBlank="1" showInputMessage="1" showErrorMessage="1" error="Error_x000a_El nombre ha de ser enter entre 1 i 12, sense decimals." sqref="L15:L79">
      <formula1>1</formula1>
      <formula2>12</formula2>
    </dataValidation>
    <dataValidation type="list" allowBlank="1" showInputMessage="1" showErrorMessage="1" sqref="E15:E54">
      <formula1>$AC$21:$AC$22</formula1>
    </dataValidation>
    <dataValidation type="list" allowBlank="1" showInputMessage="1" showErrorMessage="1" sqref="F55:F79">
      <formula1>$AC$41:$AC$43</formula1>
    </dataValidation>
    <dataValidation type="list" allowBlank="1" showInputMessage="1" showErrorMessage="1" sqref="F15:H54">
      <formula1>INDIRECT(E15)</formula1>
    </dataValidation>
    <dataValidation operator="equal" allowBlank="1" showInputMessage="1" showErrorMessage="1" errorTitle="ERROR" sqref="I6"/>
    <dataValidation type="list" allowBlank="1" showInputMessage="1" showErrorMessage="1" sqref="R15:R89">
      <formula1>$AF$34:$AF$35</formula1>
    </dataValidation>
    <dataValidation type="list" allowBlank="1" showInputMessage="1" showErrorMessage="1" sqref="S15:S89">
      <formula1>$AF$39:$AF$44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&amp;CG146NCESP-081</oddFooter>
  </headerFooter>
  <drawing r:id="rId2"/>
  <tableParts count="2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5"/>
  <sheetViews>
    <sheetView zoomScaleNormal="100" workbookViewId="0">
      <selection activeCell="E60" sqref="E60"/>
    </sheetView>
  </sheetViews>
  <sheetFormatPr defaultColWidth="0" defaultRowHeight="14.5" zeroHeight="1"/>
  <cols>
    <col min="1" max="1" width="4.453125" style="504" customWidth="1"/>
    <col min="2" max="2" width="17.7265625" style="504" customWidth="1"/>
    <col min="3" max="3" width="41.54296875" style="504" customWidth="1"/>
    <col min="4" max="4" width="25.26953125" style="504" customWidth="1"/>
    <col min="5" max="5" width="71.26953125" style="504" customWidth="1"/>
    <col min="6" max="6" width="9.26953125" style="504" customWidth="1"/>
    <col min="7" max="16384" width="9.26953125" style="504" hidden="1"/>
  </cols>
  <sheetData>
    <row r="1" spans="1:5"/>
    <row r="2" spans="1:5"/>
    <row r="3" spans="1:5"/>
    <row r="4" spans="1:5"/>
    <row r="5" spans="1:5"/>
    <row r="6" spans="1:5"/>
    <row r="7" spans="1:5">
      <c r="B7" s="664" t="s">
        <v>212</v>
      </c>
      <c r="C7" s="664"/>
      <c r="D7" s="664"/>
      <c r="E7" s="664"/>
    </row>
    <row r="8" spans="1:5" ht="26.25" customHeight="1">
      <c r="A8" s="505"/>
      <c r="B8" s="665" t="s">
        <v>211</v>
      </c>
      <c r="C8" s="665"/>
      <c r="D8" s="665"/>
      <c r="E8" s="665"/>
    </row>
    <row r="9" spans="1:5">
      <c r="A9" s="505"/>
      <c r="B9" s="664" t="s">
        <v>301</v>
      </c>
      <c r="C9" s="664"/>
      <c r="D9" s="664"/>
      <c r="E9" s="664"/>
    </row>
    <row r="10" spans="1:5">
      <c r="A10" s="505"/>
    </row>
    <row r="11" spans="1:5">
      <c r="A11" s="505"/>
      <c r="B11" s="506" t="s">
        <v>210</v>
      </c>
      <c r="C11" s="507"/>
      <c r="D11" s="507"/>
      <c r="E11" s="507"/>
    </row>
    <row r="12" spans="1:5">
      <c r="A12" s="505"/>
      <c r="B12" s="508" t="s">
        <v>209</v>
      </c>
      <c r="C12" s="667">
        <f>Rel_EMS_JUST!$C$12</f>
        <v>0</v>
      </c>
      <c r="D12" s="668"/>
      <c r="E12" s="668"/>
    </row>
    <row r="13" spans="1:5">
      <c r="A13" s="505"/>
      <c r="B13" s="508" t="s">
        <v>128</v>
      </c>
      <c r="C13" s="263">
        <f>Rel_EMS_JUST!$M$12</f>
        <v>0</v>
      </c>
      <c r="D13" s="264"/>
      <c r="E13" s="264"/>
    </row>
    <row r="14" spans="1:5">
      <c r="A14" s="505"/>
      <c r="B14" s="508" t="s">
        <v>208</v>
      </c>
      <c r="C14" s="370" t="s">
        <v>280</v>
      </c>
    </row>
    <row r="15" spans="1:5">
      <c r="A15" s="505"/>
    </row>
    <row r="16" spans="1:5">
      <c r="A16" s="505"/>
      <c r="B16" s="662" t="s">
        <v>207</v>
      </c>
      <c r="C16" s="662"/>
      <c r="D16" s="662"/>
      <c r="E16" s="662"/>
    </row>
    <row r="17" spans="1:5" ht="48" customHeight="1">
      <c r="A17" s="505"/>
      <c r="B17" s="659" t="s">
        <v>281</v>
      </c>
      <c r="C17" s="660"/>
      <c r="D17" s="660"/>
      <c r="E17" s="660"/>
    </row>
    <row r="18" spans="1:5">
      <c r="A18" s="505"/>
    </row>
    <row r="19" spans="1:5">
      <c r="A19" s="505"/>
      <c r="B19" s="661" t="s">
        <v>222</v>
      </c>
      <c r="C19" s="661"/>
      <c r="D19" s="509" t="s">
        <v>128</v>
      </c>
      <c r="E19" s="509" t="s">
        <v>229</v>
      </c>
    </row>
    <row r="20" spans="1:5" ht="60" customHeight="1">
      <c r="A20" s="505"/>
      <c r="B20" s="666"/>
      <c r="C20" s="666"/>
      <c r="D20" s="262"/>
      <c r="E20" s="262"/>
    </row>
    <row r="21" spans="1:5" ht="60" customHeight="1">
      <c r="A21" s="505"/>
      <c r="B21" s="666"/>
      <c r="C21" s="666"/>
      <c r="D21" s="262"/>
      <c r="E21" s="262"/>
    </row>
    <row r="22" spans="1:5" ht="60" customHeight="1">
      <c r="A22" s="505"/>
      <c r="B22" s="666"/>
      <c r="C22" s="666"/>
      <c r="D22" s="262"/>
      <c r="E22" s="262"/>
    </row>
    <row r="23" spans="1:5" ht="60" customHeight="1">
      <c r="A23" s="505"/>
      <c r="B23" s="666"/>
      <c r="C23" s="666"/>
      <c r="D23" s="262"/>
      <c r="E23" s="262"/>
    </row>
    <row r="24" spans="1:5" ht="60" customHeight="1">
      <c r="A24" s="505"/>
      <c r="B24" s="666"/>
      <c r="C24" s="666"/>
      <c r="D24" s="262"/>
      <c r="E24" s="262"/>
    </row>
    <row r="25" spans="1:5" ht="60" customHeight="1">
      <c r="A25" s="505"/>
      <c r="B25" s="666"/>
      <c r="C25" s="666"/>
      <c r="D25" s="262"/>
      <c r="E25" s="262"/>
    </row>
    <row r="26" spans="1:5" ht="60" customHeight="1">
      <c r="A26" s="505"/>
      <c r="B26" s="666"/>
      <c r="C26" s="666"/>
      <c r="D26" s="262"/>
      <c r="E26" s="262"/>
    </row>
    <row r="27" spans="1:5" ht="60" customHeight="1">
      <c r="A27" s="505"/>
      <c r="B27" s="666"/>
      <c r="C27" s="666"/>
      <c r="D27" s="262"/>
      <c r="E27" s="262"/>
    </row>
    <row r="28" spans="1:5" ht="60" customHeight="1">
      <c r="A28" s="505"/>
      <c r="B28" s="666"/>
      <c r="C28" s="666"/>
      <c r="D28" s="262"/>
      <c r="E28" s="262"/>
    </row>
    <row r="29" spans="1:5" ht="60" customHeight="1">
      <c r="A29" s="505"/>
      <c r="B29" s="666"/>
      <c r="C29" s="666"/>
      <c r="D29" s="262"/>
      <c r="E29" s="262"/>
    </row>
    <row r="30" spans="1:5" ht="60" customHeight="1">
      <c r="A30" s="505"/>
      <c r="B30" s="666"/>
      <c r="C30" s="666"/>
      <c r="D30" s="262"/>
      <c r="E30" s="262"/>
    </row>
    <row r="31" spans="1:5" ht="60" customHeight="1">
      <c r="A31" s="505"/>
      <c r="B31" s="666"/>
      <c r="C31" s="666"/>
      <c r="D31" s="262"/>
      <c r="E31" s="262"/>
    </row>
    <row r="32" spans="1:5" ht="60" customHeight="1">
      <c r="A32" s="505"/>
      <c r="B32" s="666"/>
      <c r="C32" s="666"/>
      <c r="D32" s="262"/>
      <c r="E32" s="262"/>
    </row>
    <row r="33" spans="1:5" ht="60" customHeight="1">
      <c r="A33" s="505"/>
      <c r="B33" s="666"/>
      <c r="C33" s="666"/>
      <c r="D33" s="262"/>
      <c r="E33" s="262"/>
    </row>
    <row r="34" spans="1:5" ht="60" customHeight="1">
      <c r="A34" s="505"/>
      <c r="B34" s="666"/>
      <c r="C34" s="666"/>
      <c r="D34" s="262"/>
      <c r="E34" s="262"/>
    </row>
    <row r="35" spans="1:5" ht="60" customHeight="1">
      <c r="A35" s="505"/>
      <c r="B35" s="666"/>
      <c r="C35" s="666"/>
      <c r="D35" s="262"/>
      <c r="E35" s="262"/>
    </row>
    <row r="36" spans="1:5" ht="60" customHeight="1">
      <c r="A36" s="505"/>
      <c r="B36" s="666"/>
      <c r="C36" s="666"/>
      <c r="D36" s="262"/>
      <c r="E36" s="262"/>
    </row>
    <row r="37" spans="1:5" ht="60" customHeight="1">
      <c r="A37" s="505"/>
      <c r="B37" s="666"/>
      <c r="C37" s="666"/>
      <c r="D37" s="262"/>
      <c r="E37" s="262"/>
    </row>
    <row r="38" spans="1:5" ht="60" customHeight="1">
      <c r="A38" s="505"/>
      <c r="B38" s="666"/>
      <c r="C38" s="666"/>
      <c r="D38" s="262"/>
      <c r="E38" s="262"/>
    </row>
    <row r="39" spans="1:5" ht="60" customHeight="1">
      <c r="A39" s="505"/>
      <c r="B39" s="666"/>
      <c r="C39" s="666"/>
      <c r="D39" s="262"/>
      <c r="E39" s="262"/>
    </row>
    <row r="40" spans="1:5" ht="60" customHeight="1">
      <c r="A40" s="505"/>
      <c r="B40" s="666"/>
      <c r="C40" s="666"/>
      <c r="D40" s="262"/>
      <c r="E40" s="262"/>
    </row>
    <row r="41" spans="1:5" ht="60" customHeight="1">
      <c r="A41" s="505"/>
      <c r="B41" s="666"/>
      <c r="C41" s="666"/>
      <c r="D41" s="262"/>
      <c r="E41" s="262"/>
    </row>
    <row r="42" spans="1:5" ht="60" customHeight="1">
      <c r="A42" s="505"/>
      <c r="B42" s="666"/>
      <c r="C42" s="666"/>
      <c r="D42" s="262"/>
      <c r="E42" s="262"/>
    </row>
    <row r="43" spans="1:5" ht="60" customHeight="1">
      <c r="A43" s="505"/>
      <c r="B43" s="666"/>
      <c r="C43" s="666"/>
      <c r="D43" s="262"/>
      <c r="E43" s="262"/>
    </row>
    <row r="44" spans="1:5" ht="60" customHeight="1">
      <c r="A44" s="505"/>
      <c r="B44" s="666"/>
      <c r="C44" s="666"/>
      <c r="D44" s="262"/>
      <c r="E44" s="262"/>
    </row>
    <row r="45" spans="1:5" ht="60" customHeight="1">
      <c r="A45" s="505"/>
      <c r="B45" s="666"/>
      <c r="C45" s="666"/>
      <c r="D45" s="262"/>
      <c r="E45" s="262"/>
    </row>
    <row r="46" spans="1:5" ht="60" customHeight="1">
      <c r="A46" s="505"/>
      <c r="B46" s="666"/>
      <c r="C46" s="666"/>
      <c r="D46" s="262"/>
      <c r="E46" s="262"/>
    </row>
    <row r="47" spans="1:5" ht="60" customHeight="1">
      <c r="A47" s="505"/>
      <c r="B47" s="666"/>
      <c r="C47" s="666"/>
      <c r="D47" s="262"/>
      <c r="E47" s="262"/>
    </row>
    <row r="48" spans="1:5" ht="60" customHeight="1">
      <c r="A48" s="505"/>
      <c r="B48" s="666"/>
      <c r="C48" s="666"/>
      <c r="D48" s="262"/>
      <c r="E48" s="262"/>
    </row>
    <row r="49" spans="1:5" ht="60" customHeight="1">
      <c r="A49" s="505"/>
      <c r="B49" s="666"/>
      <c r="C49" s="666"/>
      <c r="D49" s="262"/>
      <c r="E49" s="262"/>
    </row>
    <row r="50" spans="1:5" ht="60" customHeight="1">
      <c r="A50" s="505"/>
      <c r="B50" s="666"/>
      <c r="C50" s="666"/>
      <c r="D50" s="262"/>
      <c r="E50" s="262"/>
    </row>
    <row r="51" spans="1:5" ht="60" customHeight="1">
      <c r="A51" s="505"/>
      <c r="B51" s="666"/>
      <c r="C51" s="666"/>
      <c r="D51" s="262"/>
      <c r="E51" s="262"/>
    </row>
    <row r="52" spans="1:5" ht="60" customHeight="1">
      <c r="A52" s="505"/>
      <c r="B52" s="666"/>
      <c r="C52" s="666"/>
      <c r="D52" s="262"/>
      <c r="E52" s="262"/>
    </row>
    <row r="53" spans="1:5" ht="60" customHeight="1">
      <c r="A53" s="505"/>
      <c r="B53" s="666"/>
      <c r="C53" s="666"/>
      <c r="D53" s="262"/>
      <c r="E53" s="262"/>
    </row>
    <row r="54" spans="1:5" ht="60" customHeight="1">
      <c r="A54" s="505"/>
      <c r="B54" s="666"/>
      <c r="C54" s="666"/>
      <c r="D54" s="262"/>
      <c r="E54" s="262"/>
    </row>
    <row r="55" spans="1:5" ht="60" customHeight="1">
      <c r="A55" s="505"/>
      <c r="B55" s="666"/>
      <c r="C55" s="666"/>
      <c r="D55" s="262"/>
      <c r="E55" s="262"/>
    </row>
    <row r="56" spans="1:5" ht="60" customHeight="1">
      <c r="A56" s="505"/>
      <c r="B56" s="666"/>
      <c r="C56" s="666"/>
      <c r="D56" s="262"/>
      <c r="E56" s="262"/>
    </row>
    <row r="57" spans="1:5" ht="60" customHeight="1">
      <c r="A57" s="505"/>
      <c r="B57" s="666"/>
      <c r="C57" s="666"/>
      <c r="D57" s="262"/>
      <c r="E57" s="262"/>
    </row>
    <row r="58" spans="1:5" ht="60" customHeight="1">
      <c r="A58" s="505"/>
      <c r="B58" s="666"/>
      <c r="C58" s="666"/>
      <c r="D58" s="262"/>
      <c r="E58" s="262"/>
    </row>
    <row r="59" spans="1:5" ht="60" customHeight="1">
      <c r="A59" s="505"/>
      <c r="B59" s="666"/>
      <c r="C59" s="666"/>
      <c r="D59" s="262"/>
      <c r="E59" s="262"/>
    </row>
    <row r="60" spans="1:5" ht="60" customHeight="1">
      <c r="A60" s="505"/>
      <c r="B60" s="666"/>
      <c r="C60" s="666"/>
      <c r="D60" s="262"/>
      <c r="E60" s="262"/>
    </row>
    <row r="61" spans="1:5">
      <c r="B61" s="662" t="s">
        <v>221</v>
      </c>
      <c r="C61" s="662"/>
      <c r="D61" s="662"/>
      <c r="E61" s="662"/>
    </row>
    <row r="62" spans="1:5" ht="67.5" customHeight="1">
      <c r="B62" s="663"/>
      <c r="C62" s="663"/>
      <c r="D62" s="663"/>
      <c r="E62" s="663"/>
    </row>
    <row r="63" spans="1:5"/>
    <row r="64" spans="1:5" ht="35.65" customHeight="1">
      <c r="B64" s="506" t="s">
        <v>230</v>
      </c>
      <c r="C64" s="507"/>
      <c r="D64" s="507"/>
      <c r="E64" s="507"/>
    </row>
    <row r="65"/>
  </sheetData>
  <sheetProtection algorithmName="SHA-512" hashValue="ah0w/UGRhCQn9XPzDhg1jCNqcbe0ht3hp6MXLCdOQ/X59DWk5qO5Wvuyrb/KJqa7SOw76nqu3w8DaoFLFCE+yQ==" saltValue="myDh/KXucu1nsVZGj34mag==" spinCount="100000" sheet="1" objects="1" scenarios="1"/>
  <mergeCells count="50">
    <mergeCell ref="B60:C60"/>
    <mergeCell ref="B48:C48"/>
    <mergeCell ref="B50:C50"/>
    <mergeCell ref="B46:C46"/>
    <mergeCell ref="B47:C47"/>
    <mergeCell ref="B49:C49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27:C27"/>
    <mergeCell ref="B28:C28"/>
    <mergeCell ref="B44:C44"/>
    <mergeCell ref="B45:C45"/>
    <mergeCell ref="B29:C29"/>
    <mergeCell ref="B30:C30"/>
    <mergeCell ref="B31:C31"/>
    <mergeCell ref="B32:C32"/>
    <mergeCell ref="B33:C33"/>
    <mergeCell ref="B39:C39"/>
    <mergeCell ref="B40:C40"/>
    <mergeCell ref="B41:C41"/>
    <mergeCell ref="B42:C42"/>
    <mergeCell ref="B43:C43"/>
    <mergeCell ref="B22:C22"/>
    <mergeCell ref="B23:C23"/>
    <mergeCell ref="B24:C24"/>
    <mergeCell ref="B25:C25"/>
    <mergeCell ref="B26:C26"/>
    <mergeCell ref="B17:E17"/>
    <mergeCell ref="B19:C19"/>
    <mergeCell ref="B61:E61"/>
    <mergeCell ref="B62:E62"/>
    <mergeCell ref="B7:E7"/>
    <mergeCell ref="B8:E8"/>
    <mergeCell ref="B9:E9"/>
    <mergeCell ref="B16:E16"/>
    <mergeCell ref="B35:C35"/>
    <mergeCell ref="C12:E12"/>
    <mergeCell ref="B36:C36"/>
    <mergeCell ref="B37:C37"/>
    <mergeCell ref="B38:C38"/>
    <mergeCell ref="B34:C34"/>
    <mergeCell ref="B20:C20"/>
    <mergeCell ref="B21:C2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AD1520"/>
  <sheetViews>
    <sheetView zoomScale="115" zoomScaleNormal="115" workbookViewId="0">
      <selection activeCell="I12" sqref="I12"/>
    </sheetView>
  </sheetViews>
  <sheetFormatPr defaultColWidth="0" defaultRowHeight="0" customHeight="1" zeroHeight="1"/>
  <cols>
    <col min="1" max="1" width="1.54296875" style="12" customWidth="1"/>
    <col min="2" max="2" width="18.54296875" style="12" bestFit="1" customWidth="1"/>
    <col min="3" max="3" width="27.26953125" style="15" bestFit="1" customWidth="1"/>
    <col min="4" max="4" width="61" style="12" customWidth="1"/>
    <col min="5" max="5" width="18.26953125" style="12" bestFit="1" customWidth="1"/>
    <col min="6" max="7" width="18.26953125" style="12" customWidth="1"/>
    <col min="8" max="8" width="25.26953125" style="12" bestFit="1" customWidth="1"/>
    <col min="9" max="9" width="40.54296875" style="12" bestFit="1" customWidth="1"/>
    <col min="10" max="10" width="11.453125" style="12" customWidth="1"/>
    <col min="11" max="11" width="17.453125" style="15" hidden="1" customWidth="1"/>
    <col min="12" max="12" width="50.54296875" style="15" hidden="1" customWidth="1"/>
    <col min="13" max="13" width="9.26953125" style="20" hidden="1" customWidth="1"/>
    <col min="14" max="15" width="12.54296875" style="15" hidden="1" customWidth="1"/>
    <col min="16" max="16" width="18.7265625" style="15" hidden="1" customWidth="1"/>
    <col min="17" max="27" width="12.54296875" style="15" hidden="1" customWidth="1"/>
    <col min="28" max="28" width="20.26953125" style="12" hidden="1" customWidth="1"/>
    <col min="29" max="30" width="16.26953125" style="12" hidden="1" customWidth="1"/>
    <col min="31" max="16384" width="9.26953125" style="12" hidden="1"/>
  </cols>
  <sheetData>
    <row r="1" spans="1:27" ht="83.25" customHeight="1">
      <c r="A1" s="673"/>
      <c r="B1" s="673"/>
      <c r="C1" s="673"/>
      <c r="D1" s="674"/>
      <c r="E1" s="674"/>
      <c r="F1" s="421"/>
      <c r="G1" s="421"/>
      <c r="H1" s="420"/>
      <c r="I1" s="421"/>
      <c r="J1" s="421"/>
      <c r="K1" s="420"/>
      <c r="L1" s="420"/>
      <c r="M1" s="420"/>
      <c r="Z1" s="12"/>
      <c r="AA1" s="12"/>
    </row>
    <row r="2" spans="1:27" ht="29.25" customHeight="1" thickBot="1">
      <c r="A2" s="9"/>
      <c r="B2" s="669" t="s">
        <v>300</v>
      </c>
      <c r="C2" s="669"/>
      <c r="D2" s="669"/>
      <c r="E2" s="669"/>
      <c r="F2" s="669"/>
      <c r="G2" s="669"/>
      <c r="H2" s="669"/>
      <c r="I2" s="100"/>
      <c r="J2" s="100"/>
      <c r="K2" s="16"/>
      <c r="L2" s="420"/>
      <c r="M2" s="420"/>
      <c r="X2" s="12"/>
      <c r="Z2" s="12"/>
      <c r="AA2" s="12"/>
    </row>
    <row r="3" spans="1:27" ht="14.25" customHeight="1" thickBot="1">
      <c r="A3" s="9"/>
      <c r="B3" s="249"/>
      <c r="C3" s="249"/>
      <c r="D3" s="249"/>
      <c r="E3" s="249"/>
      <c r="F3" s="249"/>
      <c r="G3" s="249"/>
      <c r="H3" s="423"/>
      <c r="I3" s="247"/>
      <c r="J3" s="212"/>
      <c r="K3" s="421"/>
      <c r="L3" s="420"/>
      <c r="M3" s="420"/>
      <c r="AA3" s="12"/>
    </row>
    <row r="4" spans="1:27" ht="14.25" customHeight="1" thickBot="1">
      <c r="A4" s="9"/>
      <c r="B4" s="42" t="s">
        <v>5</v>
      </c>
      <c r="C4" s="670">
        <f>Rel_EMS_JUST!$C$12</f>
        <v>0</v>
      </c>
      <c r="D4" s="671"/>
      <c r="E4" s="671"/>
      <c r="F4" s="672"/>
      <c r="G4" s="246"/>
      <c r="H4" s="42" t="s">
        <v>6</v>
      </c>
      <c r="I4" s="248">
        <f>Rel_EMS_JUST!$M$12</f>
        <v>0</v>
      </c>
      <c r="J4" s="19"/>
      <c r="K4" s="420"/>
      <c r="L4" s="420"/>
      <c r="M4" s="420"/>
      <c r="Y4" s="12"/>
      <c r="Z4" s="16"/>
      <c r="AA4" s="12"/>
    </row>
    <row r="5" spans="1:27" ht="14.25" customHeight="1" thickBot="1">
      <c r="A5" s="9"/>
      <c r="B5" s="42"/>
      <c r="C5" s="421"/>
      <c r="D5" s="66"/>
      <c r="E5" s="66"/>
      <c r="F5" s="66"/>
      <c r="G5" s="66"/>
      <c r="H5" s="37"/>
      <c r="I5" s="421"/>
      <c r="J5" s="421"/>
      <c r="K5" s="66"/>
      <c r="L5" s="66"/>
      <c r="M5" s="66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12"/>
      <c r="Z5" s="21"/>
      <c r="AA5" s="12"/>
    </row>
    <row r="6" spans="1:27" s="217" customFormat="1" ht="84.75" customHeight="1" thickBot="1">
      <c r="B6" s="239" t="s">
        <v>134</v>
      </c>
      <c r="C6" s="239" t="s">
        <v>195</v>
      </c>
      <c r="D6" s="240" t="s">
        <v>196</v>
      </c>
      <c r="E6" s="239" t="s">
        <v>197</v>
      </c>
      <c r="F6" s="241" t="s">
        <v>201</v>
      </c>
      <c r="G6" s="241" t="s">
        <v>202</v>
      </c>
      <c r="H6" s="241" t="s">
        <v>29</v>
      </c>
      <c r="I6" s="216" t="s">
        <v>45</v>
      </c>
      <c r="J6" s="242"/>
    </row>
    <row r="7" spans="1:27" ht="14.25" customHeight="1">
      <c r="A7" s="9"/>
      <c r="B7" s="15" t="str">
        <f>IF(C7&lt;&gt;"",1,"")</f>
        <v/>
      </c>
      <c r="C7" s="151"/>
      <c r="D7" s="243"/>
      <c r="E7" s="153"/>
      <c r="F7" s="250"/>
      <c r="G7" s="250"/>
      <c r="H7" s="225"/>
      <c r="I7" s="229"/>
      <c r="J7" s="207"/>
      <c r="K7" s="213"/>
      <c r="L7" s="9"/>
      <c r="M7" s="9"/>
      <c r="N7" s="12"/>
      <c r="O7" s="12"/>
      <c r="P7" s="12" t="s">
        <v>195</v>
      </c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4.25" customHeight="1">
      <c r="A8" s="9"/>
      <c r="B8" s="15" t="str">
        <f>IF($C8&lt;&gt;"",MAX($B$7:B7)+1,"")</f>
        <v/>
      </c>
      <c r="C8" s="151"/>
      <c r="D8" s="243"/>
      <c r="E8" s="153"/>
      <c r="F8" s="251"/>
      <c r="G8" s="251"/>
      <c r="H8" s="226"/>
      <c r="I8" s="230"/>
      <c r="J8" s="207"/>
      <c r="K8" s="9"/>
      <c r="L8" s="9"/>
      <c r="M8" s="9"/>
      <c r="N8" s="12"/>
      <c r="O8" s="12"/>
      <c r="P8" s="12" t="s">
        <v>285</v>
      </c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4.25" customHeight="1">
      <c r="A9" s="9"/>
      <c r="B9" s="15" t="str">
        <f>IF($C9&lt;&gt;"",MAX($B$7:B8)+1,"")</f>
        <v/>
      </c>
      <c r="C9" s="151"/>
      <c r="D9" s="243"/>
      <c r="E9" s="153"/>
      <c r="F9" s="251"/>
      <c r="G9" s="251"/>
      <c r="H9" s="227"/>
      <c r="I9" s="231"/>
      <c r="J9" s="207"/>
      <c r="K9" s="9"/>
      <c r="L9" s="9"/>
      <c r="M9" s="9"/>
      <c r="N9" s="12"/>
      <c r="O9" s="12"/>
      <c r="P9" s="12" t="s">
        <v>287</v>
      </c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4.25" customHeight="1">
      <c r="A10" s="9"/>
      <c r="B10" s="15" t="str">
        <f>IF($C10&lt;&gt;"",MAX($B$7:B9)+1,"")</f>
        <v/>
      </c>
      <c r="C10" s="151"/>
      <c r="D10" s="243"/>
      <c r="E10" s="153"/>
      <c r="F10" s="251"/>
      <c r="G10" s="251"/>
      <c r="H10" s="227"/>
      <c r="I10" s="231"/>
      <c r="J10" s="207"/>
      <c r="K10" s="9"/>
      <c r="L10" s="9"/>
      <c r="M10" s="9"/>
      <c r="N10" s="12"/>
      <c r="O10" s="12"/>
      <c r="P10" s="12" t="s">
        <v>286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4.25" customHeight="1">
      <c r="A11" s="9"/>
      <c r="B11" s="15" t="str">
        <f>IF($C11&lt;&gt;"",MAX($B$7:B10)+1,"")</f>
        <v/>
      </c>
      <c r="C11" s="151"/>
      <c r="D11" s="243"/>
      <c r="E11" s="153"/>
      <c r="F11" s="251"/>
      <c r="G11" s="251"/>
      <c r="H11" s="227"/>
      <c r="I11" s="231" t="s">
        <v>292</v>
      </c>
      <c r="J11" s="207"/>
      <c r="K11" s="9"/>
      <c r="L11" s="9"/>
      <c r="M11" s="9"/>
      <c r="N11" s="12"/>
      <c r="O11" s="12"/>
      <c r="P11" s="12" t="s">
        <v>284</v>
      </c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4.25" customHeight="1">
      <c r="A12" s="9"/>
      <c r="B12" s="15" t="str">
        <f>IF($C12&lt;&gt;"",MAX($B$7:B11)+1,"")</f>
        <v/>
      </c>
      <c r="C12" s="151"/>
      <c r="D12" s="243"/>
      <c r="E12" s="153"/>
      <c r="F12" s="251"/>
      <c r="G12" s="251"/>
      <c r="H12" s="227"/>
      <c r="I12" s="231"/>
      <c r="J12" s="207"/>
      <c r="K12" s="9"/>
      <c r="L12" s="9"/>
      <c r="M12" s="9"/>
      <c r="N12" s="12"/>
      <c r="O12" s="12"/>
      <c r="P12" s="430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4.25" customHeight="1">
      <c r="A13" s="9"/>
      <c r="B13" s="15" t="str">
        <f>IF($C13&lt;&gt;"",MAX($B$7:B12)+1,"")</f>
        <v/>
      </c>
      <c r="C13" s="167"/>
      <c r="D13" s="244"/>
      <c r="E13" s="153"/>
      <c r="F13" s="251"/>
      <c r="G13" s="251"/>
      <c r="H13" s="227"/>
      <c r="I13" s="231"/>
      <c r="J13" s="207"/>
      <c r="K13" s="9"/>
      <c r="L13" s="9"/>
      <c r="M13" s="9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4.25" customHeight="1">
      <c r="A14" s="9"/>
      <c r="B14" s="15" t="str">
        <f>IF($C14&lt;&gt;"",MAX($B$7:B13)+1,"")</f>
        <v/>
      </c>
      <c r="C14" s="165"/>
      <c r="D14" s="245"/>
      <c r="E14" s="164"/>
      <c r="F14" s="166"/>
      <c r="G14" s="166"/>
      <c r="H14" s="227"/>
      <c r="I14" s="231"/>
      <c r="J14" s="80"/>
      <c r="K14" s="9"/>
      <c r="L14" s="9"/>
      <c r="M14" s="9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4.25" customHeight="1">
      <c r="A15" s="9"/>
      <c r="B15" s="15" t="str">
        <f>IF($C15&lt;&gt;"",MAX($B$7:B14)+1,"")</f>
        <v/>
      </c>
      <c r="C15" s="165"/>
      <c r="D15" s="245"/>
      <c r="E15" s="164"/>
      <c r="F15" s="166"/>
      <c r="G15" s="166"/>
      <c r="H15" s="227"/>
      <c r="I15" s="231"/>
      <c r="J15" s="80"/>
      <c r="K15" s="9"/>
      <c r="L15" s="9"/>
      <c r="M15" s="9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4.25" customHeight="1">
      <c r="A16" s="9"/>
      <c r="B16" s="15" t="str">
        <f>IF($C16&lt;&gt;"",MAX($B$7:B15)+1,"")</f>
        <v/>
      </c>
      <c r="C16" s="167"/>
      <c r="D16" s="244"/>
      <c r="E16" s="153"/>
      <c r="F16" s="251"/>
      <c r="G16" s="251"/>
      <c r="H16" s="227"/>
      <c r="I16" s="231"/>
      <c r="J16" s="80"/>
      <c r="K16" s="9"/>
      <c r="L16" s="9"/>
      <c r="M16" s="9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4.25" customHeight="1">
      <c r="A17" s="9"/>
      <c r="B17" s="15" t="str">
        <f>IF($C17&lt;&gt;"",MAX($B$7:B16)+1,"")</f>
        <v/>
      </c>
      <c r="C17" s="165"/>
      <c r="D17" s="245"/>
      <c r="E17" s="164"/>
      <c r="F17" s="166"/>
      <c r="G17" s="166"/>
      <c r="H17" s="227"/>
      <c r="I17" s="231"/>
      <c r="J17" s="80"/>
      <c r="K17" s="9"/>
      <c r="L17" s="9"/>
      <c r="M17" s="9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4.25" customHeight="1">
      <c r="A18" s="9"/>
      <c r="B18" s="15" t="str">
        <f>IF($C18&lt;&gt;"",MAX($B$7:B17)+1,"")</f>
        <v/>
      </c>
      <c r="C18" s="165"/>
      <c r="D18" s="245"/>
      <c r="E18" s="164"/>
      <c r="F18" s="166"/>
      <c r="G18" s="166"/>
      <c r="H18" s="227"/>
      <c r="I18" s="231"/>
      <c r="J18" s="80"/>
      <c r="K18" s="9"/>
      <c r="L18" s="9"/>
      <c r="M18" s="9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4.25" customHeight="1">
      <c r="A19" s="9"/>
      <c r="B19" s="15" t="str">
        <f>IF($C19&lt;&gt;"",MAX($B$7:B18)+1,"")</f>
        <v/>
      </c>
      <c r="C19" s="165"/>
      <c r="D19" s="245"/>
      <c r="E19" s="164"/>
      <c r="F19" s="166"/>
      <c r="G19" s="166"/>
      <c r="H19" s="227"/>
      <c r="I19" s="231"/>
      <c r="J19" s="80"/>
      <c r="K19" s="9"/>
      <c r="L19" s="9"/>
      <c r="M19" s="9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4.25" customHeight="1">
      <c r="A20" s="9"/>
      <c r="B20" s="15" t="str">
        <f>IF($C20&lt;&gt;"",MAX($B$7:B19)+1,"")</f>
        <v/>
      </c>
      <c r="C20" s="167"/>
      <c r="D20" s="244"/>
      <c r="E20" s="153"/>
      <c r="F20" s="251"/>
      <c r="G20" s="251"/>
      <c r="H20" s="227"/>
      <c r="I20" s="231"/>
      <c r="J20" s="80"/>
      <c r="K20" s="9"/>
      <c r="L20" s="9"/>
      <c r="M20" s="9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4.25" customHeight="1">
      <c r="A21" s="9"/>
      <c r="B21" s="15" t="str">
        <f>IF($C21&lt;&gt;"",MAX($B$7:B20)+1,"")</f>
        <v/>
      </c>
      <c r="C21" s="167"/>
      <c r="D21" s="244"/>
      <c r="E21" s="153"/>
      <c r="F21" s="251"/>
      <c r="G21" s="251"/>
      <c r="H21" s="227"/>
      <c r="I21" s="231"/>
      <c r="J21" s="80"/>
      <c r="K21" s="9"/>
      <c r="L21" s="9"/>
      <c r="M21" s="9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4.25" customHeight="1">
      <c r="A22" s="9"/>
      <c r="B22" s="15" t="str">
        <f>IF($C22&lt;&gt;"",MAX($B$7:B21)+1,"")</f>
        <v/>
      </c>
      <c r="C22" s="167"/>
      <c r="D22" s="244"/>
      <c r="E22" s="153"/>
      <c r="F22" s="251"/>
      <c r="G22" s="251"/>
      <c r="H22" s="227"/>
      <c r="I22" s="231"/>
      <c r="J22" s="80"/>
      <c r="K22" s="9"/>
      <c r="L22" s="9"/>
      <c r="M22" s="9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4.25" customHeight="1">
      <c r="A23" s="9"/>
      <c r="B23" s="15" t="str">
        <f>IF($C23&lt;&gt;"",MAX($B$7:B22)+1,"")</f>
        <v/>
      </c>
      <c r="C23" s="167"/>
      <c r="D23" s="244"/>
      <c r="E23" s="153"/>
      <c r="F23" s="251"/>
      <c r="G23" s="251"/>
      <c r="H23" s="227"/>
      <c r="I23" s="231"/>
      <c r="J23" s="80"/>
      <c r="K23" s="9"/>
      <c r="L23" s="9"/>
      <c r="M23" s="9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4.25" customHeight="1">
      <c r="A24" s="9"/>
      <c r="B24" s="15" t="str">
        <f>IF($C24&lt;&gt;"",MAX($B$7:B23)+1,"")</f>
        <v/>
      </c>
      <c r="C24" s="167"/>
      <c r="D24" s="244"/>
      <c r="E24" s="153"/>
      <c r="F24" s="251"/>
      <c r="G24" s="251"/>
      <c r="H24" s="227"/>
      <c r="I24" s="231"/>
      <c r="J24" s="80"/>
      <c r="K24" s="9"/>
      <c r="L24" s="9"/>
      <c r="M24" s="9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4.25" customHeight="1">
      <c r="A25" s="9"/>
      <c r="B25" s="15" t="str">
        <f>IF($C25&lt;&gt;"",MAX($B$7:B24)+1,"")</f>
        <v/>
      </c>
      <c r="C25" s="167"/>
      <c r="D25" s="244"/>
      <c r="E25" s="153"/>
      <c r="F25" s="251"/>
      <c r="G25" s="251"/>
      <c r="H25" s="227"/>
      <c r="I25" s="231"/>
      <c r="J25" s="80"/>
      <c r="K25" s="9"/>
      <c r="L25" s="9"/>
      <c r="M25" s="9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4.25" customHeight="1">
      <c r="A26" s="9"/>
      <c r="B26" s="15" t="str">
        <f>IF($C26&lt;&gt;"",MAX($B$7:B25)+1,"")</f>
        <v/>
      </c>
      <c r="C26" s="167"/>
      <c r="D26" s="244"/>
      <c r="E26" s="153"/>
      <c r="F26" s="251"/>
      <c r="G26" s="251"/>
      <c r="H26" s="227"/>
      <c r="I26" s="231"/>
      <c r="J26" s="80"/>
      <c r="K26" s="9"/>
      <c r="L26" s="9"/>
      <c r="M26" s="9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4.25" customHeight="1">
      <c r="A27" s="9"/>
      <c r="B27" s="15" t="str">
        <f>IF($C27&lt;&gt;"",MAX($B$7:B26)+1,"")</f>
        <v/>
      </c>
      <c r="C27" s="167"/>
      <c r="D27" s="244"/>
      <c r="E27" s="153"/>
      <c r="F27" s="251"/>
      <c r="G27" s="251"/>
      <c r="H27" s="227"/>
      <c r="I27" s="231"/>
      <c r="J27" s="80"/>
      <c r="K27" s="9"/>
      <c r="L27" s="9"/>
      <c r="M27" s="9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4.25" customHeight="1">
      <c r="A28" s="9"/>
      <c r="B28" s="15" t="str">
        <f>IF($C28&lt;&gt;"",MAX($B$7:B27)+1,"")</f>
        <v/>
      </c>
      <c r="C28" s="167"/>
      <c r="D28" s="244"/>
      <c r="E28" s="153"/>
      <c r="F28" s="251"/>
      <c r="G28" s="251"/>
      <c r="H28" s="227"/>
      <c r="I28" s="231"/>
      <c r="J28" s="80"/>
      <c r="K28" s="9"/>
      <c r="L28" s="9"/>
      <c r="M28" s="9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4.25" customHeight="1">
      <c r="A29" s="9"/>
      <c r="B29" s="15" t="str">
        <f>IF($C29&lt;&gt;"",MAX($B$7:B28)+1,"")</f>
        <v/>
      </c>
      <c r="C29" s="167"/>
      <c r="D29" s="244"/>
      <c r="E29" s="153"/>
      <c r="F29" s="251"/>
      <c r="G29" s="251"/>
      <c r="H29" s="227"/>
      <c r="I29" s="231"/>
      <c r="J29" s="80"/>
      <c r="K29" s="420"/>
      <c r="L29" s="420"/>
      <c r="M29" s="420"/>
      <c r="Y29" s="12"/>
      <c r="Z29" s="12"/>
      <c r="AA29" s="12"/>
    </row>
    <row r="30" spans="1:27" ht="14.25" customHeight="1">
      <c r="A30" s="9"/>
      <c r="B30" s="15" t="str">
        <f>IF($C30&lt;&gt;"",MAX($B$7:B29)+1,"")</f>
        <v/>
      </c>
      <c r="C30" s="167"/>
      <c r="D30" s="244"/>
      <c r="E30" s="153"/>
      <c r="F30" s="251"/>
      <c r="G30" s="251"/>
      <c r="H30" s="227"/>
      <c r="I30" s="231"/>
      <c r="J30" s="80"/>
      <c r="K30" s="420"/>
      <c r="L30" s="420"/>
      <c r="M30" s="420"/>
      <c r="Y30" s="12"/>
      <c r="Z30" s="12"/>
      <c r="AA30" s="12"/>
    </row>
    <row r="31" spans="1:27" ht="14.25" customHeight="1">
      <c r="A31" s="9"/>
      <c r="B31" s="15" t="str">
        <f>IF($C31&lt;&gt;"",MAX($B$7:B30)+1,"")</f>
        <v/>
      </c>
      <c r="C31" s="167"/>
      <c r="D31" s="244"/>
      <c r="E31" s="153"/>
      <c r="F31" s="251"/>
      <c r="G31" s="251"/>
      <c r="H31" s="227"/>
      <c r="I31" s="231"/>
      <c r="J31" s="80"/>
      <c r="K31" s="420"/>
      <c r="L31" s="420"/>
      <c r="M31" s="420"/>
      <c r="Y31" s="12"/>
      <c r="Z31" s="12"/>
      <c r="AA31" s="12"/>
    </row>
    <row r="32" spans="1:27" ht="14.25" customHeight="1">
      <c r="A32" s="9"/>
      <c r="B32" s="15" t="str">
        <f>IF($C32&lt;&gt;"",MAX($B$7:B31)+1,"")</f>
        <v/>
      </c>
      <c r="C32" s="167"/>
      <c r="D32" s="244"/>
      <c r="E32" s="153"/>
      <c r="F32" s="251"/>
      <c r="G32" s="251"/>
      <c r="H32" s="227"/>
      <c r="I32" s="231"/>
      <c r="J32" s="80"/>
      <c r="K32" s="420"/>
      <c r="L32" s="420"/>
      <c r="M32" s="420"/>
      <c r="Y32" s="12"/>
      <c r="Z32" s="12"/>
      <c r="AA32" s="12"/>
    </row>
    <row r="33" spans="1:27" ht="14.25" customHeight="1">
      <c r="A33" s="9"/>
      <c r="B33" s="15" t="str">
        <f>IF($C33&lt;&gt;"",MAX($B$7:B32)+1,"")</f>
        <v/>
      </c>
      <c r="C33" s="167"/>
      <c r="D33" s="244"/>
      <c r="E33" s="153"/>
      <c r="F33" s="251"/>
      <c r="G33" s="251"/>
      <c r="H33" s="227"/>
      <c r="I33" s="231"/>
      <c r="J33" s="80"/>
      <c r="K33" s="420"/>
      <c r="L33" s="420"/>
      <c r="M33" s="420"/>
      <c r="Y33" s="12"/>
      <c r="Z33" s="12"/>
      <c r="AA33" s="12"/>
    </row>
    <row r="34" spans="1:27" ht="14.25" customHeight="1">
      <c r="A34" s="9"/>
      <c r="B34" s="15" t="str">
        <f>IF($C34&lt;&gt;"",MAX($B$7:B33)+1,"")</f>
        <v/>
      </c>
      <c r="C34" s="167"/>
      <c r="D34" s="244"/>
      <c r="E34" s="153"/>
      <c r="F34" s="251"/>
      <c r="G34" s="251"/>
      <c r="H34" s="227"/>
      <c r="I34" s="231"/>
      <c r="J34" s="80"/>
      <c r="K34" s="420"/>
      <c r="L34" s="420"/>
      <c r="M34" s="420"/>
      <c r="Y34" s="12"/>
      <c r="Z34" s="12"/>
      <c r="AA34" s="12"/>
    </row>
    <row r="35" spans="1:27" ht="14.25" customHeight="1">
      <c r="A35" s="9"/>
      <c r="B35" s="15" t="str">
        <f>IF($C35&lt;&gt;"",MAX($B$7:B34)+1,"")</f>
        <v/>
      </c>
      <c r="C35" s="167"/>
      <c r="D35" s="244"/>
      <c r="E35" s="153"/>
      <c r="F35" s="251"/>
      <c r="G35" s="251"/>
      <c r="H35" s="227"/>
      <c r="I35" s="231"/>
      <c r="J35" s="80"/>
      <c r="K35" s="420"/>
      <c r="L35" s="420"/>
      <c r="M35" s="420"/>
      <c r="Y35" s="12"/>
      <c r="Z35" s="12"/>
      <c r="AA35" s="12"/>
    </row>
    <row r="36" spans="1:27" ht="14.25" customHeight="1">
      <c r="A36" s="9"/>
      <c r="B36" s="15" t="str">
        <f>IF($C36&lt;&gt;"",MAX($B$7:B35)+1,"")</f>
        <v/>
      </c>
      <c r="C36" s="167"/>
      <c r="D36" s="244"/>
      <c r="E36" s="153"/>
      <c r="F36" s="251"/>
      <c r="G36" s="251"/>
      <c r="H36" s="227"/>
      <c r="I36" s="231"/>
      <c r="J36" s="80"/>
      <c r="K36" s="420"/>
      <c r="L36" s="420"/>
      <c r="M36" s="420"/>
      <c r="Y36" s="12"/>
      <c r="Z36" s="12"/>
      <c r="AA36" s="12"/>
    </row>
    <row r="37" spans="1:27" ht="14.25" customHeight="1">
      <c r="A37" s="9"/>
      <c r="B37" s="15" t="str">
        <f>IF($C37&lt;&gt;"",MAX($B$7:B36)+1,"")</f>
        <v/>
      </c>
      <c r="C37" s="167"/>
      <c r="D37" s="244"/>
      <c r="E37" s="153"/>
      <c r="F37" s="251"/>
      <c r="G37" s="251"/>
      <c r="H37" s="227"/>
      <c r="I37" s="231"/>
      <c r="J37" s="80"/>
      <c r="K37" s="420"/>
      <c r="L37" s="420"/>
      <c r="M37" s="420"/>
      <c r="Y37" s="12"/>
      <c r="Z37" s="12"/>
      <c r="AA37" s="12"/>
    </row>
    <row r="38" spans="1:27" ht="14.25" customHeight="1">
      <c r="A38" s="9"/>
      <c r="B38" s="15" t="str">
        <f>IF($C38&lt;&gt;"",MAX($B$7:B37)+1,"")</f>
        <v/>
      </c>
      <c r="C38" s="167"/>
      <c r="D38" s="244"/>
      <c r="E38" s="153"/>
      <c r="F38" s="251"/>
      <c r="G38" s="251"/>
      <c r="H38" s="227"/>
      <c r="I38" s="231"/>
      <c r="J38" s="80"/>
      <c r="K38" s="420"/>
      <c r="L38" s="420"/>
      <c r="M38" s="420"/>
      <c r="Y38" s="12"/>
      <c r="Z38" s="12"/>
      <c r="AA38" s="12"/>
    </row>
    <row r="39" spans="1:27" ht="14.25" customHeight="1">
      <c r="A39" s="9"/>
      <c r="B39" s="15" t="str">
        <f>IF($C39&lt;&gt;"",MAX($B$7:B38)+1,"")</f>
        <v/>
      </c>
      <c r="C39" s="167"/>
      <c r="D39" s="244"/>
      <c r="E39" s="153"/>
      <c r="F39" s="251"/>
      <c r="G39" s="251"/>
      <c r="H39" s="227"/>
      <c r="I39" s="231"/>
      <c r="J39" s="80"/>
      <c r="K39" s="420"/>
      <c r="L39" s="420"/>
      <c r="M39" s="420"/>
      <c r="Y39" s="12"/>
      <c r="Z39" s="12"/>
      <c r="AA39" s="12"/>
    </row>
    <row r="40" spans="1:27" ht="14.25" customHeight="1">
      <c r="A40" s="9"/>
      <c r="B40" s="15" t="str">
        <f>IF($C40&lt;&gt;"",MAX($B$7:B39)+1,"")</f>
        <v/>
      </c>
      <c r="C40" s="167"/>
      <c r="D40" s="244"/>
      <c r="E40" s="153"/>
      <c r="F40" s="251"/>
      <c r="G40" s="251"/>
      <c r="H40" s="227"/>
      <c r="I40" s="231"/>
      <c r="J40" s="80"/>
      <c r="K40" s="420"/>
      <c r="L40" s="420"/>
      <c r="M40" s="420"/>
      <c r="Y40" s="12"/>
      <c r="Z40" s="12"/>
      <c r="AA40" s="12"/>
    </row>
    <row r="41" spans="1:27" ht="14.25" customHeight="1">
      <c r="A41" s="9"/>
      <c r="B41" s="15" t="str">
        <f>IF($C41&lt;&gt;"",MAX($B$7:B40)+1,"")</f>
        <v/>
      </c>
      <c r="C41" s="167"/>
      <c r="D41" s="244"/>
      <c r="E41" s="153"/>
      <c r="F41" s="251"/>
      <c r="G41" s="251"/>
      <c r="H41" s="227"/>
      <c r="I41" s="231"/>
      <c r="J41" s="80"/>
      <c r="K41" s="420"/>
      <c r="L41" s="420"/>
      <c r="M41" s="420"/>
      <c r="Y41" s="12"/>
      <c r="Z41" s="12"/>
      <c r="AA41" s="12"/>
    </row>
    <row r="42" spans="1:27" ht="14.25" customHeight="1">
      <c r="A42" s="9"/>
      <c r="B42" s="15" t="str">
        <f>IF($C42&lt;&gt;"",MAX($B$7:B41)+1,"")</f>
        <v/>
      </c>
      <c r="C42" s="167"/>
      <c r="D42" s="244"/>
      <c r="E42" s="153"/>
      <c r="F42" s="251"/>
      <c r="G42" s="251"/>
      <c r="H42" s="227"/>
      <c r="I42" s="231"/>
      <c r="J42" s="80"/>
      <c r="K42" s="420"/>
      <c r="L42" s="420"/>
      <c r="M42" s="420"/>
      <c r="Y42" s="12"/>
      <c r="Z42" s="12"/>
      <c r="AA42" s="12"/>
    </row>
    <row r="43" spans="1:27" ht="14.25" customHeight="1">
      <c r="A43" s="9"/>
      <c r="B43" s="15" t="str">
        <f>IF($C43&lt;&gt;"",MAX($B$7:B42)+1,"")</f>
        <v/>
      </c>
      <c r="C43" s="167"/>
      <c r="D43" s="244"/>
      <c r="E43" s="153"/>
      <c r="F43" s="251"/>
      <c r="G43" s="251"/>
      <c r="H43" s="227"/>
      <c r="I43" s="231"/>
      <c r="J43" s="80"/>
      <c r="K43" s="420"/>
      <c r="L43" s="420"/>
      <c r="M43" s="420"/>
      <c r="Y43" s="12"/>
      <c r="Z43" s="12"/>
      <c r="AA43" s="12"/>
    </row>
    <row r="44" spans="1:27" ht="14.25" customHeight="1">
      <c r="A44" s="9"/>
      <c r="B44" s="15" t="str">
        <f>IF($C44&lt;&gt;"",MAX($B$7:B43)+1,"")</f>
        <v/>
      </c>
      <c r="C44" s="167"/>
      <c r="D44" s="244"/>
      <c r="E44" s="153"/>
      <c r="F44" s="251"/>
      <c r="G44" s="251"/>
      <c r="H44" s="227"/>
      <c r="I44" s="231"/>
      <c r="J44" s="80"/>
      <c r="K44" s="420"/>
      <c r="L44" s="420"/>
      <c r="M44" s="420"/>
      <c r="Y44" s="12"/>
      <c r="Z44" s="12"/>
      <c r="AA44" s="12"/>
    </row>
    <row r="45" spans="1:27" ht="14.25" customHeight="1">
      <c r="A45" s="9"/>
      <c r="B45" s="15" t="str">
        <f>IF($C45&lt;&gt;"",MAX($B$7:B44)+1,"")</f>
        <v/>
      </c>
      <c r="C45" s="167"/>
      <c r="D45" s="244"/>
      <c r="E45" s="153"/>
      <c r="F45" s="251"/>
      <c r="G45" s="251"/>
      <c r="H45" s="227"/>
      <c r="I45" s="231"/>
      <c r="J45" s="80"/>
      <c r="K45" s="420"/>
      <c r="L45" s="420"/>
      <c r="M45" s="420"/>
      <c r="Y45" s="12"/>
      <c r="Z45" s="12"/>
      <c r="AA45" s="12"/>
    </row>
    <row r="46" spans="1:27" ht="14.25" customHeight="1">
      <c r="A46" s="9"/>
      <c r="B46" s="15" t="str">
        <f>IF($C46&lt;&gt;"",MAX($B$7:B45)+1,"")</f>
        <v/>
      </c>
      <c r="C46" s="167"/>
      <c r="D46" s="244"/>
      <c r="E46" s="153"/>
      <c r="F46" s="251"/>
      <c r="G46" s="251"/>
      <c r="H46" s="227"/>
      <c r="I46" s="231"/>
      <c r="J46" s="80"/>
      <c r="K46" s="420"/>
      <c r="L46" s="420"/>
      <c r="M46" s="420"/>
      <c r="Y46" s="12"/>
      <c r="Z46" s="12"/>
      <c r="AA46" s="12"/>
    </row>
    <row r="47" spans="1:27" ht="14.25" customHeight="1">
      <c r="A47" s="9"/>
      <c r="B47" s="15" t="str">
        <f>IF($C47&lt;&gt;"",MAX($B$7:B46)+1,"")</f>
        <v/>
      </c>
      <c r="C47" s="167"/>
      <c r="D47" s="244"/>
      <c r="E47" s="153"/>
      <c r="F47" s="251"/>
      <c r="G47" s="251"/>
      <c r="H47" s="227"/>
      <c r="I47" s="231"/>
      <c r="J47" s="80"/>
      <c r="K47" s="420"/>
      <c r="L47" s="420"/>
      <c r="M47" s="420"/>
      <c r="Y47" s="12"/>
      <c r="Z47" s="12"/>
      <c r="AA47" s="12"/>
    </row>
    <row r="48" spans="1:27" ht="14.25" customHeight="1">
      <c r="A48" s="9"/>
      <c r="B48" s="15" t="str">
        <f>IF($C48&lt;&gt;"",MAX($B$7:B47)+1,"")</f>
        <v/>
      </c>
      <c r="C48" s="167"/>
      <c r="D48" s="244"/>
      <c r="E48" s="153"/>
      <c r="F48" s="251"/>
      <c r="G48" s="251"/>
      <c r="H48" s="227"/>
      <c r="I48" s="231"/>
      <c r="J48" s="80"/>
      <c r="K48" s="420"/>
      <c r="L48" s="420"/>
      <c r="M48" s="420"/>
      <c r="Y48" s="12"/>
      <c r="Z48" s="12"/>
      <c r="AA48" s="12"/>
    </row>
    <row r="49" spans="1:27" ht="14.25" customHeight="1">
      <c r="A49" s="9"/>
      <c r="B49" s="15" t="str">
        <f>IF($C49&lt;&gt;"",MAX($B$7:B48)+1,"")</f>
        <v/>
      </c>
      <c r="C49" s="167"/>
      <c r="D49" s="244"/>
      <c r="E49" s="153"/>
      <c r="F49" s="251"/>
      <c r="G49" s="251"/>
      <c r="H49" s="227"/>
      <c r="I49" s="231"/>
      <c r="J49" s="80"/>
      <c r="K49" s="420"/>
      <c r="L49" s="420"/>
      <c r="M49" s="420"/>
      <c r="Y49" s="12"/>
      <c r="Z49" s="12"/>
      <c r="AA49" s="12"/>
    </row>
    <row r="50" spans="1:27" ht="14.25" customHeight="1">
      <c r="A50" s="9"/>
      <c r="B50" s="15" t="str">
        <f>IF($C50&lt;&gt;"",MAX($B$7:B49)+1,"")</f>
        <v/>
      </c>
      <c r="C50" s="167"/>
      <c r="D50" s="244"/>
      <c r="E50" s="153"/>
      <c r="F50" s="251"/>
      <c r="G50" s="251"/>
      <c r="H50" s="227"/>
      <c r="I50" s="231"/>
      <c r="J50" s="80"/>
      <c r="K50" s="420"/>
      <c r="L50" s="420"/>
      <c r="M50" s="420"/>
      <c r="Y50" s="12"/>
      <c r="Z50" s="12"/>
      <c r="AA50" s="12"/>
    </row>
    <row r="51" spans="1:27" ht="14.25" customHeight="1">
      <c r="A51" s="9"/>
      <c r="B51" s="15" t="str">
        <f>IF($C51&lt;&gt;"",MAX($B$7:B50)+1,"")</f>
        <v/>
      </c>
      <c r="C51" s="167"/>
      <c r="D51" s="244"/>
      <c r="E51" s="153"/>
      <c r="F51" s="251"/>
      <c r="G51" s="251"/>
      <c r="H51" s="227"/>
      <c r="I51" s="231"/>
      <c r="J51" s="80"/>
      <c r="K51" s="420"/>
      <c r="L51" s="420"/>
      <c r="M51" s="420"/>
      <c r="Y51" s="12"/>
      <c r="Z51" s="12"/>
      <c r="AA51" s="12"/>
    </row>
    <row r="52" spans="1:27" ht="14.25" customHeight="1">
      <c r="A52" s="9"/>
      <c r="B52" s="15" t="str">
        <f>IF($C52&lt;&gt;"",MAX($B$7:B51)+1,"")</f>
        <v/>
      </c>
      <c r="C52" s="167"/>
      <c r="D52" s="244"/>
      <c r="E52" s="153"/>
      <c r="F52" s="251"/>
      <c r="G52" s="251"/>
      <c r="H52" s="227"/>
      <c r="I52" s="231"/>
      <c r="J52" s="80"/>
      <c r="K52" s="420"/>
      <c r="L52" s="420"/>
      <c r="M52" s="420"/>
      <c r="Y52" s="12"/>
      <c r="Z52" s="12"/>
      <c r="AA52" s="12"/>
    </row>
    <row r="53" spans="1:27" ht="13.5" customHeight="1">
      <c r="A53" s="9"/>
      <c r="B53" s="15" t="str">
        <f>IF($C53&lt;&gt;"",MAX($B$7:B52)+1,"")</f>
        <v/>
      </c>
      <c r="C53" s="167"/>
      <c r="D53" s="244"/>
      <c r="E53" s="153"/>
      <c r="F53" s="251"/>
      <c r="G53" s="251"/>
      <c r="H53" s="227"/>
      <c r="I53" s="231"/>
      <c r="J53" s="80"/>
      <c r="K53" s="420"/>
      <c r="L53" s="420"/>
      <c r="M53" s="420"/>
      <c r="Y53" s="12"/>
      <c r="Z53" s="12"/>
      <c r="AA53" s="12"/>
    </row>
    <row r="54" spans="1:27" ht="13.5" customHeight="1">
      <c r="A54" s="9"/>
      <c r="B54" s="15" t="str">
        <f>IF($C54&lt;&gt;"",MAX($B$7:B53)+1,"")</f>
        <v/>
      </c>
      <c r="C54" s="167"/>
      <c r="D54" s="244"/>
      <c r="E54" s="153"/>
      <c r="F54" s="251"/>
      <c r="G54" s="251"/>
      <c r="H54" s="227"/>
      <c r="I54" s="231"/>
      <c r="J54" s="80"/>
      <c r="K54" s="420"/>
      <c r="L54" s="420"/>
      <c r="M54" s="420"/>
      <c r="Y54" s="12"/>
      <c r="Z54" s="12"/>
      <c r="AA54" s="12"/>
    </row>
    <row r="55" spans="1:27" ht="13.5" customHeight="1">
      <c r="A55" s="9"/>
      <c r="B55" s="15" t="str">
        <f>IF($C55&lt;&gt;"",MAX($B$7:B54)+1,"")</f>
        <v/>
      </c>
      <c r="C55" s="167"/>
      <c r="D55" s="244"/>
      <c r="E55" s="153"/>
      <c r="F55" s="251"/>
      <c r="G55" s="251"/>
      <c r="H55" s="227"/>
      <c r="I55" s="231"/>
      <c r="J55" s="80"/>
      <c r="K55" s="420"/>
      <c r="L55" s="420"/>
      <c r="M55" s="420"/>
      <c r="Y55" s="12"/>
      <c r="Z55" s="12"/>
      <c r="AA55" s="12"/>
    </row>
    <row r="56" spans="1:27" ht="13.5" customHeight="1">
      <c r="A56" s="9"/>
      <c r="B56" s="15" t="str">
        <f>IF($C56&lt;&gt;"",MAX($B$7:B55)+1,"")</f>
        <v/>
      </c>
      <c r="C56" s="167"/>
      <c r="D56" s="244"/>
      <c r="E56" s="153"/>
      <c r="F56" s="251"/>
      <c r="G56" s="251"/>
      <c r="H56" s="227"/>
      <c r="I56" s="231"/>
      <c r="J56" s="80"/>
      <c r="K56" s="420"/>
      <c r="L56" s="420"/>
      <c r="M56" s="420"/>
      <c r="Y56" s="12"/>
      <c r="Z56" s="12"/>
      <c r="AA56" s="12"/>
    </row>
    <row r="57" spans="1:27" ht="13.5" customHeight="1">
      <c r="A57" s="9"/>
      <c r="B57" s="15" t="str">
        <f>IF($C57&lt;&gt;"",MAX($B$7:B56)+1,"")</f>
        <v/>
      </c>
      <c r="C57" s="167"/>
      <c r="D57" s="244"/>
      <c r="E57" s="153"/>
      <c r="F57" s="251"/>
      <c r="G57" s="251"/>
      <c r="H57" s="227"/>
      <c r="I57" s="231"/>
      <c r="J57" s="80"/>
      <c r="K57" s="420"/>
      <c r="L57" s="420"/>
      <c r="M57" s="420"/>
      <c r="Y57" s="12"/>
      <c r="Z57" s="12"/>
      <c r="AA57" s="12"/>
    </row>
    <row r="58" spans="1:27" ht="13.5" customHeight="1">
      <c r="A58" s="9"/>
      <c r="B58" s="15" t="str">
        <f>IF($C58&lt;&gt;"",MAX($B$7:B57)+1,"")</f>
        <v/>
      </c>
      <c r="C58" s="167"/>
      <c r="D58" s="244"/>
      <c r="E58" s="153"/>
      <c r="F58" s="251"/>
      <c r="G58" s="251"/>
      <c r="H58" s="227"/>
      <c r="I58" s="231"/>
      <c r="J58" s="80"/>
      <c r="K58" s="420"/>
      <c r="L58" s="420"/>
      <c r="M58" s="420"/>
      <c r="Y58" s="12"/>
      <c r="Z58" s="12"/>
      <c r="AA58" s="12"/>
    </row>
    <row r="59" spans="1:27" ht="13.5" customHeight="1">
      <c r="A59" s="9"/>
      <c r="B59" s="15" t="str">
        <f>IF($C59&lt;&gt;"",MAX($B$7:B58)+1,"")</f>
        <v/>
      </c>
      <c r="C59" s="167"/>
      <c r="D59" s="244"/>
      <c r="E59" s="153"/>
      <c r="F59" s="251"/>
      <c r="G59" s="251"/>
      <c r="H59" s="227"/>
      <c r="I59" s="231"/>
      <c r="J59" s="80"/>
      <c r="K59" s="420"/>
      <c r="L59" s="420"/>
      <c r="M59" s="420"/>
      <c r="Y59" s="12"/>
      <c r="Z59" s="12"/>
      <c r="AA59" s="12"/>
    </row>
    <row r="60" spans="1:27" ht="13.5" customHeight="1">
      <c r="A60" s="9"/>
      <c r="B60" s="15" t="str">
        <f>IF($C60&lt;&gt;"",MAX($B$7:B59)+1,"")</f>
        <v/>
      </c>
      <c r="C60" s="167"/>
      <c r="D60" s="244"/>
      <c r="E60" s="153"/>
      <c r="F60" s="251"/>
      <c r="G60" s="251"/>
      <c r="H60" s="227"/>
      <c r="I60" s="231"/>
      <c r="J60" s="80"/>
      <c r="K60" s="420"/>
      <c r="L60" s="420"/>
      <c r="M60" s="420"/>
      <c r="Y60" s="12"/>
      <c r="Z60" s="12"/>
      <c r="AA60" s="12"/>
    </row>
    <row r="61" spans="1:27" ht="13.5" customHeight="1">
      <c r="A61" s="9"/>
      <c r="B61" s="15" t="str">
        <f>IF($C61&lt;&gt;"",MAX($B$7:B60)+1,"")</f>
        <v/>
      </c>
      <c r="C61" s="171"/>
      <c r="D61" s="244"/>
      <c r="E61" s="153"/>
      <c r="F61" s="251"/>
      <c r="G61" s="251"/>
      <c r="H61" s="227"/>
      <c r="I61" s="231"/>
      <c r="J61" s="80"/>
      <c r="K61" s="420"/>
      <c r="L61" s="420"/>
      <c r="M61" s="420"/>
      <c r="Y61" s="12"/>
      <c r="Z61" s="12"/>
      <c r="AA61" s="12"/>
    </row>
    <row r="62" spans="1:27" ht="13.5" customHeight="1">
      <c r="A62" s="9"/>
      <c r="B62" s="15" t="str">
        <f>IF($C62&lt;&gt;"",MAX($B$7:B61)+1,"")</f>
        <v/>
      </c>
      <c r="C62" s="167"/>
      <c r="D62" s="244"/>
      <c r="E62" s="153"/>
      <c r="F62" s="251"/>
      <c r="G62" s="251"/>
      <c r="H62" s="227"/>
      <c r="I62" s="231"/>
      <c r="J62" s="80"/>
      <c r="K62" s="420"/>
      <c r="L62" s="420"/>
      <c r="M62" s="420"/>
      <c r="Y62" s="12"/>
      <c r="Z62" s="12"/>
      <c r="AA62" s="12"/>
    </row>
    <row r="63" spans="1:27" ht="13.5" customHeight="1">
      <c r="A63" s="9"/>
      <c r="B63" s="15" t="str">
        <f>IF($C63&lt;&gt;"",MAX($B$7:B62)+1,"")</f>
        <v/>
      </c>
      <c r="C63" s="167"/>
      <c r="D63" s="244"/>
      <c r="E63" s="153"/>
      <c r="F63" s="251"/>
      <c r="G63" s="251"/>
      <c r="H63" s="227"/>
      <c r="I63" s="231"/>
      <c r="J63" s="80"/>
      <c r="K63" s="420"/>
      <c r="L63" s="420"/>
      <c r="M63" s="420"/>
      <c r="Y63" s="12"/>
      <c r="Z63" s="12"/>
      <c r="AA63" s="12"/>
    </row>
    <row r="64" spans="1:27" ht="13.5" customHeight="1">
      <c r="A64" s="9"/>
      <c r="B64" s="15" t="str">
        <f>IF($C64&lt;&gt;"",MAX($B$7:B63)+1,"")</f>
        <v/>
      </c>
      <c r="C64" s="167"/>
      <c r="D64" s="244"/>
      <c r="E64" s="153"/>
      <c r="F64" s="251"/>
      <c r="G64" s="251"/>
      <c r="H64" s="227"/>
      <c r="I64" s="231"/>
      <c r="J64" s="80"/>
      <c r="K64" s="420"/>
      <c r="L64" s="420"/>
      <c r="M64" s="420"/>
      <c r="Y64" s="12"/>
      <c r="Z64" s="12"/>
      <c r="AA64" s="12"/>
    </row>
    <row r="65" spans="1:27" ht="13.5" customHeight="1">
      <c r="A65" s="9"/>
      <c r="B65" s="15" t="str">
        <f>IF($C65&lt;&gt;"",MAX($B$7:B64)+1,"")</f>
        <v/>
      </c>
      <c r="C65" s="167"/>
      <c r="D65" s="244"/>
      <c r="E65" s="153"/>
      <c r="F65" s="251"/>
      <c r="G65" s="251"/>
      <c r="H65" s="227"/>
      <c r="I65" s="231"/>
      <c r="J65" s="80"/>
      <c r="K65" s="420"/>
      <c r="L65" s="420"/>
      <c r="M65" s="420"/>
      <c r="Y65" s="12"/>
      <c r="Z65" s="12"/>
      <c r="AA65" s="12"/>
    </row>
    <row r="66" spans="1:27" ht="13.5" customHeight="1">
      <c r="A66" s="9"/>
      <c r="B66" s="15" t="str">
        <f>IF($C66&lt;&gt;"",MAX($B$7:B65)+1,"")</f>
        <v/>
      </c>
      <c r="C66" s="167"/>
      <c r="D66" s="244"/>
      <c r="E66" s="153"/>
      <c r="F66" s="251"/>
      <c r="G66" s="251"/>
      <c r="H66" s="227"/>
      <c r="I66" s="231"/>
      <c r="J66" s="80"/>
      <c r="K66" s="420"/>
      <c r="L66" s="420"/>
      <c r="M66" s="420"/>
      <c r="Y66" s="12"/>
      <c r="Z66" s="12"/>
      <c r="AA66" s="12"/>
    </row>
    <row r="67" spans="1:27" ht="13.5" customHeight="1">
      <c r="A67" s="9"/>
      <c r="B67" s="15" t="str">
        <f>IF($C67&lt;&gt;"",MAX($B$7:B66)+1,"")</f>
        <v/>
      </c>
      <c r="C67" s="167"/>
      <c r="D67" s="244"/>
      <c r="E67" s="153"/>
      <c r="F67" s="251"/>
      <c r="G67" s="251"/>
      <c r="H67" s="227"/>
      <c r="I67" s="231"/>
      <c r="J67" s="80"/>
      <c r="K67" s="420"/>
      <c r="L67" s="420"/>
      <c r="M67" s="420"/>
      <c r="Y67" s="12"/>
      <c r="Z67" s="12"/>
      <c r="AA67" s="12"/>
    </row>
    <row r="68" spans="1:27" ht="13.5" customHeight="1">
      <c r="A68" s="9"/>
      <c r="B68" s="15" t="str">
        <f>IF($C68&lt;&gt;"",MAX($B$7:B67)+1,"")</f>
        <v/>
      </c>
      <c r="C68" s="167"/>
      <c r="D68" s="244"/>
      <c r="E68" s="153"/>
      <c r="F68" s="251"/>
      <c r="G68" s="251"/>
      <c r="H68" s="227"/>
      <c r="I68" s="231"/>
      <c r="J68" s="80"/>
      <c r="K68" s="420"/>
      <c r="L68" s="420"/>
      <c r="M68" s="420"/>
      <c r="Y68" s="12"/>
      <c r="Z68" s="12"/>
      <c r="AA68" s="12"/>
    </row>
    <row r="69" spans="1:27" ht="13.5" customHeight="1">
      <c r="A69" s="9"/>
      <c r="B69" s="15" t="str">
        <f>IF($C69&lt;&gt;"",MAX($B$7:B68)+1,"")</f>
        <v/>
      </c>
      <c r="C69" s="167"/>
      <c r="D69" s="244"/>
      <c r="E69" s="153"/>
      <c r="F69" s="251"/>
      <c r="G69" s="251"/>
      <c r="H69" s="227"/>
      <c r="I69" s="231"/>
      <c r="J69" s="80"/>
      <c r="K69" s="420"/>
      <c r="L69" s="420"/>
      <c r="M69" s="420"/>
      <c r="Y69" s="12"/>
      <c r="Z69" s="12"/>
      <c r="AA69" s="12"/>
    </row>
    <row r="70" spans="1:27" ht="13.5" customHeight="1">
      <c r="A70" s="9"/>
      <c r="B70" s="15" t="str">
        <f>IF($C70&lt;&gt;"",MAX($B$7:B69)+1,"")</f>
        <v/>
      </c>
      <c r="C70" s="167"/>
      <c r="D70" s="244"/>
      <c r="E70" s="153"/>
      <c r="F70" s="251"/>
      <c r="G70" s="251"/>
      <c r="H70" s="227"/>
      <c r="I70" s="231"/>
      <c r="J70" s="80"/>
      <c r="K70" s="420"/>
      <c r="L70" s="420"/>
      <c r="M70" s="420"/>
      <c r="Y70" s="12"/>
      <c r="Z70" s="12"/>
      <c r="AA70" s="12"/>
    </row>
    <row r="71" spans="1:27" ht="13.5" customHeight="1">
      <c r="A71" s="9"/>
      <c r="B71" s="15" t="str">
        <f>IF($C71&lt;&gt;"",MAX($B$7:B70)+1,"")</f>
        <v/>
      </c>
      <c r="C71" s="167"/>
      <c r="D71" s="244"/>
      <c r="E71" s="153"/>
      <c r="F71" s="251"/>
      <c r="G71" s="251"/>
      <c r="H71" s="227"/>
      <c r="I71" s="231"/>
      <c r="J71" s="80"/>
      <c r="K71" s="420"/>
      <c r="L71" s="420"/>
      <c r="M71" s="420"/>
      <c r="Y71" s="12"/>
      <c r="Z71" s="12"/>
      <c r="AA71" s="12"/>
    </row>
    <row r="72" spans="1:27" ht="13.5" customHeight="1">
      <c r="A72" s="9"/>
      <c r="B72" s="15" t="str">
        <f>IF($C72&lt;&gt;"",MAX($B$7:B71)+1,"")</f>
        <v/>
      </c>
      <c r="C72" s="167"/>
      <c r="D72" s="244"/>
      <c r="E72" s="153"/>
      <c r="F72" s="251"/>
      <c r="G72" s="251"/>
      <c r="H72" s="227"/>
      <c r="I72" s="231"/>
      <c r="J72" s="80"/>
      <c r="K72" s="420"/>
      <c r="L72" s="420"/>
      <c r="M72" s="420"/>
      <c r="Y72" s="12"/>
      <c r="Z72" s="12"/>
      <c r="AA72" s="12"/>
    </row>
    <row r="73" spans="1:27" ht="13.5" customHeight="1">
      <c r="A73" s="9"/>
      <c r="B73" s="15" t="str">
        <f>IF($C73&lt;&gt;"",MAX($B$7:B72)+1,"")</f>
        <v/>
      </c>
      <c r="C73" s="167"/>
      <c r="D73" s="244"/>
      <c r="E73" s="153"/>
      <c r="F73" s="251"/>
      <c r="G73" s="251"/>
      <c r="H73" s="227"/>
      <c r="I73" s="231"/>
      <c r="J73" s="80"/>
      <c r="K73" s="420"/>
      <c r="L73" s="420"/>
      <c r="M73" s="420"/>
      <c r="Y73" s="12"/>
      <c r="Z73" s="12"/>
      <c r="AA73" s="12"/>
    </row>
    <row r="74" spans="1:27" ht="13.5" customHeight="1">
      <c r="A74" s="9"/>
      <c r="B74" s="15" t="str">
        <f>IF($C74&lt;&gt;"",MAX($B$7:B73)+1,"")</f>
        <v/>
      </c>
      <c r="C74" s="167"/>
      <c r="D74" s="244"/>
      <c r="E74" s="153"/>
      <c r="F74" s="251"/>
      <c r="G74" s="251"/>
      <c r="H74" s="227"/>
      <c r="I74" s="231"/>
      <c r="J74" s="80"/>
      <c r="K74" s="420"/>
      <c r="L74" s="420"/>
      <c r="M74" s="420"/>
      <c r="Y74" s="12"/>
      <c r="Z74" s="12"/>
      <c r="AA74" s="12"/>
    </row>
    <row r="75" spans="1:27" ht="13.5" customHeight="1">
      <c r="A75" s="9"/>
      <c r="B75" s="15" t="str">
        <f>IF($C75&lt;&gt;"",MAX($B$7:B74)+1,"")</f>
        <v/>
      </c>
      <c r="C75" s="167"/>
      <c r="D75" s="244"/>
      <c r="E75" s="153"/>
      <c r="F75" s="251"/>
      <c r="G75" s="251"/>
      <c r="H75" s="227"/>
      <c r="I75" s="231"/>
      <c r="J75" s="80"/>
      <c r="K75" s="420"/>
      <c r="L75" s="420"/>
      <c r="M75" s="420"/>
      <c r="Y75" s="12"/>
      <c r="Z75" s="12"/>
      <c r="AA75" s="12"/>
    </row>
    <row r="76" spans="1:27" ht="13.5" customHeight="1">
      <c r="A76" s="9"/>
      <c r="B76" s="15" t="str">
        <f>IF($C76&lt;&gt;"",MAX($B$7:B75)+1,"")</f>
        <v/>
      </c>
      <c r="C76" s="167"/>
      <c r="D76" s="244"/>
      <c r="E76" s="153"/>
      <c r="F76" s="251"/>
      <c r="G76" s="251"/>
      <c r="H76" s="227"/>
      <c r="I76" s="231"/>
      <c r="J76" s="80"/>
      <c r="K76" s="420"/>
      <c r="L76" s="420"/>
      <c r="M76" s="420"/>
      <c r="Y76" s="12"/>
      <c r="Z76" s="12"/>
      <c r="AA76" s="12"/>
    </row>
    <row r="77" spans="1:27" ht="13.5" customHeight="1">
      <c r="A77" s="9"/>
      <c r="B77" s="15" t="str">
        <f>IF($C77&lt;&gt;"",MAX($B$7:B76)+1,"")</f>
        <v/>
      </c>
      <c r="C77" s="167"/>
      <c r="D77" s="244"/>
      <c r="E77" s="153"/>
      <c r="F77" s="251"/>
      <c r="G77" s="251"/>
      <c r="H77" s="227"/>
      <c r="I77" s="231"/>
      <c r="J77" s="80"/>
      <c r="K77" s="420"/>
      <c r="L77" s="420"/>
      <c r="M77" s="420"/>
      <c r="Y77" s="12"/>
      <c r="Z77" s="12"/>
      <c r="AA77" s="12"/>
    </row>
    <row r="78" spans="1:27" ht="13.5" customHeight="1">
      <c r="A78" s="9"/>
      <c r="B78" s="15" t="str">
        <f>IF($C78&lt;&gt;"",MAX($B$7:B77)+1,"")</f>
        <v/>
      </c>
      <c r="C78" s="167"/>
      <c r="D78" s="244"/>
      <c r="E78" s="153"/>
      <c r="F78" s="251"/>
      <c r="G78" s="251"/>
      <c r="H78" s="227"/>
      <c r="I78" s="231"/>
      <c r="J78" s="80"/>
      <c r="K78" s="420"/>
      <c r="L78" s="420"/>
      <c r="M78" s="420"/>
      <c r="Y78" s="12"/>
      <c r="Z78" s="12"/>
      <c r="AA78" s="12"/>
    </row>
    <row r="79" spans="1:27" ht="13.5" customHeight="1">
      <c r="A79" s="9"/>
      <c r="B79" s="15" t="str">
        <f>IF($C79&lt;&gt;"",MAX($B$7:B78)+1,"")</f>
        <v/>
      </c>
      <c r="C79" s="167"/>
      <c r="D79" s="244"/>
      <c r="E79" s="153"/>
      <c r="F79" s="251"/>
      <c r="G79" s="251"/>
      <c r="H79" s="227"/>
      <c r="I79" s="231"/>
      <c r="J79" s="80"/>
      <c r="K79" s="420"/>
      <c r="L79" s="420"/>
      <c r="M79" s="420"/>
      <c r="Y79" s="12"/>
      <c r="Z79" s="12"/>
      <c r="AA79" s="12"/>
    </row>
    <row r="80" spans="1:27" ht="13.5" customHeight="1">
      <c r="A80" s="9"/>
      <c r="B80" s="15" t="str">
        <f>IF($C80&lt;&gt;"",MAX($B$7:B79)+1,"")</f>
        <v/>
      </c>
      <c r="C80" s="167"/>
      <c r="D80" s="244"/>
      <c r="E80" s="153"/>
      <c r="F80" s="251"/>
      <c r="G80" s="251"/>
      <c r="H80" s="227"/>
      <c r="I80" s="231"/>
      <c r="J80" s="80"/>
      <c r="K80" s="420"/>
      <c r="L80" s="420"/>
      <c r="M80" s="420"/>
      <c r="Y80" s="12"/>
      <c r="Z80" s="12"/>
      <c r="AA80" s="12"/>
    </row>
    <row r="81" spans="1:27" ht="13.5" customHeight="1">
      <c r="A81" s="9"/>
      <c r="B81" s="15" t="str">
        <f>IF($C81&lt;&gt;"",MAX($B$7:B80)+1,"")</f>
        <v/>
      </c>
      <c r="C81" s="167"/>
      <c r="D81" s="244"/>
      <c r="E81" s="153"/>
      <c r="F81" s="251"/>
      <c r="G81" s="251"/>
      <c r="H81" s="227"/>
      <c r="I81" s="231"/>
      <c r="J81" s="207"/>
      <c r="K81" s="420"/>
      <c r="L81" s="420"/>
      <c r="M81" s="420"/>
      <c r="Y81" s="12"/>
      <c r="Z81" s="12"/>
      <c r="AA81" s="12"/>
    </row>
    <row r="82" spans="1:27" ht="13.5" customHeight="1">
      <c r="A82" s="9"/>
      <c r="B82" s="15" t="str">
        <f>IF($C82&lt;&gt;"",MAX($B$7:B81)+1,"")</f>
        <v/>
      </c>
      <c r="C82" s="167"/>
      <c r="D82" s="244"/>
      <c r="E82" s="153"/>
      <c r="F82" s="251"/>
      <c r="G82" s="251"/>
      <c r="H82" s="227"/>
      <c r="I82" s="231"/>
      <c r="J82" s="207"/>
      <c r="K82" s="420"/>
      <c r="L82" s="420"/>
      <c r="M82" s="420"/>
      <c r="Y82" s="12"/>
      <c r="Z82" s="12"/>
      <c r="AA82" s="12"/>
    </row>
    <row r="83" spans="1:27" ht="13.5" customHeight="1">
      <c r="A83" s="9"/>
      <c r="B83" s="15" t="str">
        <f>IF($C83&lt;&gt;"",MAX($B$7:B82)+1,"")</f>
        <v/>
      </c>
      <c r="C83" s="167"/>
      <c r="D83" s="244"/>
      <c r="E83" s="153"/>
      <c r="F83" s="251"/>
      <c r="G83" s="251"/>
      <c r="H83" s="227"/>
      <c r="I83" s="231"/>
      <c r="J83" s="207"/>
      <c r="K83" s="420"/>
      <c r="L83" s="420"/>
      <c r="M83" s="420"/>
      <c r="Y83" s="12"/>
      <c r="Z83" s="12"/>
      <c r="AA83" s="12"/>
    </row>
    <row r="84" spans="1:27" ht="13.5" customHeight="1">
      <c r="A84" s="9"/>
      <c r="B84" s="15" t="str">
        <f>IF($C84&lt;&gt;"",MAX($B$7:B83)+1,"")</f>
        <v/>
      </c>
      <c r="C84" s="171"/>
      <c r="D84" s="244"/>
      <c r="E84" s="153"/>
      <c r="F84" s="251"/>
      <c r="G84" s="251"/>
      <c r="H84" s="227"/>
      <c r="I84" s="231"/>
      <c r="J84" s="207"/>
      <c r="K84" s="420"/>
      <c r="L84" s="420"/>
      <c r="M84" s="420"/>
      <c r="Y84" s="12"/>
      <c r="Z84" s="12"/>
      <c r="AA84" s="12"/>
    </row>
    <row r="85" spans="1:27" ht="13.5" customHeight="1">
      <c r="A85" s="9"/>
      <c r="B85" s="15" t="str">
        <f>IF($C85&lt;&gt;"",MAX($B$7:B84)+1,"")</f>
        <v/>
      </c>
      <c r="C85" s="167"/>
      <c r="D85" s="244"/>
      <c r="E85" s="153"/>
      <c r="F85" s="251"/>
      <c r="G85" s="251"/>
      <c r="H85" s="227"/>
      <c r="I85" s="231"/>
      <c r="J85" s="207"/>
      <c r="K85" s="420"/>
      <c r="L85" s="420"/>
      <c r="M85" s="420"/>
      <c r="Y85" s="12"/>
      <c r="Z85" s="12"/>
      <c r="AA85" s="12"/>
    </row>
    <row r="86" spans="1:27" ht="13.5" customHeight="1">
      <c r="A86" s="9"/>
      <c r="B86" s="15" t="str">
        <f>IF($C86&lt;&gt;"",MAX($B$7:B85)+1,"")</f>
        <v/>
      </c>
      <c r="C86" s="167"/>
      <c r="D86" s="244"/>
      <c r="E86" s="153"/>
      <c r="F86" s="251"/>
      <c r="G86" s="251"/>
      <c r="H86" s="227"/>
      <c r="I86" s="231"/>
      <c r="J86" s="207"/>
      <c r="K86" s="420"/>
      <c r="L86" s="420"/>
      <c r="M86" s="420"/>
      <c r="Y86" s="12"/>
      <c r="Z86" s="12"/>
      <c r="AA86" s="12"/>
    </row>
    <row r="87" spans="1:27" ht="13.5" customHeight="1">
      <c r="A87" s="9"/>
      <c r="B87" s="15" t="str">
        <f>IF($C87&lt;&gt;"",MAX($B$7:B86)+1,"")</f>
        <v/>
      </c>
      <c r="C87" s="167"/>
      <c r="D87" s="244"/>
      <c r="E87" s="153"/>
      <c r="F87" s="251"/>
      <c r="G87" s="251"/>
      <c r="H87" s="227"/>
      <c r="I87" s="231"/>
      <c r="J87" s="80"/>
      <c r="K87" s="420"/>
      <c r="L87" s="420"/>
      <c r="M87" s="420"/>
      <c r="Y87" s="12"/>
      <c r="Z87" s="12"/>
      <c r="AA87" s="12"/>
    </row>
    <row r="88" spans="1:27" ht="13.5" customHeight="1">
      <c r="A88" s="9"/>
      <c r="B88" s="15" t="str">
        <f>IF($C88&lt;&gt;"",MAX($B$7:B87)+1,"")</f>
        <v/>
      </c>
      <c r="C88" s="167"/>
      <c r="D88" s="244"/>
      <c r="E88" s="153"/>
      <c r="F88" s="251"/>
      <c r="G88" s="251"/>
      <c r="H88" s="227"/>
      <c r="I88" s="231"/>
      <c r="J88" s="80"/>
      <c r="K88" s="420"/>
      <c r="L88" s="420"/>
      <c r="M88" s="420"/>
      <c r="Y88" s="12"/>
      <c r="Z88" s="12"/>
      <c r="AA88" s="12"/>
    </row>
    <row r="89" spans="1:27" ht="13.5" customHeight="1">
      <c r="A89" s="9"/>
      <c r="B89" s="15" t="str">
        <f>IF($C89&lt;&gt;"",MAX($B$7:B88)+1,"")</f>
        <v/>
      </c>
      <c r="C89" s="167"/>
      <c r="D89" s="244"/>
      <c r="E89" s="153"/>
      <c r="F89" s="251"/>
      <c r="G89" s="251"/>
      <c r="H89" s="227"/>
      <c r="I89" s="231"/>
      <c r="J89" s="80"/>
      <c r="K89" s="420"/>
      <c r="L89" s="420"/>
      <c r="M89" s="420"/>
      <c r="Y89" s="12"/>
      <c r="Z89" s="12"/>
      <c r="AA89" s="12"/>
    </row>
    <row r="90" spans="1:27" ht="13.5" customHeight="1">
      <c r="A90" s="9"/>
      <c r="B90" s="15" t="str">
        <f>IF($C90&lt;&gt;"",MAX($B$7:B89)+1,"")</f>
        <v/>
      </c>
      <c r="C90" s="167"/>
      <c r="D90" s="244"/>
      <c r="E90" s="153"/>
      <c r="F90" s="251"/>
      <c r="G90" s="251"/>
      <c r="H90" s="227"/>
      <c r="I90" s="231"/>
      <c r="J90" s="80"/>
      <c r="K90" s="420"/>
      <c r="L90" s="420"/>
      <c r="M90" s="420"/>
      <c r="Y90" s="12"/>
      <c r="Z90" s="12"/>
      <c r="AA90" s="12"/>
    </row>
    <row r="91" spans="1:27" ht="13.5" customHeight="1">
      <c r="A91" s="9"/>
      <c r="B91" s="15" t="str">
        <f>IF($C91&lt;&gt;"",MAX($B$7:B90)+1,"")</f>
        <v/>
      </c>
      <c r="C91" s="167"/>
      <c r="D91" s="244"/>
      <c r="E91" s="153"/>
      <c r="F91" s="251"/>
      <c r="G91" s="251"/>
      <c r="H91" s="227"/>
      <c r="I91" s="231"/>
      <c r="J91" s="80"/>
      <c r="K91" s="420"/>
      <c r="L91" s="420"/>
      <c r="M91" s="420"/>
      <c r="Y91" s="12"/>
      <c r="Z91" s="12"/>
      <c r="AA91" s="12"/>
    </row>
    <row r="92" spans="1:27" ht="13.5" customHeight="1">
      <c r="A92" s="9"/>
      <c r="B92" s="15" t="str">
        <f>IF($C92&lt;&gt;"",MAX($B$7:B91)+1,"")</f>
        <v/>
      </c>
      <c r="C92" s="167"/>
      <c r="D92" s="244"/>
      <c r="E92" s="153"/>
      <c r="F92" s="251"/>
      <c r="G92" s="251"/>
      <c r="H92" s="227"/>
      <c r="I92" s="231"/>
      <c r="J92" s="80"/>
      <c r="K92" s="420"/>
      <c r="L92" s="420"/>
      <c r="M92" s="420"/>
      <c r="Y92" s="12"/>
      <c r="Z92" s="12"/>
      <c r="AA92" s="12"/>
    </row>
    <row r="93" spans="1:27" ht="13.5" customHeight="1">
      <c r="A93" s="9"/>
      <c r="B93" s="15" t="str">
        <f>IF($C93&lt;&gt;"",MAX($B$7:B92)+1,"")</f>
        <v/>
      </c>
      <c r="C93" s="167"/>
      <c r="D93" s="244"/>
      <c r="E93" s="153"/>
      <c r="F93" s="251"/>
      <c r="G93" s="251"/>
      <c r="H93" s="227"/>
      <c r="I93" s="231"/>
      <c r="J93" s="80"/>
      <c r="K93" s="420"/>
      <c r="L93" s="420"/>
      <c r="M93" s="420"/>
      <c r="Y93" s="12"/>
      <c r="Z93" s="12"/>
      <c r="AA93" s="12"/>
    </row>
    <row r="94" spans="1:27" ht="13.5" customHeight="1">
      <c r="A94" s="9"/>
      <c r="B94" s="15" t="str">
        <f>IF($C94&lt;&gt;"",MAX($B$7:B93)+1,"")</f>
        <v/>
      </c>
      <c r="C94" s="167"/>
      <c r="D94" s="244"/>
      <c r="E94" s="153"/>
      <c r="F94" s="251"/>
      <c r="G94" s="251"/>
      <c r="H94" s="227"/>
      <c r="I94" s="231"/>
      <c r="J94" s="80"/>
      <c r="K94" s="420"/>
      <c r="L94" s="420"/>
      <c r="M94" s="420"/>
      <c r="Y94" s="12"/>
      <c r="Z94" s="12"/>
      <c r="AA94" s="12"/>
    </row>
    <row r="95" spans="1:27" ht="13.5" customHeight="1">
      <c r="A95" s="9"/>
      <c r="B95" s="15" t="str">
        <f>IF($C95&lt;&gt;"",MAX($B$7:B94)+1,"")</f>
        <v/>
      </c>
      <c r="C95" s="167"/>
      <c r="D95" s="244"/>
      <c r="E95" s="153"/>
      <c r="F95" s="251"/>
      <c r="G95" s="251"/>
      <c r="H95" s="227"/>
      <c r="I95" s="231"/>
      <c r="J95" s="80"/>
      <c r="K95" s="420"/>
      <c r="L95" s="420"/>
      <c r="M95" s="420"/>
      <c r="Y95" s="12"/>
      <c r="Z95" s="12"/>
      <c r="AA95" s="12"/>
    </row>
    <row r="96" spans="1:27" ht="13.5" customHeight="1">
      <c r="A96" s="9"/>
      <c r="B96" s="15" t="str">
        <f>IF($C96&lt;&gt;"",MAX($B$7:B95)+1,"")</f>
        <v/>
      </c>
      <c r="C96" s="167"/>
      <c r="D96" s="244"/>
      <c r="E96" s="153"/>
      <c r="F96" s="251"/>
      <c r="G96" s="251"/>
      <c r="H96" s="227"/>
      <c r="I96" s="231"/>
      <c r="J96" s="80"/>
      <c r="K96" s="420"/>
      <c r="L96" s="420"/>
      <c r="M96" s="420"/>
      <c r="Y96" s="12"/>
      <c r="Z96" s="12"/>
      <c r="AA96" s="12"/>
    </row>
    <row r="97" spans="1:27" ht="13.5" customHeight="1">
      <c r="A97" s="9"/>
      <c r="B97" s="15" t="str">
        <f>IF($C97&lt;&gt;"",MAX($B$7:B96)+1,"")</f>
        <v/>
      </c>
      <c r="C97" s="167"/>
      <c r="D97" s="244"/>
      <c r="E97" s="153"/>
      <c r="F97" s="251"/>
      <c r="G97" s="251"/>
      <c r="H97" s="227"/>
      <c r="I97" s="231"/>
      <c r="J97" s="80"/>
      <c r="K97" s="420"/>
      <c r="L97" s="420"/>
      <c r="M97" s="420"/>
      <c r="Y97" s="12"/>
      <c r="Z97" s="12"/>
      <c r="AA97" s="12"/>
    </row>
    <row r="98" spans="1:27" ht="13.5" customHeight="1">
      <c r="A98" s="9"/>
      <c r="B98" s="15" t="str">
        <f>IF($C98&lt;&gt;"",MAX($B$7:B97)+1,"")</f>
        <v/>
      </c>
      <c r="C98" s="167"/>
      <c r="D98" s="244"/>
      <c r="E98" s="153"/>
      <c r="F98" s="251"/>
      <c r="G98" s="251"/>
      <c r="H98" s="227"/>
      <c r="I98" s="231"/>
      <c r="J98" s="80"/>
      <c r="K98" s="420"/>
      <c r="L98" s="420"/>
      <c r="M98" s="420"/>
      <c r="Y98" s="12"/>
      <c r="Z98" s="12"/>
      <c r="AA98" s="12"/>
    </row>
    <row r="99" spans="1:27" ht="13.5" customHeight="1">
      <c r="A99" s="9"/>
      <c r="B99" s="15" t="str">
        <f>IF($C99&lt;&gt;"",MAX($B$7:B98)+1,"")</f>
        <v/>
      </c>
      <c r="C99" s="167"/>
      <c r="D99" s="244"/>
      <c r="E99" s="153"/>
      <c r="F99" s="251"/>
      <c r="G99" s="251"/>
      <c r="H99" s="227"/>
      <c r="I99" s="231"/>
      <c r="J99" s="80"/>
      <c r="K99" s="420"/>
      <c r="L99" s="420"/>
      <c r="M99" s="420"/>
      <c r="Y99" s="12"/>
      <c r="Z99" s="12"/>
      <c r="AA99" s="12"/>
    </row>
    <row r="100" spans="1:27" ht="13.5" customHeight="1">
      <c r="A100" s="9"/>
      <c r="B100" s="15" t="str">
        <f>IF($C100&lt;&gt;"",MAX($B$7:B99)+1,"")</f>
        <v/>
      </c>
      <c r="C100" s="167"/>
      <c r="D100" s="244"/>
      <c r="E100" s="153"/>
      <c r="F100" s="251"/>
      <c r="G100" s="251"/>
      <c r="H100" s="227"/>
      <c r="I100" s="231"/>
      <c r="J100" s="80"/>
      <c r="K100" s="420"/>
      <c r="L100" s="420"/>
      <c r="M100" s="420"/>
      <c r="Y100" s="12"/>
      <c r="Z100" s="12"/>
      <c r="AA100" s="12"/>
    </row>
    <row r="101" spans="1:27" ht="13.5" customHeight="1">
      <c r="A101" s="9"/>
      <c r="B101" s="15" t="str">
        <f>IF($C101&lt;&gt;"",MAX($B$7:B100)+1,"")</f>
        <v/>
      </c>
      <c r="C101" s="167"/>
      <c r="D101" s="244"/>
      <c r="E101" s="153"/>
      <c r="F101" s="251"/>
      <c r="G101" s="251"/>
      <c r="H101" s="227"/>
      <c r="I101" s="231"/>
      <c r="J101" s="80"/>
      <c r="K101" s="420"/>
      <c r="L101" s="420"/>
      <c r="M101" s="420"/>
      <c r="Y101" s="12"/>
      <c r="Z101" s="12"/>
      <c r="AA101" s="12"/>
    </row>
    <row r="102" spans="1:27" ht="13.5" customHeight="1">
      <c r="A102" s="9"/>
      <c r="B102" s="15" t="str">
        <f>IF($C102&lt;&gt;"",MAX($B$7:B101)+1,"")</f>
        <v/>
      </c>
      <c r="C102" s="167"/>
      <c r="D102" s="244"/>
      <c r="E102" s="153"/>
      <c r="F102" s="251"/>
      <c r="G102" s="251"/>
      <c r="H102" s="227"/>
      <c r="I102" s="231"/>
      <c r="J102" s="80"/>
      <c r="K102" s="420"/>
      <c r="L102" s="420"/>
      <c r="M102" s="420"/>
      <c r="Y102" s="12"/>
      <c r="Z102" s="12"/>
      <c r="AA102" s="12"/>
    </row>
    <row r="103" spans="1:27" ht="13.5" customHeight="1">
      <c r="A103" s="9"/>
      <c r="B103" s="15" t="str">
        <f>IF($C103&lt;&gt;"",MAX($B$7:B102)+1,"")</f>
        <v/>
      </c>
      <c r="C103" s="167"/>
      <c r="D103" s="244"/>
      <c r="E103" s="153"/>
      <c r="F103" s="251"/>
      <c r="G103" s="251"/>
      <c r="H103" s="227"/>
      <c r="I103" s="231"/>
      <c r="J103" s="80"/>
      <c r="K103" s="420"/>
      <c r="L103" s="420"/>
      <c r="M103" s="420"/>
      <c r="Y103" s="12"/>
      <c r="Z103" s="12"/>
      <c r="AA103" s="12"/>
    </row>
    <row r="104" spans="1:27" ht="13.5" customHeight="1">
      <c r="A104" s="9"/>
      <c r="B104" s="15" t="str">
        <f>IF($C104&lt;&gt;"",MAX($B$7:B103)+1,"")</f>
        <v/>
      </c>
      <c r="C104" s="167"/>
      <c r="D104" s="244"/>
      <c r="E104" s="153"/>
      <c r="F104" s="251"/>
      <c r="G104" s="251"/>
      <c r="H104" s="227"/>
      <c r="I104" s="231"/>
      <c r="J104" s="80"/>
      <c r="K104" s="420"/>
      <c r="L104" s="420"/>
      <c r="M104" s="420"/>
      <c r="Y104" s="12"/>
      <c r="Z104" s="12"/>
      <c r="AA104" s="12"/>
    </row>
    <row r="105" spans="1:27" ht="13.5" customHeight="1">
      <c r="A105" s="9"/>
      <c r="B105" s="15" t="str">
        <f>IF($C105&lt;&gt;"",MAX($B$7:B104)+1,"")</f>
        <v/>
      </c>
      <c r="C105" s="167"/>
      <c r="D105" s="244"/>
      <c r="E105" s="153"/>
      <c r="F105" s="251"/>
      <c r="G105" s="251"/>
      <c r="H105" s="227"/>
      <c r="I105" s="231"/>
      <c r="J105" s="80"/>
      <c r="K105" s="420"/>
      <c r="L105" s="420"/>
      <c r="M105" s="420"/>
      <c r="Y105" s="12"/>
      <c r="Z105" s="12"/>
      <c r="AA105" s="12"/>
    </row>
    <row r="106" spans="1:27" ht="13.5" customHeight="1">
      <c r="A106" s="9"/>
      <c r="B106" s="15" t="str">
        <f>IF($C106&lt;&gt;"",MAX($B$7:B105)+1,"")</f>
        <v/>
      </c>
      <c r="C106" s="167"/>
      <c r="D106" s="244"/>
      <c r="E106" s="153"/>
      <c r="F106" s="251"/>
      <c r="G106" s="251"/>
      <c r="H106" s="227"/>
      <c r="I106" s="231"/>
      <c r="J106" s="80"/>
      <c r="K106" s="420"/>
      <c r="L106" s="420"/>
      <c r="M106" s="420"/>
      <c r="Y106" s="12"/>
      <c r="Z106" s="12"/>
      <c r="AA106" s="12"/>
    </row>
    <row r="107" spans="1:27" ht="13.5" customHeight="1">
      <c r="A107" s="9"/>
      <c r="B107" s="15" t="str">
        <f>IF($C107&lt;&gt;"",MAX($B$7:B106)+1,"")</f>
        <v/>
      </c>
      <c r="C107" s="167"/>
      <c r="D107" s="244"/>
      <c r="E107" s="153"/>
      <c r="F107" s="251"/>
      <c r="G107" s="251"/>
      <c r="H107" s="227"/>
      <c r="I107" s="231"/>
      <c r="J107" s="80"/>
      <c r="K107" s="420"/>
      <c r="L107" s="420"/>
      <c r="M107" s="420"/>
      <c r="Y107" s="12"/>
      <c r="Z107" s="12"/>
      <c r="AA107" s="12"/>
    </row>
    <row r="108" spans="1:27" ht="13.5" customHeight="1">
      <c r="A108" s="9"/>
      <c r="B108" s="15" t="str">
        <f>IF($C108&lt;&gt;"",MAX($B$7:B107)+1,"")</f>
        <v/>
      </c>
      <c r="C108" s="167"/>
      <c r="D108" s="244"/>
      <c r="E108" s="153"/>
      <c r="F108" s="251"/>
      <c r="G108" s="251"/>
      <c r="H108" s="227"/>
      <c r="I108" s="231"/>
      <c r="J108" s="80"/>
      <c r="K108" s="420"/>
      <c r="L108" s="420"/>
      <c r="M108" s="420"/>
      <c r="Y108" s="12"/>
      <c r="Z108" s="12"/>
      <c r="AA108" s="12"/>
    </row>
    <row r="109" spans="1:27" ht="13.5" customHeight="1">
      <c r="A109" s="9"/>
      <c r="B109" s="15" t="str">
        <f>IF($C109&lt;&gt;"",MAX($B$7:B108)+1,"")</f>
        <v/>
      </c>
      <c r="C109" s="167"/>
      <c r="D109" s="244"/>
      <c r="E109" s="153"/>
      <c r="F109" s="251"/>
      <c r="G109" s="251"/>
      <c r="H109" s="227"/>
      <c r="I109" s="231"/>
      <c r="J109" s="80"/>
      <c r="K109" s="420"/>
      <c r="L109" s="420"/>
      <c r="M109" s="420"/>
      <c r="Y109" s="12"/>
      <c r="Z109" s="12"/>
      <c r="AA109" s="12"/>
    </row>
    <row r="110" spans="1:27" ht="13.5" customHeight="1">
      <c r="A110" s="9"/>
      <c r="B110" s="15" t="str">
        <f>IF($C110&lt;&gt;"",MAX($B$7:B109)+1,"")</f>
        <v/>
      </c>
      <c r="C110" s="167"/>
      <c r="D110" s="244"/>
      <c r="E110" s="153"/>
      <c r="F110" s="251"/>
      <c r="G110" s="251"/>
      <c r="H110" s="227"/>
      <c r="I110" s="231"/>
      <c r="J110" s="80"/>
      <c r="K110" s="420"/>
      <c r="L110" s="420"/>
      <c r="M110" s="420"/>
      <c r="Y110" s="12"/>
      <c r="Z110" s="12"/>
      <c r="AA110" s="12"/>
    </row>
    <row r="111" spans="1:27" ht="13.5" customHeight="1">
      <c r="A111" s="9"/>
      <c r="B111" s="15" t="str">
        <f>IF($C111&lt;&gt;"",MAX($B$7:B110)+1,"")</f>
        <v/>
      </c>
      <c r="C111" s="167"/>
      <c r="D111" s="244"/>
      <c r="E111" s="153"/>
      <c r="F111" s="251"/>
      <c r="G111" s="251"/>
      <c r="H111" s="227"/>
      <c r="I111" s="231"/>
      <c r="J111" s="80"/>
      <c r="K111" s="420"/>
      <c r="L111" s="420"/>
      <c r="M111" s="420"/>
      <c r="Y111" s="12"/>
      <c r="Z111" s="12"/>
      <c r="AA111" s="12"/>
    </row>
    <row r="112" spans="1:27" ht="13.5" customHeight="1">
      <c r="A112" s="9"/>
      <c r="B112" s="15" t="str">
        <f>IF($C112&lt;&gt;"",MAX($B$7:B111)+1,"")</f>
        <v/>
      </c>
      <c r="C112" s="167"/>
      <c r="D112" s="244"/>
      <c r="E112" s="153"/>
      <c r="F112" s="251"/>
      <c r="G112" s="251"/>
      <c r="H112" s="227"/>
      <c r="I112" s="231"/>
      <c r="J112" s="80"/>
      <c r="K112" s="420"/>
      <c r="L112" s="420"/>
      <c r="M112" s="420"/>
      <c r="Y112" s="12"/>
      <c r="Z112" s="12"/>
      <c r="AA112" s="12"/>
    </row>
    <row r="113" spans="1:27" ht="13.5" customHeight="1">
      <c r="A113" s="9"/>
      <c r="B113" s="15" t="str">
        <f>IF($C113&lt;&gt;"",MAX($B$7:B112)+1,"")</f>
        <v/>
      </c>
      <c r="C113" s="167"/>
      <c r="D113" s="244"/>
      <c r="E113" s="153"/>
      <c r="F113" s="251"/>
      <c r="G113" s="251"/>
      <c r="H113" s="227"/>
      <c r="I113" s="231"/>
      <c r="J113" s="80"/>
      <c r="K113" s="420"/>
      <c r="L113" s="420"/>
      <c r="M113" s="420"/>
      <c r="Y113" s="12"/>
      <c r="Z113" s="12"/>
      <c r="AA113" s="12"/>
    </row>
    <row r="114" spans="1:27" ht="13.5" customHeight="1">
      <c r="A114" s="9"/>
      <c r="B114" s="15" t="str">
        <f>IF($C114&lt;&gt;"",MAX($B$7:B113)+1,"")</f>
        <v/>
      </c>
      <c r="C114" s="167"/>
      <c r="D114" s="244"/>
      <c r="E114" s="153"/>
      <c r="F114" s="251"/>
      <c r="G114" s="251"/>
      <c r="H114" s="227"/>
      <c r="I114" s="231"/>
      <c r="J114" s="80"/>
      <c r="K114" s="420"/>
      <c r="L114" s="420"/>
      <c r="M114" s="420"/>
      <c r="Y114" s="12"/>
      <c r="Z114" s="12"/>
      <c r="AA114" s="12"/>
    </row>
    <row r="115" spans="1:27" ht="13.5" customHeight="1">
      <c r="A115" s="9"/>
      <c r="B115" s="15" t="str">
        <f>IF($C115&lt;&gt;"",MAX($B$7:B114)+1,"")</f>
        <v/>
      </c>
      <c r="C115" s="167"/>
      <c r="D115" s="244"/>
      <c r="E115" s="153"/>
      <c r="F115" s="251"/>
      <c r="G115" s="251"/>
      <c r="H115" s="227"/>
      <c r="I115" s="231"/>
      <c r="J115" s="80"/>
      <c r="K115" s="420"/>
      <c r="L115" s="420"/>
      <c r="M115" s="420"/>
      <c r="Y115" s="12"/>
      <c r="Z115" s="12"/>
      <c r="AA115" s="12"/>
    </row>
    <row r="116" spans="1:27" ht="13.5" customHeight="1">
      <c r="A116" s="9"/>
      <c r="B116" s="15" t="str">
        <f>IF($C116&lt;&gt;"",MAX($B$7:B115)+1,"")</f>
        <v/>
      </c>
      <c r="C116" s="167"/>
      <c r="D116" s="244"/>
      <c r="E116" s="153"/>
      <c r="F116" s="251"/>
      <c r="G116" s="251"/>
      <c r="H116" s="227"/>
      <c r="I116" s="231"/>
      <c r="J116" s="80"/>
      <c r="K116" s="420"/>
      <c r="L116" s="420"/>
      <c r="M116" s="420"/>
      <c r="Y116" s="12"/>
      <c r="Z116" s="12"/>
      <c r="AA116" s="12"/>
    </row>
    <row r="117" spans="1:27" ht="13.5" customHeight="1">
      <c r="A117" s="9"/>
      <c r="B117" s="15" t="str">
        <f>IF($C117&lt;&gt;"",MAX($B$7:B116)+1,"")</f>
        <v/>
      </c>
      <c r="C117" s="167"/>
      <c r="D117" s="244"/>
      <c r="E117" s="153"/>
      <c r="F117" s="251"/>
      <c r="G117" s="251"/>
      <c r="H117" s="227"/>
      <c r="I117" s="231"/>
      <c r="J117" s="80"/>
      <c r="K117" s="420"/>
      <c r="L117" s="420"/>
      <c r="M117" s="420"/>
      <c r="Y117" s="12"/>
      <c r="Z117" s="12"/>
      <c r="AA117" s="12"/>
    </row>
    <row r="118" spans="1:27" ht="13.5" customHeight="1">
      <c r="A118" s="9"/>
      <c r="B118" s="15" t="str">
        <f>IF($C118&lt;&gt;"",MAX($B$7:B117)+1,"")</f>
        <v/>
      </c>
      <c r="C118" s="167"/>
      <c r="D118" s="244"/>
      <c r="E118" s="153"/>
      <c r="F118" s="251"/>
      <c r="G118" s="251"/>
      <c r="H118" s="227"/>
      <c r="I118" s="231"/>
      <c r="J118" s="80"/>
      <c r="K118" s="420"/>
      <c r="L118" s="420"/>
      <c r="M118" s="420"/>
      <c r="Y118" s="12"/>
      <c r="Z118" s="12"/>
      <c r="AA118" s="12"/>
    </row>
    <row r="119" spans="1:27" ht="13.5" customHeight="1">
      <c r="A119" s="9"/>
      <c r="B119" s="15" t="str">
        <f>IF($C119&lt;&gt;"",MAX($B$7:B118)+1,"")</f>
        <v/>
      </c>
      <c r="C119" s="167"/>
      <c r="D119" s="244"/>
      <c r="E119" s="153"/>
      <c r="F119" s="251"/>
      <c r="G119" s="251"/>
      <c r="H119" s="227"/>
      <c r="I119" s="231"/>
      <c r="J119" s="80"/>
      <c r="K119" s="420"/>
      <c r="L119" s="420"/>
      <c r="M119" s="420"/>
      <c r="Y119" s="12"/>
      <c r="Z119" s="12"/>
      <c r="AA119" s="12"/>
    </row>
    <row r="120" spans="1:27" ht="13.5" customHeight="1">
      <c r="A120" s="9"/>
      <c r="B120" s="15" t="str">
        <f>IF($C120&lt;&gt;"",MAX($B$7:B119)+1,"")</f>
        <v/>
      </c>
      <c r="C120" s="167"/>
      <c r="D120" s="244"/>
      <c r="E120" s="153"/>
      <c r="F120" s="251"/>
      <c r="G120" s="251"/>
      <c r="H120" s="227"/>
      <c r="I120" s="231"/>
      <c r="J120" s="80"/>
      <c r="K120" s="420"/>
      <c r="L120" s="420"/>
      <c r="M120" s="420"/>
      <c r="Y120" s="12"/>
      <c r="Z120" s="12"/>
      <c r="AA120" s="12"/>
    </row>
    <row r="121" spans="1:27" ht="13.5" customHeight="1">
      <c r="A121" s="9"/>
      <c r="B121" s="15" t="str">
        <f>IF($C121&lt;&gt;"",MAX($B$7:B120)+1,"")</f>
        <v/>
      </c>
      <c r="C121" s="167"/>
      <c r="D121" s="244"/>
      <c r="E121" s="153"/>
      <c r="F121" s="251"/>
      <c r="G121" s="251"/>
      <c r="H121" s="227"/>
      <c r="I121" s="231"/>
      <c r="J121" s="80"/>
      <c r="K121" s="420"/>
      <c r="L121" s="420"/>
      <c r="M121" s="420"/>
      <c r="Y121" s="12"/>
      <c r="Z121" s="12"/>
      <c r="AA121" s="12"/>
    </row>
    <row r="122" spans="1:27" ht="13.5" customHeight="1">
      <c r="A122" s="9"/>
      <c r="B122" s="15" t="str">
        <f>IF($C122&lt;&gt;"",MAX($B$7:B121)+1,"")</f>
        <v/>
      </c>
      <c r="C122" s="167"/>
      <c r="D122" s="244"/>
      <c r="E122" s="153"/>
      <c r="F122" s="251"/>
      <c r="G122" s="251"/>
      <c r="H122" s="227"/>
      <c r="I122" s="231"/>
      <c r="J122" s="80"/>
      <c r="K122" s="420"/>
      <c r="L122" s="420"/>
      <c r="M122" s="420"/>
      <c r="Y122" s="12"/>
      <c r="Z122" s="12"/>
      <c r="AA122" s="12"/>
    </row>
    <row r="123" spans="1:27" ht="13.5" customHeight="1">
      <c r="A123" s="9"/>
      <c r="B123" s="15" t="str">
        <f>IF($C123&lt;&gt;"",MAX($B$7:B122)+1,"")</f>
        <v/>
      </c>
      <c r="C123" s="167"/>
      <c r="D123" s="244"/>
      <c r="E123" s="153"/>
      <c r="F123" s="251"/>
      <c r="G123" s="251"/>
      <c r="H123" s="227"/>
      <c r="I123" s="231"/>
      <c r="J123" s="80"/>
      <c r="K123" s="420"/>
      <c r="L123" s="420"/>
      <c r="M123" s="420"/>
      <c r="Y123" s="12"/>
      <c r="Z123" s="12"/>
      <c r="AA123" s="12"/>
    </row>
    <row r="124" spans="1:27" ht="13.5" customHeight="1">
      <c r="A124" s="9"/>
      <c r="B124" s="15" t="str">
        <f>IF($C124&lt;&gt;"",MAX($B$7:B123)+1,"")</f>
        <v/>
      </c>
      <c r="C124" s="167"/>
      <c r="D124" s="244"/>
      <c r="E124" s="153"/>
      <c r="F124" s="251"/>
      <c r="G124" s="251"/>
      <c r="H124" s="227"/>
      <c r="I124" s="231"/>
      <c r="J124" s="80"/>
      <c r="K124" s="420"/>
      <c r="L124" s="420"/>
      <c r="M124" s="420"/>
      <c r="Y124" s="12"/>
      <c r="Z124" s="12"/>
      <c r="AA124" s="12"/>
    </row>
    <row r="125" spans="1:27" ht="13.5" customHeight="1">
      <c r="A125" s="9"/>
      <c r="B125" s="15" t="str">
        <f>IF($C125&lt;&gt;"",MAX($B$7:B124)+1,"")</f>
        <v/>
      </c>
      <c r="C125" s="167"/>
      <c r="D125" s="244"/>
      <c r="E125" s="153"/>
      <c r="F125" s="251"/>
      <c r="G125" s="251"/>
      <c r="H125" s="227"/>
      <c r="I125" s="231"/>
      <c r="J125" s="80"/>
      <c r="K125" s="420"/>
      <c r="L125" s="420"/>
      <c r="M125" s="420"/>
      <c r="Y125" s="12"/>
      <c r="Z125" s="12"/>
      <c r="AA125" s="12"/>
    </row>
    <row r="126" spans="1:27" ht="13.5" customHeight="1">
      <c r="A126" s="9"/>
      <c r="B126" s="15" t="str">
        <f>IF($C126&lt;&gt;"",MAX($B$7:B125)+1,"")</f>
        <v/>
      </c>
      <c r="C126" s="167"/>
      <c r="D126" s="244"/>
      <c r="E126" s="153"/>
      <c r="F126" s="251"/>
      <c r="G126" s="251"/>
      <c r="H126" s="227"/>
      <c r="I126" s="231"/>
      <c r="J126" s="80"/>
      <c r="K126" s="420"/>
      <c r="L126" s="420"/>
      <c r="M126" s="420"/>
      <c r="Y126" s="12"/>
      <c r="Z126" s="12"/>
      <c r="AA126" s="12"/>
    </row>
    <row r="127" spans="1:27" ht="13.5" customHeight="1">
      <c r="A127" s="9"/>
      <c r="B127" s="15" t="str">
        <f>IF($C127&lt;&gt;"",MAX($B$7:B126)+1,"")</f>
        <v/>
      </c>
      <c r="C127" s="167"/>
      <c r="D127" s="244"/>
      <c r="E127" s="153"/>
      <c r="F127" s="251"/>
      <c r="G127" s="251"/>
      <c r="H127" s="227"/>
      <c r="I127" s="231"/>
      <c r="J127" s="80"/>
      <c r="K127" s="420"/>
      <c r="L127" s="420"/>
      <c r="M127" s="420"/>
      <c r="Y127" s="12"/>
      <c r="Z127" s="12"/>
      <c r="AA127" s="12"/>
    </row>
    <row r="128" spans="1:27" ht="13.5" customHeight="1">
      <c r="A128" s="9"/>
      <c r="B128" s="15" t="str">
        <f>IF($C128&lt;&gt;"",MAX($B$7:B127)+1,"")</f>
        <v/>
      </c>
      <c r="C128" s="167"/>
      <c r="D128" s="244"/>
      <c r="E128" s="153"/>
      <c r="F128" s="251"/>
      <c r="G128" s="251"/>
      <c r="H128" s="227"/>
      <c r="I128" s="231"/>
      <c r="J128" s="80"/>
      <c r="K128" s="420"/>
      <c r="L128" s="420"/>
      <c r="M128" s="420"/>
      <c r="Y128" s="12"/>
      <c r="Z128" s="12"/>
      <c r="AA128" s="12"/>
    </row>
    <row r="129" spans="1:27" ht="13.5" customHeight="1">
      <c r="A129" s="9"/>
      <c r="B129" s="15" t="str">
        <f>IF($C129&lt;&gt;"",MAX($B$7:B128)+1,"")</f>
        <v/>
      </c>
      <c r="C129" s="167"/>
      <c r="D129" s="244"/>
      <c r="E129" s="153"/>
      <c r="F129" s="251"/>
      <c r="G129" s="251"/>
      <c r="H129" s="227"/>
      <c r="I129" s="231"/>
      <c r="J129" s="80"/>
      <c r="K129" s="420"/>
      <c r="L129" s="420"/>
      <c r="M129" s="420"/>
      <c r="Y129" s="12"/>
      <c r="Z129" s="12"/>
      <c r="AA129" s="12"/>
    </row>
    <row r="130" spans="1:27" ht="13.5" customHeight="1">
      <c r="A130" s="9"/>
      <c r="B130" s="15" t="str">
        <f>IF($C130&lt;&gt;"",MAX($B$7:B129)+1,"")</f>
        <v/>
      </c>
      <c r="C130" s="167"/>
      <c r="D130" s="244"/>
      <c r="E130" s="153"/>
      <c r="F130" s="251"/>
      <c r="G130" s="251"/>
      <c r="H130" s="227"/>
      <c r="I130" s="231"/>
      <c r="J130" s="80"/>
      <c r="K130" s="420"/>
      <c r="L130" s="420"/>
      <c r="M130" s="420"/>
      <c r="Y130" s="12"/>
      <c r="Z130" s="12"/>
      <c r="AA130" s="12"/>
    </row>
    <row r="131" spans="1:27" ht="13.5" customHeight="1">
      <c r="A131" s="9"/>
      <c r="B131" s="15" t="str">
        <f>IF($C131&lt;&gt;"",MAX($B$7:B130)+1,"")</f>
        <v/>
      </c>
      <c r="C131" s="167"/>
      <c r="D131" s="244"/>
      <c r="E131" s="153"/>
      <c r="F131" s="251"/>
      <c r="G131" s="251"/>
      <c r="H131" s="227"/>
      <c r="I131" s="231"/>
      <c r="J131" s="80"/>
      <c r="K131" s="420"/>
      <c r="L131" s="420"/>
      <c r="M131" s="420"/>
      <c r="Y131" s="12"/>
      <c r="Z131" s="12"/>
      <c r="AA131" s="12"/>
    </row>
    <row r="132" spans="1:27" ht="13.5" customHeight="1">
      <c r="A132" s="9"/>
      <c r="B132" s="15" t="str">
        <f>IF($C132&lt;&gt;"",MAX($B$7:B131)+1,"")</f>
        <v/>
      </c>
      <c r="C132" s="167"/>
      <c r="D132" s="244"/>
      <c r="E132" s="153"/>
      <c r="F132" s="251"/>
      <c r="G132" s="251"/>
      <c r="H132" s="227"/>
      <c r="I132" s="231"/>
      <c r="J132" s="80"/>
      <c r="K132" s="420"/>
      <c r="L132" s="420"/>
      <c r="M132" s="420"/>
      <c r="Y132" s="12"/>
      <c r="Z132" s="12"/>
      <c r="AA132" s="12"/>
    </row>
    <row r="133" spans="1:27" ht="13.5" customHeight="1">
      <c r="A133" s="9"/>
      <c r="B133" s="15" t="str">
        <f>IF($C133&lt;&gt;"",MAX($B$7:B132)+1,"")</f>
        <v/>
      </c>
      <c r="C133" s="167"/>
      <c r="D133" s="244"/>
      <c r="E133" s="153"/>
      <c r="F133" s="251"/>
      <c r="G133" s="251"/>
      <c r="H133" s="227"/>
      <c r="I133" s="231"/>
      <c r="J133" s="80"/>
      <c r="K133" s="420"/>
      <c r="L133" s="420"/>
      <c r="M133" s="420"/>
      <c r="Y133" s="12"/>
      <c r="Z133" s="12"/>
      <c r="AA133" s="12"/>
    </row>
    <row r="134" spans="1:27" ht="13.5" customHeight="1">
      <c r="A134" s="9"/>
      <c r="B134" s="15" t="str">
        <f>IF($C134&lt;&gt;"",MAX($B$7:B133)+1,"")</f>
        <v/>
      </c>
      <c r="C134" s="167"/>
      <c r="D134" s="244"/>
      <c r="E134" s="153"/>
      <c r="F134" s="251"/>
      <c r="G134" s="251"/>
      <c r="H134" s="227"/>
      <c r="I134" s="231"/>
      <c r="J134" s="80"/>
      <c r="K134" s="420"/>
      <c r="L134" s="420"/>
      <c r="M134" s="420"/>
      <c r="Y134" s="12"/>
      <c r="Z134" s="12"/>
      <c r="AA134" s="12"/>
    </row>
    <row r="135" spans="1:27" ht="13.5" customHeight="1">
      <c r="A135" s="9"/>
      <c r="B135" s="15" t="str">
        <f>IF($C135&lt;&gt;"",MAX($B$7:B134)+1,"")</f>
        <v/>
      </c>
      <c r="C135" s="167"/>
      <c r="D135" s="244"/>
      <c r="E135" s="153"/>
      <c r="F135" s="251"/>
      <c r="G135" s="251"/>
      <c r="H135" s="227"/>
      <c r="I135" s="231"/>
      <c r="J135" s="80"/>
      <c r="K135" s="420"/>
      <c r="L135" s="420"/>
      <c r="M135" s="420"/>
      <c r="Y135" s="12"/>
      <c r="Z135" s="12"/>
      <c r="AA135" s="12"/>
    </row>
    <row r="136" spans="1:27" ht="13.5" customHeight="1">
      <c r="A136" s="9"/>
      <c r="B136" s="15" t="str">
        <f>IF($C136&lt;&gt;"",MAX($B$7:B135)+1,"")</f>
        <v/>
      </c>
      <c r="C136" s="167"/>
      <c r="D136" s="244"/>
      <c r="E136" s="153"/>
      <c r="F136" s="251"/>
      <c r="G136" s="251"/>
      <c r="H136" s="227"/>
      <c r="I136" s="231"/>
      <c r="J136" s="80"/>
      <c r="K136" s="420"/>
      <c r="L136" s="420"/>
      <c r="M136" s="420"/>
      <c r="Y136" s="12"/>
      <c r="Z136" s="12"/>
      <c r="AA136" s="12"/>
    </row>
    <row r="137" spans="1:27" ht="13.5" customHeight="1">
      <c r="A137" s="9"/>
      <c r="B137" s="15" t="str">
        <f>IF($C137&lt;&gt;"",MAX($B$7:B136)+1,"")</f>
        <v/>
      </c>
      <c r="C137" s="167"/>
      <c r="D137" s="244"/>
      <c r="E137" s="153"/>
      <c r="F137" s="251"/>
      <c r="G137" s="251"/>
      <c r="H137" s="227"/>
      <c r="I137" s="231"/>
      <c r="J137" s="80"/>
      <c r="K137" s="420"/>
      <c r="L137" s="420"/>
      <c r="M137" s="420"/>
      <c r="Y137" s="12"/>
      <c r="Z137" s="12"/>
      <c r="AA137" s="12"/>
    </row>
    <row r="138" spans="1:27" ht="13.5" customHeight="1">
      <c r="A138" s="9"/>
      <c r="B138" s="15" t="str">
        <f>IF($C138&lt;&gt;"",MAX($B$7:B137)+1,"")</f>
        <v/>
      </c>
      <c r="C138" s="167"/>
      <c r="D138" s="244"/>
      <c r="E138" s="153"/>
      <c r="F138" s="251"/>
      <c r="G138" s="251"/>
      <c r="H138" s="227"/>
      <c r="I138" s="231"/>
      <c r="J138" s="80"/>
      <c r="K138" s="420"/>
      <c r="L138" s="420"/>
      <c r="M138" s="420"/>
      <c r="Y138" s="12"/>
      <c r="Z138" s="12"/>
      <c r="AA138" s="12"/>
    </row>
    <row r="139" spans="1:27" ht="13.5" customHeight="1">
      <c r="A139" s="9"/>
      <c r="B139" s="15" t="str">
        <f>IF($C139&lt;&gt;"",MAX($B$7:B138)+1,"")</f>
        <v/>
      </c>
      <c r="C139" s="167"/>
      <c r="D139" s="244"/>
      <c r="E139" s="153"/>
      <c r="F139" s="251"/>
      <c r="G139" s="251"/>
      <c r="H139" s="227"/>
      <c r="I139" s="231"/>
      <c r="J139" s="80"/>
      <c r="K139" s="420"/>
      <c r="L139" s="420"/>
      <c r="M139" s="420"/>
      <c r="Y139" s="12"/>
      <c r="Z139" s="12"/>
      <c r="AA139" s="12"/>
    </row>
    <row r="140" spans="1:27" ht="13.5" customHeight="1">
      <c r="A140" s="9"/>
      <c r="B140" s="15" t="str">
        <f>IF($C140&lt;&gt;"",MAX($B$7:B139)+1,"")</f>
        <v/>
      </c>
      <c r="C140" s="167"/>
      <c r="D140" s="244"/>
      <c r="E140" s="153"/>
      <c r="F140" s="251"/>
      <c r="G140" s="251"/>
      <c r="H140" s="227"/>
      <c r="I140" s="231"/>
      <c r="J140" s="80"/>
      <c r="K140" s="420"/>
      <c r="L140" s="420"/>
      <c r="M140" s="420"/>
      <c r="Y140" s="12"/>
      <c r="Z140" s="12"/>
      <c r="AA140" s="12"/>
    </row>
    <row r="141" spans="1:27" ht="13.5" customHeight="1">
      <c r="A141" s="9"/>
      <c r="B141" s="15" t="str">
        <f>IF($C141&lt;&gt;"",MAX($B$7:B140)+1,"")</f>
        <v/>
      </c>
      <c r="C141" s="167"/>
      <c r="D141" s="244"/>
      <c r="E141" s="153"/>
      <c r="F141" s="251"/>
      <c r="G141" s="251"/>
      <c r="H141" s="227"/>
      <c r="I141" s="231"/>
      <c r="J141" s="80"/>
      <c r="K141" s="420"/>
      <c r="L141" s="420"/>
      <c r="M141" s="420"/>
      <c r="Y141" s="12"/>
      <c r="Z141" s="12"/>
      <c r="AA141" s="12"/>
    </row>
    <row r="142" spans="1:27" ht="13.5" customHeight="1">
      <c r="A142" s="9"/>
      <c r="B142" s="15" t="str">
        <f>IF($C142&lt;&gt;"",MAX($B$7:B141)+1,"")</f>
        <v/>
      </c>
      <c r="C142" s="167"/>
      <c r="D142" s="244"/>
      <c r="E142" s="153"/>
      <c r="F142" s="251"/>
      <c r="G142" s="251"/>
      <c r="H142" s="227"/>
      <c r="I142" s="231"/>
      <c r="J142" s="80"/>
      <c r="K142" s="420"/>
      <c r="L142" s="420"/>
      <c r="M142" s="420"/>
      <c r="Y142" s="12"/>
      <c r="Z142" s="12"/>
      <c r="AA142" s="12"/>
    </row>
    <row r="143" spans="1:27" ht="13.5" customHeight="1">
      <c r="A143" s="9"/>
      <c r="B143" s="15" t="str">
        <f>IF($C143&lt;&gt;"",MAX($B$7:B142)+1,"")</f>
        <v/>
      </c>
      <c r="C143" s="167"/>
      <c r="D143" s="244"/>
      <c r="E143" s="153"/>
      <c r="F143" s="251"/>
      <c r="G143" s="251"/>
      <c r="H143" s="227"/>
      <c r="I143" s="231"/>
      <c r="J143" s="80"/>
      <c r="K143" s="420"/>
      <c r="L143" s="420"/>
      <c r="M143" s="420"/>
      <c r="Y143" s="12"/>
      <c r="Z143" s="12"/>
      <c r="AA143" s="12"/>
    </row>
    <row r="144" spans="1:27" ht="13.5" customHeight="1">
      <c r="A144" s="9"/>
      <c r="B144" s="15" t="str">
        <f>IF($C144&lt;&gt;"",MAX($B$7:B143)+1,"")</f>
        <v/>
      </c>
      <c r="C144" s="167"/>
      <c r="D144" s="244"/>
      <c r="E144" s="153"/>
      <c r="F144" s="251"/>
      <c r="G144" s="251"/>
      <c r="H144" s="227"/>
      <c r="I144" s="231"/>
      <c r="J144" s="80"/>
      <c r="K144" s="420"/>
      <c r="L144" s="420"/>
      <c r="M144" s="420"/>
      <c r="Y144" s="12"/>
      <c r="Z144" s="12"/>
      <c r="AA144" s="12"/>
    </row>
    <row r="145" spans="1:27" ht="13.5" customHeight="1">
      <c r="A145" s="9"/>
      <c r="B145" s="15" t="str">
        <f>IF($C145&lt;&gt;"",MAX($B$7:B144)+1,"")</f>
        <v/>
      </c>
      <c r="C145" s="167"/>
      <c r="D145" s="244"/>
      <c r="E145" s="153"/>
      <c r="F145" s="251"/>
      <c r="G145" s="251"/>
      <c r="H145" s="227"/>
      <c r="I145" s="231"/>
      <c r="J145" s="80"/>
      <c r="K145" s="420"/>
      <c r="L145" s="420"/>
      <c r="M145" s="420"/>
      <c r="Y145" s="12"/>
      <c r="Z145" s="12"/>
      <c r="AA145" s="12"/>
    </row>
    <row r="146" spans="1:27" ht="13.5" customHeight="1">
      <c r="A146" s="9"/>
      <c r="B146" s="15" t="str">
        <f>IF($C146&lt;&gt;"",MAX($B$7:B145)+1,"")</f>
        <v/>
      </c>
      <c r="C146" s="167"/>
      <c r="D146" s="244"/>
      <c r="E146" s="153"/>
      <c r="F146" s="251"/>
      <c r="G146" s="251"/>
      <c r="H146" s="227"/>
      <c r="I146" s="231"/>
      <c r="J146" s="80"/>
      <c r="K146" s="420"/>
      <c r="L146" s="420"/>
      <c r="M146" s="420"/>
      <c r="Y146" s="12"/>
      <c r="Z146" s="12"/>
      <c r="AA146" s="12"/>
    </row>
    <row r="147" spans="1:27" ht="13.5" customHeight="1">
      <c r="A147" s="9"/>
      <c r="B147" s="15" t="str">
        <f>IF($C147&lt;&gt;"",MAX($B$7:B146)+1,"")</f>
        <v/>
      </c>
      <c r="C147" s="167"/>
      <c r="D147" s="244"/>
      <c r="E147" s="153"/>
      <c r="F147" s="251"/>
      <c r="G147" s="251"/>
      <c r="H147" s="227"/>
      <c r="I147" s="231"/>
      <c r="J147" s="80"/>
      <c r="K147" s="420"/>
      <c r="L147" s="420"/>
      <c r="M147" s="420"/>
      <c r="Y147" s="12"/>
      <c r="Z147" s="12"/>
      <c r="AA147" s="12"/>
    </row>
    <row r="148" spans="1:27" ht="13.5" customHeight="1">
      <c r="A148" s="9"/>
      <c r="B148" s="15" t="str">
        <f>IF($C148&lt;&gt;"",MAX($B$7:B147)+1,"")</f>
        <v/>
      </c>
      <c r="C148" s="167"/>
      <c r="D148" s="244"/>
      <c r="E148" s="153"/>
      <c r="F148" s="251"/>
      <c r="G148" s="251"/>
      <c r="H148" s="227"/>
      <c r="I148" s="231"/>
      <c r="J148" s="80"/>
      <c r="K148" s="420"/>
      <c r="L148" s="420"/>
      <c r="M148" s="420"/>
      <c r="Y148" s="12"/>
      <c r="Z148" s="12"/>
      <c r="AA148" s="12"/>
    </row>
    <row r="149" spans="1:27" ht="13.5" customHeight="1">
      <c r="A149" s="9"/>
      <c r="B149" s="15" t="str">
        <f>IF($C149&lt;&gt;"",MAX($B$7:B148)+1,"")</f>
        <v/>
      </c>
      <c r="C149" s="167"/>
      <c r="D149" s="244"/>
      <c r="E149" s="153"/>
      <c r="F149" s="251"/>
      <c r="G149" s="251"/>
      <c r="H149" s="227"/>
      <c r="I149" s="231"/>
      <c r="J149" s="80"/>
      <c r="K149" s="420"/>
      <c r="L149" s="420"/>
      <c r="M149" s="420"/>
      <c r="Y149" s="12"/>
      <c r="Z149" s="12"/>
      <c r="AA149" s="12"/>
    </row>
    <row r="150" spans="1:27" ht="13.5" customHeight="1">
      <c r="A150" s="9"/>
      <c r="B150" s="15" t="str">
        <f>IF($C150&lt;&gt;"",MAX($B$7:B149)+1,"")</f>
        <v/>
      </c>
      <c r="C150" s="167"/>
      <c r="D150" s="244"/>
      <c r="E150" s="153"/>
      <c r="F150" s="251"/>
      <c r="G150" s="251"/>
      <c r="H150" s="227"/>
      <c r="I150" s="231"/>
      <c r="J150" s="80"/>
      <c r="K150" s="420"/>
      <c r="L150" s="420"/>
      <c r="M150" s="420"/>
      <c r="Y150" s="12"/>
      <c r="Z150" s="12"/>
      <c r="AA150" s="12"/>
    </row>
    <row r="151" spans="1:27" ht="13.5" customHeight="1">
      <c r="A151" s="9"/>
      <c r="B151" s="15" t="str">
        <f>IF($C151&lt;&gt;"",MAX($B$7:B150)+1,"")</f>
        <v/>
      </c>
      <c r="C151" s="167"/>
      <c r="D151" s="244"/>
      <c r="E151" s="153"/>
      <c r="F151" s="251"/>
      <c r="G151" s="251"/>
      <c r="H151" s="227"/>
      <c r="I151" s="231"/>
      <c r="J151" s="80"/>
      <c r="K151" s="420"/>
      <c r="L151" s="420"/>
      <c r="M151" s="420"/>
      <c r="Y151" s="12"/>
      <c r="Z151" s="12"/>
      <c r="AA151" s="12"/>
    </row>
    <row r="152" spans="1:27" ht="13.5" customHeight="1">
      <c r="A152" s="9"/>
      <c r="B152" s="15" t="str">
        <f>IF($C152&lt;&gt;"",MAX($B$7:B151)+1,"")</f>
        <v/>
      </c>
      <c r="C152" s="167"/>
      <c r="D152" s="244"/>
      <c r="E152" s="153"/>
      <c r="F152" s="251"/>
      <c r="G152" s="251"/>
      <c r="H152" s="227"/>
      <c r="I152" s="231"/>
      <c r="J152" s="80"/>
      <c r="K152" s="420"/>
      <c r="L152" s="420"/>
      <c r="M152" s="420"/>
      <c r="Y152" s="12"/>
      <c r="Z152" s="12"/>
      <c r="AA152" s="12"/>
    </row>
    <row r="153" spans="1:27" ht="13.5" customHeight="1">
      <c r="A153" s="9"/>
      <c r="B153" s="15" t="str">
        <f>IF($C153&lt;&gt;"",MAX($B$7:B152)+1,"")</f>
        <v/>
      </c>
      <c r="C153" s="167"/>
      <c r="D153" s="244"/>
      <c r="E153" s="153"/>
      <c r="F153" s="251"/>
      <c r="G153" s="251"/>
      <c r="H153" s="227"/>
      <c r="I153" s="231"/>
      <c r="J153" s="80"/>
      <c r="K153" s="420"/>
      <c r="L153" s="420"/>
      <c r="M153" s="420"/>
      <c r="Y153" s="12"/>
      <c r="Z153" s="12"/>
      <c r="AA153" s="12"/>
    </row>
    <row r="154" spans="1:27" ht="13.5" customHeight="1">
      <c r="A154" s="9"/>
      <c r="B154" s="15" t="str">
        <f>IF($C154&lt;&gt;"",MAX($B$7:B153)+1,"")</f>
        <v/>
      </c>
      <c r="C154" s="167"/>
      <c r="D154" s="244"/>
      <c r="E154" s="153"/>
      <c r="F154" s="251"/>
      <c r="G154" s="251"/>
      <c r="H154" s="227"/>
      <c r="I154" s="231"/>
      <c r="J154" s="207"/>
      <c r="K154" s="420"/>
      <c r="L154" s="420"/>
      <c r="M154" s="420"/>
      <c r="Y154" s="12"/>
      <c r="Z154" s="12"/>
      <c r="AA154" s="12"/>
    </row>
    <row r="155" spans="1:27" ht="13.5" customHeight="1">
      <c r="A155" s="9"/>
      <c r="B155" s="15" t="str">
        <f>IF($C155&lt;&gt;"",MAX($B$7:B154)+1,"")</f>
        <v/>
      </c>
      <c r="C155" s="167"/>
      <c r="D155" s="244"/>
      <c r="E155" s="153"/>
      <c r="F155" s="251"/>
      <c r="G155" s="251"/>
      <c r="H155" s="227"/>
      <c r="I155" s="231"/>
      <c r="J155" s="207"/>
      <c r="K155" s="420"/>
      <c r="L155" s="420"/>
      <c r="M155" s="420"/>
      <c r="Y155" s="12"/>
      <c r="Z155" s="12"/>
      <c r="AA155" s="12"/>
    </row>
    <row r="156" spans="1:27" ht="13.5" customHeight="1">
      <c r="A156" s="9"/>
      <c r="B156" s="15" t="str">
        <f>IF($C156&lt;&gt;"",MAX($B$7:B155)+1,"")</f>
        <v/>
      </c>
      <c r="C156" s="167"/>
      <c r="D156" s="244"/>
      <c r="E156" s="153"/>
      <c r="F156" s="251"/>
      <c r="G156" s="251"/>
      <c r="H156" s="227"/>
      <c r="I156" s="231"/>
      <c r="J156" s="207"/>
      <c r="K156" s="420"/>
      <c r="L156" s="420"/>
      <c r="M156" s="420"/>
      <c r="Y156" s="12"/>
      <c r="Z156" s="12"/>
      <c r="AA156" s="12"/>
    </row>
    <row r="157" spans="1:27" ht="13.5" customHeight="1">
      <c r="A157" s="9"/>
      <c r="B157" s="15" t="str">
        <f>IF($C157&lt;&gt;"",MAX($B$7:B156)+1,"")</f>
        <v/>
      </c>
      <c r="C157" s="167"/>
      <c r="D157" s="244"/>
      <c r="E157" s="153"/>
      <c r="F157" s="251"/>
      <c r="G157" s="251"/>
      <c r="H157" s="227"/>
      <c r="I157" s="231"/>
      <c r="J157" s="207"/>
      <c r="K157" s="420"/>
      <c r="L157" s="420"/>
      <c r="M157" s="420"/>
      <c r="Y157" s="12"/>
      <c r="Z157" s="12"/>
      <c r="AA157" s="12"/>
    </row>
    <row r="158" spans="1:27" ht="13.5" customHeight="1">
      <c r="A158" s="9"/>
      <c r="B158" s="15" t="str">
        <f>IF($C158&lt;&gt;"",MAX($B$7:B157)+1,"")</f>
        <v/>
      </c>
      <c r="C158" s="167"/>
      <c r="D158" s="244"/>
      <c r="E158" s="153"/>
      <c r="F158" s="251"/>
      <c r="G158" s="251"/>
      <c r="H158" s="227"/>
      <c r="I158" s="231"/>
      <c r="J158" s="207"/>
      <c r="K158" s="420"/>
      <c r="L158" s="420"/>
      <c r="M158" s="420"/>
      <c r="Y158" s="12"/>
      <c r="Z158" s="12"/>
      <c r="AA158" s="12"/>
    </row>
    <row r="159" spans="1:27" ht="13.5" customHeight="1">
      <c r="A159" s="9"/>
      <c r="B159" s="15" t="str">
        <f>IF($C159&lt;&gt;"",MAX($B$7:B158)+1,"")</f>
        <v/>
      </c>
      <c r="C159" s="167"/>
      <c r="D159" s="244"/>
      <c r="E159" s="153"/>
      <c r="F159" s="251"/>
      <c r="G159" s="251"/>
      <c r="H159" s="227"/>
      <c r="I159" s="231"/>
      <c r="J159" s="207"/>
      <c r="K159" s="420"/>
      <c r="L159" s="420"/>
      <c r="M159" s="420"/>
      <c r="Y159" s="12"/>
      <c r="Z159" s="12"/>
      <c r="AA159" s="12"/>
    </row>
    <row r="160" spans="1:27" ht="13.5" customHeight="1">
      <c r="A160" s="9"/>
      <c r="B160" s="15" t="str">
        <f>IF($C160&lt;&gt;"",MAX($B$7:B159)+1,"")</f>
        <v/>
      </c>
      <c r="C160" s="167"/>
      <c r="D160" s="244"/>
      <c r="E160" s="153"/>
      <c r="F160" s="251"/>
      <c r="G160" s="251"/>
      <c r="H160" s="227"/>
      <c r="I160" s="231"/>
      <c r="J160" s="80"/>
      <c r="K160" s="420"/>
      <c r="L160" s="420"/>
      <c r="M160" s="420"/>
      <c r="Y160" s="12"/>
      <c r="Z160" s="12"/>
      <c r="AA160" s="12"/>
    </row>
    <row r="161" spans="1:27" ht="13.5" customHeight="1">
      <c r="A161" s="9"/>
      <c r="B161" s="15" t="str">
        <f>IF($C161&lt;&gt;"",MAX($B$7:B160)+1,"")</f>
        <v/>
      </c>
      <c r="C161" s="167"/>
      <c r="D161" s="244"/>
      <c r="E161" s="153"/>
      <c r="F161" s="251"/>
      <c r="G161" s="251"/>
      <c r="H161" s="227"/>
      <c r="I161" s="231"/>
      <c r="J161" s="80"/>
      <c r="K161" s="420"/>
      <c r="L161" s="420"/>
      <c r="M161" s="420"/>
      <c r="Y161" s="12"/>
      <c r="Z161" s="12"/>
      <c r="AA161" s="12"/>
    </row>
    <row r="162" spans="1:27" ht="13.5" customHeight="1">
      <c r="A162" s="9"/>
      <c r="B162" s="15" t="str">
        <f>IF($C162&lt;&gt;"",MAX($B$7:B161)+1,"")</f>
        <v/>
      </c>
      <c r="C162" s="167"/>
      <c r="D162" s="244"/>
      <c r="E162" s="153"/>
      <c r="F162" s="251"/>
      <c r="G162" s="251"/>
      <c r="H162" s="227"/>
      <c r="I162" s="231"/>
      <c r="J162" s="80"/>
      <c r="K162" s="420"/>
      <c r="L162" s="420"/>
      <c r="M162" s="420"/>
      <c r="Y162" s="12"/>
      <c r="Z162" s="12"/>
      <c r="AA162" s="12"/>
    </row>
    <row r="163" spans="1:27" ht="13.5" customHeight="1">
      <c r="A163" s="9"/>
      <c r="B163" s="15" t="str">
        <f>IF($C163&lt;&gt;"",MAX($B$7:B162)+1,"")</f>
        <v/>
      </c>
      <c r="C163" s="167"/>
      <c r="D163" s="244"/>
      <c r="E163" s="153"/>
      <c r="F163" s="251"/>
      <c r="G163" s="251"/>
      <c r="H163" s="227"/>
      <c r="I163" s="231"/>
      <c r="J163" s="80"/>
      <c r="K163" s="420"/>
      <c r="L163" s="420"/>
      <c r="M163" s="420"/>
      <c r="Y163" s="12"/>
      <c r="Z163" s="12"/>
      <c r="AA163" s="12"/>
    </row>
    <row r="164" spans="1:27" ht="13.5" customHeight="1">
      <c r="A164" s="9"/>
      <c r="B164" s="15" t="str">
        <f>IF($C164&lt;&gt;"",MAX($B$7:B163)+1,"")</f>
        <v/>
      </c>
      <c r="C164" s="167"/>
      <c r="D164" s="244"/>
      <c r="E164" s="153"/>
      <c r="F164" s="251"/>
      <c r="G164" s="251"/>
      <c r="H164" s="227"/>
      <c r="I164" s="231"/>
      <c r="J164" s="80"/>
      <c r="K164" s="420"/>
      <c r="L164" s="420"/>
      <c r="M164" s="420"/>
      <c r="Y164" s="12"/>
      <c r="Z164" s="12"/>
      <c r="AA164" s="12"/>
    </row>
    <row r="165" spans="1:27" ht="13.5" customHeight="1">
      <c r="A165" s="9"/>
      <c r="B165" s="15" t="str">
        <f>IF($C165&lt;&gt;"",MAX($B$7:B164)+1,"")</f>
        <v/>
      </c>
      <c r="C165" s="167"/>
      <c r="D165" s="244"/>
      <c r="E165" s="153"/>
      <c r="F165" s="251"/>
      <c r="G165" s="251"/>
      <c r="H165" s="227"/>
      <c r="I165" s="231"/>
      <c r="J165" s="80"/>
      <c r="K165" s="420"/>
      <c r="L165" s="420"/>
      <c r="M165" s="420"/>
      <c r="Y165" s="12"/>
      <c r="Z165" s="12"/>
      <c r="AA165" s="12"/>
    </row>
    <row r="166" spans="1:27" ht="13.5" customHeight="1">
      <c r="A166" s="9"/>
      <c r="B166" s="15" t="str">
        <f>IF($C166&lt;&gt;"",MAX($B$7:B165)+1,"")</f>
        <v/>
      </c>
      <c r="C166" s="167"/>
      <c r="D166" s="244"/>
      <c r="E166" s="153"/>
      <c r="F166" s="251"/>
      <c r="G166" s="251"/>
      <c r="H166" s="227"/>
      <c r="I166" s="231"/>
      <c r="J166" s="80"/>
      <c r="K166" s="420"/>
      <c r="L166" s="420"/>
      <c r="M166" s="420"/>
      <c r="Y166" s="12"/>
      <c r="Z166" s="12"/>
      <c r="AA166" s="12"/>
    </row>
    <row r="167" spans="1:27" ht="13.5" customHeight="1">
      <c r="A167" s="9"/>
      <c r="B167" s="15" t="str">
        <f>IF($C167&lt;&gt;"",MAX($B$7:B166)+1,"")</f>
        <v/>
      </c>
      <c r="C167" s="167"/>
      <c r="D167" s="244"/>
      <c r="E167" s="153"/>
      <c r="F167" s="251"/>
      <c r="G167" s="251"/>
      <c r="H167" s="227"/>
      <c r="I167" s="231"/>
      <c r="J167" s="80"/>
      <c r="K167" s="420"/>
      <c r="L167" s="420"/>
      <c r="M167" s="420"/>
      <c r="Y167" s="12"/>
      <c r="Z167" s="12"/>
      <c r="AA167" s="12"/>
    </row>
    <row r="168" spans="1:27" ht="13.5" customHeight="1">
      <c r="A168" s="9"/>
      <c r="B168" s="15" t="str">
        <f>IF($C168&lt;&gt;"",MAX($B$7:B167)+1,"")</f>
        <v/>
      </c>
      <c r="C168" s="167"/>
      <c r="D168" s="244"/>
      <c r="E168" s="153"/>
      <c r="F168" s="251"/>
      <c r="G168" s="251"/>
      <c r="H168" s="227"/>
      <c r="I168" s="231"/>
      <c r="J168" s="80"/>
      <c r="K168" s="420"/>
      <c r="L168" s="420"/>
      <c r="M168" s="420"/>
      <c r="Y168" s="12"/>
      <c r="Z168" s="12"/>
      <c r="AA168" s="12"/>
    </row>
    <row r="169" spans="1:27" ht="13.5" customHeight="1">
      <c r="A169" s="9"/>
      <c r="B169" s="15" t="str">
        <f>IF($C169&lt;&gt;"",MAX($B$7:B168)+1,"")</f>
        <v/>
      </c>
      <c r="C169" s="167"/>
      <c r="D169" s="244"/>
      <c r="E169" s="153"/>
      <c r="F169" s="251"/>
      <c r="G169" s="251"/>
      <c r="H169" s="227"/>
      <c r="I169" s="231"/>
      <c r="J169" s="80"/>
      <c r="K169" s="420"/>
      <c r="L169" s="420"/>
      <c r="M169" s="420"/>
      <c r="Y169" s="12"/>
      <c r="Z169" s="12"/>
      <c r="AA169" s="12"/>
    </row>
    <row r="170" spans="1:27" ht="13.5" customHeight="1">
      <c r="A170" s="9"/>
      <c r="B170" s="15" t="str">
        <f>IF($C170&lt;&gt;"",MAX($B$7:B169)+1,"")</f>
        <v/>
      </c>
      <c r="C170" s="167"/>
      <c r="D170" s="244"/>
      <c r="E170" s="153"/>
      <c r="F170" s="251"/>
      <c r="G170" s="251"/>
      <c r="H170" s="227"/>
      <c r="I170" s="231"/>
      <c r="J170" s="80"/>
      <c r="K170" s="420"/>
      <c r="L170" s="420"/>
      <c r="M170" s="420"/>
      <c r="Y170" s="12"/>
      <c r="Z170" s="12"/>
      <c r="AA170" s="12"/>
    </row>
    <row r="171" spans="1:27" ht="13.5" customHeight="1">
      <c r="A171" s="9"/>
      <c r="B171" s="15" t="str">
        <f>IF($C171&lt;&gt;"",MAX($B$7:B170)+1,"")</f>
        <v/>
      </c>
      <c r="C171" s="167"/>
      <c r="D171" s="244"/>
      <c r="E171" s="153"/>
      <c r="F171" s="251"/>
      <c r="G171" s="251"/>
      <c r="H171" s="227"/>
      <c r="I171" s="231"/>
      <c r="J171" s="80"/>
      <c r="K171" s="420"/>
      <c r="L171" s="420"/>
      <c r="M171" s="420"/>
      <c r="Y171" s="12"/>
      <c r="Z171" s="12"/>
      <c r="AA171" s="12"/>
    </row>
    <row r="172" spans="1:27" ht="13.5" customHeight="1">
      <c r="A172" s="9"/>
      <c r="B172" s="15" t="str">
        <f>IF($C172&lt;&gt;"",MAX($B$7:B171)+1,"")</f>
        <v/>
      </c>
      <c r="C172" s="167"/>
      <c r="D172" s="244"/>
      <c r="E172" s="153"/>
      <c r="F172" s="251"/>
      <c r="G172" s="251"/>
      <c r="H172" s="227"/>
      <c r="I172" s="231"/>
      <c r="J172" s="80"/>
      <c r="K172" s="420"/>
      <c r="L172" s="420"/>
      <c r="M172" s="420"/>
      <c r="Y172" s="12"/>
      <c r="Z172" s="12"/>
      <c r="AA172" s="12"/>
    </row>
    <row r="173" spans="1:27" ht="13.5" customHeight="1">
      <c r="A173" s="9"/>
      <c r="B173" s="15" t="str">
        <f>IF($C173&lt;&gt;"",MAX($B$7:B172)+1,"")</f>
        <v/>
      </c>
      <c r="C173" s="167"/>
      <c r="D173" s="244"/>
      <c r="E173" s="153"/>
      <c r="F173" s="251"/>
      <c r="G173" s="251"/>
      <c r="H173" s="227"/>
      <c r="I173" s="231"/>
      <c r="J173" s="80"/>
      <c r="K173" s="420"/>
      <c r="L173" s="420"/>
      <c r="M173" s="420"/>
      <c r="Y173" s="12"/>
      <c r="Z173" s="12"/>
      <c r="AA173" s="12"/>
    </row>
    <row r="174" spans="1:27" ht="13.5" customHeight="1">
      <c r="A174" s="9"/>
      <c r="B174" s="15" t="str">
        <f>IF($C174&lt;&gt;"",MAX($B$7:B173)+1,"")</f>
        <v/>
      </c>
      <c r="C174" s="167"/>
      <c r="D174" s="244"/>
      <c r="E174" s="153"/>
      <c r="F174" s="251"/>
      <c r="G174" s="251"/>
      <c r="H174" s="227"/>
      <c r="I174" s="231"/>
      <c r="J174" s="80"/>
      <c r="K174" s="420"/>
      <c r="L174" s="420"/>
      <c r="M174" s="420"/>
      <c r="Y174" s="12"/>
      <c r="Z174" s="12"/>
      <c r="AA174" s="12"/>
    </row>
    <row r="175" spans="1:27" ht="13.5" customHeight="1">
      <c r="A175" s="9"/>
      <c r="B175" s="15" t="str">
        <f>IF($C175&lt;&gt;"",MAX($B$7:B174)+1,"")</f>
        <v/>
      </c>
      <c r="C175" s="167"/>
      <c r="D175" s="244"/>
      <c r="E175" s="153"/>
      <c r="F175" s="251"/>
      <c r="G175" s="251"/>
      <c r="H175" s="227"/>
      <c r="I175" s="231"/>
      <c r="J175" s="80"/>
      <c r="K175" s="420"/>
      <c r="L175" s="420"/>
      <c r="M175" s="420"/>
      <c r="Y175" s="12"/>
      <c r="Z175" s="12"/>
      <c r="AA175" s="12"/>
    </row>
    <row r="176" spans="1:27" ht="13.5" customHeight="1">
      <c r="A176" s="9"/>
      <c r="B176" s="15" t="str">
        <f>IF($C176&lt;&gt;"",MAX($B$7:B175)+1,"")</f>
        <v/>
      </c>
      <c r="C176" s="167"/>
      <c r="D176" s="244"/>
      <c r="E176" s="153"/>
      <c r="F176" s="251"/>
      <c r="G176" s="251"/>
      <c r="H176" s="227"/>
      <c r="I176" s="231"/>
      <c r="J176" s="80"/>
      <c r="K176" s="420"/>
      <c r="L176" s="420"/>
      <c r="M176" s="420"/>
      <c r="Y176" s="12"/>
      <c r="Z176" s="12"/>
      <c r="AA176" s="12"/>
    </row>
    <row r="177" spans="1:27" ht="13.5" customHeight="1">
      <c r="A177" s="9"/>
      <c r="B177" s="15" t="str">
        <f>IF($C177&lt;&gt;"",MAX($B$7:B176)+1,"")</f>
        <v/>
      </c>
      <c r="C177" s="167"/>
      <c r="D177" s="244"/>
      <c r="E177" s="153"/>
      <c r="F177" s="251"/>
      <c r="G177" s="251"/>
      <c r="H177" s="227"/>
      <c r="I177" s="231"/>
      <c r="J177" s="80"/>
      <c r="K177" s="420"/>
      <c r="L177" s="420"/>
      <c r="M177" s="420"/>
      <c r="Y177" s="12"/>
      <c r="Z177" s="12"/>
      <c r="AA177" s="12"/>
    </row>
    <row r="178" spans="1:27" ht="13.5" customHeight="1">
      <c r="A178" s="9"/>
      <c r="B178" s="15" t="str">
        <f>IF($C178&lt;&gt;"",MAX($B$7:B177)+1,"")</f>
        <v/>
      </c>
      <c r="C178" s="167"/>
      <c r="D178" s="244"/>
      <c r="E178" s="153"/>
      <c r="F178" s="251"/>
      <c r="G178" s="251"/>
      <c r="H178" s="227"/>
      <c r="I178" s="231"/>
      <c r="J178" s="80"/>
      <c r="K178" s="420"/>
      <c r="L178" s="420"/>
      <c r="M178" s="420"/>
      <c r="Y178" s="12"/>
      <c r="Z178" s="12"/>
      <c r="AA178" s="12"/>
    </row>
    <row r="179" spans="1:27" ht="13.5" customHeight="1">
      <c r="A179" s="9"/>
      <c r="B179" s="15" t="str">
        <f>IF($C179&lt;&gt;"",MAX($B$7:B178)+1,"")</f>
        <v/>
      </c>
      <c r="C179" s="167"/>
      <c r="D179" s="244"/>
      <c r="E179" s="153"/>
      <c r="F179" s="251"/>
      <c r="G179" s="251"/>
      <c r="H179" s="227"/>
      <c r="I179" s="231"/>
      <c r="J179" s="80"/>
      <c r="K179" s="420"/>
      <c r="L179" s="420"/>
      <c r="M179" s="420"/>
      <c r="Y179" s="12"/>
      <c r="Z179" s="12"/>
      <c r="AA179" s="12"/>
    </row>
    <row r="180" spans="1:27" ht="13.5" customHeight="1">
      <c r="A180" s="9"/>
      <c r="B180" s="15" t="str">
        <f>IF($C180&lt;&gt;"",MAX($B$7:B179)+1,"")</f>
        <v/>
      </c>
      <c r="C180" s="167"/>
      <c r="D180" s="244"/>
      <c r="E180" s="153"/>
      <c r="F180" s="251"/>
      <c r="G180" s="251"/>
      <c r="H180" s="227"/>
      <c r="I180" s="231"/>
      <c r="J180" s="80"/>
      <c r="K180" s="420"/>
      <c r="L180" s="420"/>
      <c r="M180" s="420"/>
      <c r="Y180" s="12"/>
      <c r="Z180" s="12"/>
      <c r="AA180" s="12"/>
    </row>
    <row r="181" spans="1:27" ht="13.5" customHeight="1">
      <c r="A181" s="9"/>
      <c r="B181" s="15" t="str">
        <f>IF($C181&lt;&gt;"",MAX($B$7:B180)+1,"")</f>
        <v/>
      </c>
      <c r="C181" s="167"/>
      <c r="D181" s="244"/>
      <c r="E181" s="153"/>
      <c r="F181" s="251"/>
      <c r="G181" s="251"/>
      <c r="H181" s="227"/>
      <c r="I181" s="231"/>
      <c r="J181" s="80"/>
      <c r="K181" s="420"/>
      <c r="L181" s="420"/>
      <c r="M181" s="420"/>
      <c r="Y181" s="12"/>
      <c r="Z181" s="12"/>
      <c r="AA181" s="12"/>
    </row>
    <row r="182" spans="1:27" ht="13.5" customHeight="1">
      <c r="A182" s="9"/>
      <c r="B182" s="15" t="str">
        <f>IF($C182&lt;&gt;"",MAX($B$7:B181)+1,"")</f>
        <v/>
      </c>
      <c r="C182" s="167"/>
      <c r="D182" s="244"/>
      <c r="E182" s="153"/>
      <c r="F182" s="251"/>
      <c r="G182" s="251"/>
      <c r="H182" s="227"/>
      <c r="I182" s="231"/>
      <c r="J182" s="80"/>
      <c r="K182" s="420"/>
      <c r="L182" s="420"/>
      <c r="M182" s="420"/>
      <c r="Y182" s="12"/>
      <c r="Z182" s="12"/>
      <c r="AA182" s="12"/>
    </row>
    <row r="183" spans="1:27" ht="13.5" customHeight="1">
      <c r="A183" s="9"/>
      <c r="B183" s="15" t="str">
        <f>IF($C183&lt;&gt;"",MAX($B$7:B182)+1,"")</f>
        <v/>
      </c>
      <c r="C183" s="167"/>
      <c r="D183" s="244"/>
      <c r="E183" s="153"/>
      <c r="F183" s="251"/>
      <c r="G183" s="251"/>
      <c r="H183" s="227"/>
      <c r="I183" s="231"/>
      <c r="J183" s="80"/>
      <c r="K183" s="420"/>
      <c r="L183" s="420"/>
      <c r="M183" s="420"/>
      <c r="Y183" s="12"/>
      <c r="Z183" s="12"/>
      <c r="AA183" s="12"/>
    </row>
    <row r="184" spans="1:27" ht="13.5" customHeight="1">
      <c r="A184" s="9"/>
      <c r="B184" s="15" t="str">
        <f>IF($C184&lt;&gt;"",MAX($B$7:B183)+1,"")</f>
        <v/>
      </c>
      <c r="C184" s="167"/>
      <c r="D184" s="244"/>
      <c r="E184" s="153"/>
      <c r="F184" s="251"/>
      <c r="G184" s="251"/>
      <c r="H184" s="227"/>
      <c r="I184" s="231"/>
      <c r="J184" s="80"/>
      <c r="K184" s="420"/>
      <c r="L184" s="420"/>
      <c r="M184" s="420"/>
      <c r="Y184" s="12"/>
      <c r="Z184" s="12"/>
      <c r="AA184" s="12"/>
    </row>
    <row r="185" spans="1:27" ht="13.5" customHeight="1">
      <c r="A185" s="9"/>
      <c r="B185" s="15" t="str">
        <f>IF($C185&lt;&gt;"",MAX($B$7:B184)+1,"")</f>
        <v/>
      </c>
      <c r="C185" s="167"/>
      <c r="D185" s="244"/>
      <c r="E185" s="153"/>
      <c r="F185" s="251"/>
      <c r="G185" s="251"/>
      <c r="H185" s="227"/>
      <c r="I185" s="231"/>
      <c r="J185" s="80"/>
      <c r="K185" s="420"/>
      <c r="L185" s="420"/>
      <c r="M185" s="420"/>
      <c r="Y185" s="12"/>
      <c r="Z185" s="12"/>
      <c r="AA185" s="12"/>
    </row>
    <row r="186" spans="1:27" ht="13.5" customHeight="1">
      <c r="A186" s="9"/>
      <c r="B186" s="15" t="str">
        <f>IF($C186&lt;&gt;"",MAX($B$7:B185)+1,"")</f>
        <v/>
      </c>
      <c r="C186" s="167"/>
      <c r="D186" s="244"/>
      <c r="E186" s="153"/>
      <c r="F186" s="251"/>
      <c r="G186" s="251"/>
      <c r="H186" s="227"/>
      <c r="I186" s="231"/>
      <c r="J186" s="80"/>
      <c r="K186" s="420"/>
      <c r="L186" s="420"/>
      <c r="M186" s="420"/>
      <c r="Y186" s="12"/>
      <c r="Z186" s="12"/>
      <c r="AA186" s="12"/>
    </row>
    <row r="187" spans="1:27" ht="13.5" customHeight="1">
      <c r="A187" s="9"/>
      <c r="B187" s="15" t="str">
        <f>IF($C187&lt;&gt;"",MAX($B$7:B186)+1,"")</f>
        <v/>
      </c>
      <c r="C187" s="167"/>
      <c r="D187" s="244"/>
      <c r="E187" s="153"/>
      <c r="F187" s="251"/>
      <c r="G187" s="251"/>
      <c r="H187" s="227"/>
      <c r="I187" s="231"/>
      <c r="J187" s="80"/>
      <c r="K187" s="420"/>
      <c r="L187" s="420"/>
      <c r="M187" s="420"/>
      <c r="Y187" s="12"/>
      <c r="Z187" s="12"/>
      <c r="AA187" s="12"/>
    </row>
    <row r="188" spans="1:27" ht="13.5" customHeight="1">
      <c r="A188" s="9"/>
      <c r="B188" s="15" t="str">
        <f>IF($C188&lt;&gt;"",MAX($B$7:B187)+1,"")</f>
        <v/>
      </c>
      <c r="C188" s="167"/>
      <c r="D188" s="244"/>
      <c r="E188" s="153"/>
      <c r="F188" s="251"/>
      <c r="G188" s="251"/>
      <c r="H188" s="227"/>
      <c r="I188" s="231"/>
      <c r="J188" s="80"/>
      <c r="K188" s="420"/>
      <c r="L188" s="420"/>
      <c r="M188" s="420"/>
      <c r="Y188" s="12"/>
      <c r="Z188" s="12"/>
      <c r="AA188" s="12"/>
    </row>
    <row r="189" spans="1:27" ht="13.5" customHeight="1">
      <c r="A189" s="9"/>
      <c r="B189" s="15" t="str">
        <f>IF($C189&lt;&gt;"",MAX($B$7:B188)+1,"")</f>
        <v/>
      </c>
      <c r="C189" s="167"/>
      <c r="D189" s="244"/>
      <c r="E189" s="153"/>
      <c r="F189" s="251"/>
      <c r="G189" s="251"/>
      <c r="H189" s="227"/>
      <c r="I189" s="231"/>
      <c r="J189" s="80"/>
      <c r="K189" s="420"/>
      <c r="L189" s="420"/>
      <c r="M189" s="420"/>
      <c r="Y189" s="12"/>
      <c r="Z189" s="12"/>
      <c r="AA189" s="12"/>
    </row>
    <row r="190" spans="1:27" ht="13.5" customHeight="1">
      <c r="A190" s="9"/>
      <c r="B190" s="15" t="str">
        <f>IF($C190&lt;&gt;"",MAX($B$7:B189)+1,"")</f>
        <v/>
      </c>
      <c r="C190" s="167"/>
      <c r="D190" s="244"/>
      <c r="E190" s="153"/>
      <c r="F190" s="251"/>
      <c r="G190" s="251"/>
      <c r="H190" s="227"/>
      <c r="I190" s="231"/>
      <c r="J190" s="80"/>
      <c r="K190" s="420"/>
      <c r="L190" s="420"/>
      <c r="M190" s="420"/>
      <c r="Y190" s="12"/>
      <c r="Z190" s="12"/>
      <c r="AA190" s="12"/>
    </row>
    <row r="191" spans="1:27" ht="13.5" customHeight="1">
      <c r="A191" s="9"/>
      <c r="B191" s="15" t="str">
        <f>IF($C191&lt;&gt;"",MAX($B$7:B190)+1,"")</f>
        <v/>
      </c>
      <c r="C191" s="167"/>
      <c r="D191" s="244"/>
      <c r="E191" s="153"/>
      <c r="F191" s="251"/>
      <c r="G191" s="251"/>
      <c r="H191" s="227"/>
      <c r="I191" s="231"/>
      <c r="J191" s="80"/>
      <c r="K191" s="420"/>
      <c r="L191" s="420"/>
      <c r="M191" s="420"/>
      <c r="Y191" s="12"/>
      <c r="Z191" s="12"/>
      <c r="AA191" s="12"/>
    </row>
    <row r="192" spans="1:27" ht="13.5" customHeight="1">
      <c r="A192" s="9"/>
      <c r="B192" s="15" t="str">
        <f>IF($C192&lt;&gt;"",MAX($B$7:B191)+1,"")</f>
        <v/>
      </c>
      <c r="C192" s="167"/>
      <c r="D192" s="244"/>
      <c r="E192" s="153"/>
      <c r="F192" s="251"/>
      <c r="G192" s="251"/>
      <c r="H192" s="227"/>
      <c r="I192" s="231"/>
      <c r="J192" s="80"/>
      <c r="K192" s="420"/>
      <c r="L192" s="420"/>
      <c r="M192" s="420"/>
      <c r="Y192" s="12"/>
      <c r="Z192" s="12"/>
      <c r="AA192" s="12"/>
    </row>
    <row r="193" spans="1:27" ht="13.5" customHeight="1">
      <c r="A193" s="9"/>
      <c r="B193" s="15" t="str">
        <f>IF($C193&lt;&gt;"",MAX($B$7:B192)+1,"")</f>
        <v/>
      </c>
      <c r="C193" s="167"/>
      <c r="D193" s="244"/>
      <c r="E193" s="153"/>
      <c r="F193" s="251"/>
      <c r="G193" s="251"/>
      <c r="H193" s="227"/>
      <c r="I193" s="231"/>
      <c r="J193" s="80"/>
      <c r="K193" s="420"/>
      <c r="L193" s="420"/>
      <c r="M193" s="420"/>
      <c r="Y193" s="12"/>
      <c r="Z193" s="12"/>
      <c r="AA193" s="12"/>
    </row>
    <row r="194" spans="1:27" ht="13.5" customHeight="1">
      <c r="A194" s="9"/>
      <c r="B194" s="15" t="str">
        <f>IF($C194&lt;&gt;"",MAX($B$7:B193)+1,"")</f>
        <v/>
      </c>
      <c r="C194" s="167"/>
      <c r="D194" s="244"/>
      <c r="E194" s="153"/>
      <c r="F194" s="251"/>
      <c r="G194" s="251"/>
      <c r="H194" s="227"/>
      <c r="I194" s="231"/>
      <c r="J194" s="80"/>
      <c r="K194" s="420"/>
      <c r="L194" s="420"/>
      <c r="M194" s="420"/>
      <c r="Y194" s="12"/>
      <c r="Z194" s="12"/>
      <c r="AA194" s="12"/>
    </row>
    <row r="195" spans="1:27" ht="13.5" customHeight="1">
      <c r="A195" s="9"/>
      <c r="B195" s="15" t="str">
        <f>IF($C195&lt;&gt;"",MAX($B$7:B194)+1,"")</f>
        <v/>
      </c>
      <c r="C195" s="167"/>
      <c r="D195" s="244"/>
      <c r="E195" s="153"/>
      <c r="F195" s="251"/>
      <c r="G195" s="251"/>
      <c r="H195" s="227"/>
      <c r="I195" s="231"/>
      <c r="J195" s="80"/>
      <c r="K195" s="420"/>
      <c r="L195" s="420"/>
      <c r="M195" s="420"/>
      <c r="Y195" s="12"/>
      <c r="Z195" s="12"/>
      <c r="AA195" s="12"/>
    </row>
    <row r="196" spans="1:27" ht="13.5" customHeight="1">
      <c r="A196" s="9"/>
      <c r="B196" s="15" t="str">
        <f>IF($C196&lt;&gt;"",MAX($B$7:B195)+1,"")</f>
        <v/>
      </c>
      <c r="C196" s="167"/>
      <c r="D196" s="244"/>
      <c r="E196" s="153"/>
      <c r="F196" s="251"/>
      <c r="G196" s="251"/>
      <c r="H196" s="227"/>
      <c r="I196" s="231"/>
      <c r="J196" s="80"/>
      <c r="K196" s="420"/>
      <c r="L196" s="420"/>
      <c r="M196" s="420"/>
      <c r="Y196" s="12"/>
      <c r="Z196" s="12"/>
      <c r="AA196" s="12"/>
    </row>
    <row r="197" spans="1:27" ht="13.5" customHeight="1">
      <c r="A197" s="9"/>
      <c r="B197" s="15" t="str">
        <f>IF($C197&lt;&gt;"",MAX($B$7:B196)+1,"")</f>
        <v/>
      </c>
      <c r="C197" s="167"/>
      <c r="D197" s="244"/>
      <c r="E197" s="153"/>
      <c r="F197" s="251"/>
      <c r="G197" s="251"/>
      <c r="H197" s="227"/>
      <c r="I197" s="231"/>
      <c r="J197" s="80"/>
      <c r="K197" s="420"/>
      <c r="L197" s="420"/>
      <c r="M197" s="420"/>
      <c r="Y197" s="12"/>
      <c r="Z197" s="12"/>
      <c r="AA197" s="12"/>
    </row>
    <row r="198" spans="1:27" ht="13.5" customHeight="1">
      <c r="A198" s="9"/>
      <c r="B198" s="15" t="str">
        <f>IF($C198&lt;&gt;"",MAX($B$7:B197)+1,"")</f>
        <v/>
      </c>
      <c r="C198" s="167"/>
      <c r="D198" s="244"/>
      <c r="E198" s="153"/>
      <c r="F198" s="251"/>
      <c r="G198" s="251"/>
      <c r="H198" s="227"/>
      <c r="I198" s="231"/>
      <c r="J198" s="80"/>
      <c r="K198" s="420"/>
      <c r="L198" s="420"/>
      <c r="M198" s="420"/>
      <c r="Y198" s="12"/>
      <c r="Z198" s="12"/>
      <c r="AA198" s="12"/>
    </row>
    <row r="199" spans="1:27" ht="13.5" customHeight="1">
      <c r="A199" s="9"/>
      <c r="B199" s="15" t="str">
        <f>IF($C199&lt;&gt;"",MAX($B$7:B198)+1,"")</f>
        <v/>
      </c>
      <c r="C199" s="167"/>
      <c r="D199" s="244"/>
      <c r="E199" s="153"/>
      <c r="F199" s="251"/>
      <c r="G199" s="251"/>
      <c r="H199" s="227"/>
      <c r="I199" s="231"/>
      <c r="J199" s="80"/>
      <c r="K199" s="420"/>
      <c r="L199" s="420"/>
      <c r="M199" s="420"/>
      <c r="Y199" s="12"/>
      <c r="Z199" s="12"/>
      <c r="AA199" s="12"/>
    </row>
    <row r="200" spans="1:27" ht="13.5" customHeight="1">
      <c r="A200" s="9"/>
      <c r="B200" s="15" t="str">
        <f>IF($C200&lt;&gt;"",MAX($B$7:B199)+1,"")</f>
        <v/>
      </c>
      <c r="C200" s="167"/>
      <c r="D200" s="244"/>
      <c r="E200" s="153"/>
      <c r="F200" s="251"/>
      <c r="G200" s="251"/>
      <c r="H200" s="227"/>
      <c r="I200" s="231"/>
      <c r="J200" s="80"/>
      <c r="K200" s="420"/>
      <c r="L200" s="420"/>
      <c r="M200" s="420"/>
      <c r="Y200" s="12"/>
      <c r="Z200" s="12"/>
      <c r="AA200" s="12"/>
    </row>
    <row r="201" spans="1:27" ht="13.5" customHeight="1">
      <c r="A201" s="9"/>
      <c r="B201" s="15" t="str">
        <f>IF($C201&lt;&gt;"",MAX($B$7:B200)+1,"")</f>
        <v/>
      </c>
      <c r="C201" s="167"/>
      <c r="D201" s="244"/>
      <c r="E201" s="153"/>
      <c r="F201" s="251"/>
      <c r="G201" s="251"/>
      <c r="H201" s="227"/>
      <c r="I201" s="231"/>
      <c r="J201" s="80"/>
      <c r="K201" s="420"/>
      <c r="L201" s="420"/>
      <c r="M201" s="420"/>
      <c r="Y201" s="12"/>
      <c r="Z201" s="12"/>
      <c r="AA201" s="12"/>
    </row>
    <row r="202" spans="1:27" ht="13.5" customHeight="1">
      <c r="A202" s="9"/>
      <c r="B202" s="15" t="str">
        <f>IF($C202&lt;&gt;"",MAX($B$7:B201)+1,"")</f>
        <v/>
      </c>
      <c r="C202" s="167"/>
      <c r="D202" s="244"/>
      <c r="E202" s="153"/>
      <c r="F202" s="251"/>
      <c r="G202" s="251"/>
      <c r="H202" s="227"/>
      <c r="I202" s="231"/>
      <c r="J202" s="80"/>
      <c r="K202" s="420"/>
      <c r="L202" s="420"/>
      <c r="M202" s="420"/>
      <c r="Y202" s="12"/>
      <c r="Z202" s="12"/>
      <c r="AA202" s="12"/>
    </row>
    <row r="203" spans="1:27" ht="13.5" customHeight="1">
      <c r="A203" s="9"/>
      <c r="B203" s="15" t="str">
        <f>IF($C203&lt;&gt;"",MAX($B$7:B202)+1,"")</f>
        <v/>
      </c>
      <c r="C203" s="167"/>
      <c r="D203" s="244"/>
      <c r="E203" s="153"/>
      <c r="F203" s="251"/>
      <c r="G203" s="251"/>
      <c r="H203" s="227"/>
      <c r="I203" s="231"/>
      <c r="J203" s="80"/>
      <c r="K203" s="420"/>
      <c r="L203" s="420"/>
      <c r="M203" s="420"/>
      <c r="Y203" s="12"/>
      <c r="Z203" s="12"/>
      <c r="AA203" s="12"/>
    </row>
    <row r="204" spans="1:27" ht="13.5" customHeight="1">
      <c r="A204" s="9"/>
      <c r="B204" s="15" t="str">
        <f>IF($C204&lt;&gt;"",MAX($B$7:B203)+1,"")</f>
        <v/>
      </c>
      <c r="C204" s="167"/>
      <c r="D204" s="244"/>
      <c r="E204" s="153"/>
      <c r="F204" s="251"/>
      <c r="G204" s="251"/>
      <c r="H204" s="227"/>
      <c r="I204" s="231"/>
      <c r="J204" s="80"/>
      <c r="K204" s="420"/>
      <c r="L204" s="420"/>
      <c r="M204" s="420"/>
      <c r="Y204" s="12"/>
      <c r="Z204" s="12"/>
      <c r="AA204" s="12"/>
    </row>
    <row r="205" spans="1:27" ht="13.5" customHeight="1">
      <c r="A205" s="9"/>
      <c r="B205" s="15" t="str">
        <f>IF($C205&lt;&gt;"",MAX($B$7:B204)+1,"")</f>
        <v/>
      </c>
      <c r="C205" s="167"/>
      <c r="D205" s="244"/>
      <c r="E205" s="153"/>
      <c r="F205" s="251"/>
      <c r="G205" s="251"/>
      <c r="H205" s="227"/>
      <c r="I205" s="231"/>
      <c r="J205" s="80"/>
      <c r="K205" s="420"/>
      <c r="L205" s="420"/>
      <c r="M205" s="420"/>
      <c r="Y205" s="12"/>
      <c r="Z205" s="12"/>
      <c r="AA205" s="12"/>
    </row>
    <row r="206" spans="1:27" ht="13.5" customHeight="1">
      <c r="A206" s="9"/>
      <c r="B206" s="15" t="str">
        <f>IF($C206&lt;&gt;"",MAX($B$7:B205)+1,"")</f>
        <v/>
      </c>
      <c r="C206" s="167"/>
      <c r="D206" s="244"/>
      <c r="E206" s="153"/>
      <c r="F206" s="251"/>
      <c r="G206" s="251"/>
      <c r="H206" s="227"/>
      <c r="I206" s="231"/>
      <c r="J206" s="80"/>
      <c r="K206" s="420"/>
      <c r="L206" s="420"/>
      <c r="M206" s="420"/>
      <c r="Y206" s="12"/>
      <c r="Z206" s="12"/>
      <c r="AA206" s="12"/>
    </row>
    <row r="207" spans="1:27" ht="13.5" customHeight="1">
      <c r="A207" s="9"/>
      <c r="B207" s="15" t="str">
        <f>IF($C207&lt;&gt;"",MAX($B$7:B206)+1,"")</f>
        <v/>
      </c>
      <c r="C207" s="167"/>
      <c r="D207" s="244"/>
      <c r="E207" s="153"/>
      <c r="F207" s="251"/>
      <c r="G207" s="251"/>
      <c r="H207" s="227"/>
      <c r="I207" s="231"/>
      <c r="J207" s="80"/>
      <c r="K207" s="420"/>
      <c r="L207" s="420"/>
      <c r="M207" s="420"/>
      <c r="Y207" s="12"/>
      <c r="Z207" s="12"/>
      <c r="AA207" s="12"/>
    </row>
    <row r="208" spans="1:27" ht="13.5" customHeight="1">
      <c r="A208" s="9"/>
      <c r="B208" s="15" t="str">
        <f>IF($C208&lt;&gt;"",MAX($B$7:B207)+1,"")</f>
        <v/>
      </c>
      <c r="C208" s="167"/>
      <c r="D208" s="244"/>
      <c r="E208" s="153"/>
      <c r="F208" s="251"/>
      <c r="G208" s="251"/>
      <c r="H208" s="227"/>
      <c r="I208" s="231"/>
      <c r="J208" s="80"/>
      <c r="K208" s="420"/>
      <c r="L208" s="420"/>
      <c r="M208" s="420"/>
      <c r="Y208" s="12"/>
      <c r="Z208" s="12"/>
      <c r="AA208" s="12"/>
    </row>
    <row r="209" spans="1:27" ht="13.5" customHeight="1">
      <c r="A209" s="9"/>
      <c r="B209" s="15" t="str">
        <f>IF($C209&lt;&gt;"",MAX($B$7:B208)+1,"")</f>
        <v/>
      </c>
      <c r="C209" s="167"/>
      <c r="D209" s="244"/>
      <c r="E209" s="153"/>
      <c r="F209" s="251"/>
      <c r="G209" s="251"/>
      <c r="H209" s="227"/>
      <c r="I209" s="231"/>
      <c r="J209" s="80"/>
      <c r="K209" s="420"/>
      <c r="L209" s="420"/>
      <c r="M209" s="420"/>
      <c r="Y209" s="12"/>
      <c r="Z209" s="12"/>
      <c r="AA209" s="12"/>
    </row>
    <row r="210" spans="1:27" ht="13.5" customHeight="1">
      <c r="A210" s="9"/>
      <c r="B210" s="15" t="str">
        <f>IF($C210&lt;&gt;"",MAX($B$7:B209)+1,"")</f>
        <v/>
      </c>
      <c r="C210" s="167"/>
      <c r="D210" s="244"/>
      <c r="E210" s="153"/>
      <c r="F210" s="251"/>
      <c r="G210" s="251"/>
      <c r="H210" s="227"/>
      <c r="I210" s="231"/>
      <c r="J210" s="80"/>
      <c r="K210" s="420"/>
      <c r="L210" s="420"/>
      <c r="M210" s="420"/>
      <c r="Y210" s="12"/>
      <c r="Z210" s="12"/>
      <c r="AA210" s="12"/>
    </row>
    <row r="211" spans="1:27" ht="13.5" customHeight="1">
      <c r="A211" s="9"/>
      <c r="B211" s="15" t="str">
        <f>IF($C211&lt;&gt;"",MAX($B$7:B210)+1,"")</f>
        <v/>
      </c>
      <c r="C211" s="167"/>
      <c r="D211" s="244"/>
      <c r="E211" s="153"/>
      <c r="F211" s="251"/>
      <c r="G211" s="251"/>
      <c r="H211" s="227"/>
      <c r="I211" s="231"/>
      <c r="J211" s="80"/>
      <c r="K211" s="420"/>
      <c r="L211" s="420"/>
      <c r="M211" s="420"/>
      <c r="Y211" s="12"/>
      <c r="Z211" s="12"/>
      <c r="AA211" s="12"/>
    </row>
    <row r="212" spans="1:27" ht="13.5" customHeight="1">
      <c r="A212" s="9"/>
      <c r="B212" s="15" t="str">
        <f>IF($C212&lt;&gt;"",MAX($B$7:B211)+1,"")</f>
        <v/>
      </c>
      <c r="C212" s="167"/>
      <c r="D212" s="244"/>
      <c r="E212" s="153"/>
      <c r="F212" s="251"/>
      <c r="G212" s="251"/>
      <c r="H212" s="227"/>
      <c r="I212" s="231"/>
      <c r="J212" s="80"/>
      <c r="K212" s="420"/>
      <c r="L212" s="420"/>
      <c r="M212" s="420"/>
      <c r="Y212" s="12"/>
      <c r="Z212" s="12"/>
      <c r="AA212" s="12"/>
    </row>
    <row r="213" spans="1:27" ht="13.5" customHeight="1">
      <c r="A213" s="9"/>
      <c r="B213" s="15" t="str">
        <f>IF($C213&lt;&gt;"",MAX($B$7:B212)+1,"")</f>
        <v/>
      </c>
      <c r="C213" s="167"/>
      <c r="D213" s="244"/>
      <c r="E213" s="153"/>
      <c r="F213" s="251"/>
      <c r="G213" s="251"/>
      <c r="H213" s="227"/>
      <c r="I213" s="231"/>
      <c r="J213" s="80"/>
      <c r="K213" s="420"/>
      <c r="L213" s="420"/>
      <c r="M213" s="420"/>
      <c r="Y213" s="12"/>
      <c r="Z213" s="12"/>
      <c r="AA213" s="12"/>
    </row>
    <row r="214" spans="1:27" ht="13.5" customHeight="1">
      <c r="A214" s="9"/>
      <c r="B214" s="15" t="str">
        <f>IF($C214&lt;&gt;"",MAX($B$7:B213)+1,"")</f>
        <v/>
      </c>
      <c r="C214" s="167"/>
      <c r="D214" s="244"/>
      <c r="E214" s="153"/>
      <c r="F214" s="251"/>
      <c r="G214" s="251"/>
      <c r="H214" s="227"/>
      <c r="I214" s="231"/>
      <c r="J214" s="80"/>
      <c r="K214" s="420"/>
      <c r="L214" s="420"/>
      <c r="M214" s="420"/>
      <c r="Y214" s="12"/>
      <c r="Z214" s="12"/>
      <c r="AA214" s="12"/>
    </row>
    <row r="215" spans="1:27" ht="13.5" customHeight="1">
      <c r="A215" s="9"/>
      <c r="B215" s="15" t="str">
        <f>IF($C215&lt;&gt;"",MAX($B$7:B214)+1,"")</f>
        <v/>
      </c>
      <c r="C215" s="167"/>
      <c r="D215" s="244"/>
      <c r="E215" s="153"/>
      <c r="F215" s="251"/>
      <c r="G215" s="251"/>
      <c r="H215" s="227"/>
      <c r="I215" s="231"/>
      <c r="J215" s="80"/>
      <c r="K215" s="420"/>
      <c r="L215" s="420"/>
      <c r="M215" s="420"/>
      <c r="Y215" s="12"/>
      <c r="Z215" s="12"/>
      <c r="AA215" s="12"/>
    </row>
    <row r="216" spans="1:27" ht="13.5" customHeight="1">
      <c r="A216" s="9"/>
      <c r="B216" s="15" t="str">
        <f>IF($C216&lt;&gt;"",MAX($B$7:B215)+1,"")</f>
        <v/>
      </c>
      <c r="C216" s="167"/>
      <c r="D216" s="244"/>
      <c r="E216" s="153"/>
      <c r="F216" s="251"/>
      <c r="G216" s="251"/>
      <c r="H216" s="227"/>
      <c r="I216" s="231"/>
      <c r="J216" s="80"/>
      <c r="K216" s="420"/>
      <c r="L216" s="420"/>
      <c r="M216" s="420"/>
      <c r="Y216" s="12"/>
      <c r="Z216" s="12"/>
      <c r="AA216" s="12"/>
    </row>
    <row r="217" spans="1:27" ht="13.5" customHeight="1">
      <c r="A217" s="9"/>
      <c r="B217" s="15" t="str">
        <f>IF($C217&lt;&gt;"",MAX($B$7:B216)+1,"")</f>
        <v/>
      </c>
      <c r="C217" s="167"/>
      <c r="D217" s="244"/>
      <c r="E217" s="153"/>
      <c r="F217" s="251"/>
      <c r="G217" s="251"/>
      <c r="H217" s="227"/>
      <c r="I217" s="231"/>
      <c r="J217" s="80"/>
      <c r="K217" s="420"/>
      <c r="L217" s="420"/>
      <c r="M217" s="420"/>
      <c r="Y217" s="12"/>
      <c r="Z217" s="12"/>
      <c r="AA217" s="12"/>
    </row>
    <row r="218" spans="1:27" ht="13.5" customHeight="1">
      <c r="A218" s="9"/>
      <c r="B218" s="15" t="str">
        <f>IF($C218&lt;&gt;"",MAX($B$7:B217)+1,"")</f>
        <v/>
      </c>
      <c r="C218" s="167"/>
      <c r="D218" s="244"/>
      <c r="E218" s="153"/>
      <c r="F218" s="251"/>
      <c r="G218" s="251"/>
      <c r="H218" s="227"/>
      <c r="I218" s="231"/>
      <c r="J218" s="80"/>
      <c r="K218" s="420"/>
      <c r="L218" s="420"/>
      <c r="M218" s="420"/>
      <c r="Y218" s="12"/>
      <c r="Z218" s="12"/>
      <c r="AA218" s="12"/>
    </row>
    <row r="219" spans="1:27" ht="13.5" customHeight="1">
      <c r="A219" s="9"/>
      <c r="B219" s="15" t="str">
        <f>IF($C219&lt;&gt;"",MAX($B$7:B218)+1,"")</f>
        <v/>
      </c>
      <c r="C219" s="167"/>
      <c r="D219" s="244"/>
      <c r="E219" s="153"/>
      <c r="F219" s="251"/>
      <c r="G219" s="251"/>
      <c r="H219" s="227"/>
      <c r="I219" s="231"/>
      <c r="J219" s="80"/>
      <c r="K219" s="420"/>
      <c r="L219" s="420"/>
      <c r="M219" s="420"/>
      <c r="Y219" s="12"/>
      <c r="Z219" s="12"/>
      <c r="AA219" s="12"/>
    </row>
    <row r="220" spans="1:27" ht="13.5" customHeight="1">
      <c r="A220" s="9"/>
      <c r="B220" s="15" t="str">
        <f>IF($C220&lt;&gt;"",MAX($B$7:B219)+1,"")</f>
        <v/>
      </c>
      <c r="C220" s="167"/>
      <c r="D220" s="244"/>
      <c r="E220" s="153"/>
      <c r="F220" s="251"/>
      <c r="G220" s="251"/>
      <c r="H220" s="227"/>
      <c r="I220" s="231"/>
      <c r="J220" s="80"/>
      <c r="K220" s="420"/>
      <c r="L220" s="420"/>
      <c r="M220" s="420"/>
      <c r="Y220" s="12"/>
      <c r="Z220" s="12"/>
      <c r="AA220" s="12"/>
    </row>
    <row r="221" spans="1:27" ht="13.5" customHeight="1">
      <c r="A221" s="9"/>
      <c r="B221" s="15" t="str">
        <f>IF($C221&lt;&gt;"",MAX($B$7:B220)+1,"")</f>
        <v/>
      </c>
      <c r="C221" s="167"/>
      <c r="D221" s="244"/>
      <c r="E221" s="153"/>
      <c r="F221" s="251"/>
      <c r="G221" s="251"/>
      <c r="H221" s="227"/>
      <c r="I221" s="231"/>
      <c r="J221" s="80"/>
      <c r="K221" s="420"/>
      <c r="L221" s="420"/>
      <c r="M221" s="420"/>
      <c r="Y221" s="12"/>
      <c r="Z221" s="12"/>
      <c r="AA221" s="12"/>
    </row>
    <row r="222" spans="1:27" ht="13.5" customHeight="1">
      <c r="A222" s="9"/>
      <c r="B222" s="15" t="str">
        <f>IF($C222&lt;&gt;"",MAX($B$7:B221)+1,"")</f>
        <v/>
      </c>
      <c r="C222" s="167"/>
      <c r="D222" s="244"/>
      <c r="E222" s="153"/>
      <c r="F222" s="251"/>
      <c r="G222" s="251"/>
      <c r="H222" s="227"/>
      <c r="I222" s="231"/>
      <c r="J222" s="80"/>
      <c r="K222" s="420"/>
      <c r="L222" s="420"/>
      <c r="M222" s="420"/>
      <c r="Y222" s="12"/>
      <c r="Z222" s="12"/>
      <c r="AA222" s="12"/>
    </row>
    <row r="223" spans="1:27" ht="13.5" customHeight="1">
      <c r="A223" s="9"/>
      <c r="B223" s="15" t="str">
        <f>IF($C223&lt;&gt;"",MAX($B$7:B222)+1,"")</f>
        <v/>
      </c>
      <c r="C223" s="167"/>
      <c r="D223" s="244"/>
      <c r="E223" s="153"/>
      <c r="F223" s="251"/>
      <c r="G223" s="251"/>
      <c r="H223" s="227"/>
      <c r="I223" s="231"/>
      <c r="J223" s="80"/>
      <c r="K223" s="420"/>
      <c r="L223" s="420"/>
      <c r="M223" s="420"/>
      <c r="Y223" s="12"/>
      <c r="Z223" s="12"/>
      <c r="AA223" s="12"/>
    </row>
    <row r="224" spans="1:27" ht="13.5" customHeight="1">
      <c r="A224" s="9"/>
      <c r="B224" s="15" t="str">
        <f>IF($C224&lt;&gt;"",MAX($B$7:B223)+1,"")</f>
        <v/>
      </c>
      <c r="C224" s="167"/>
      <c r="D224" s="244"/>
      <c r="E224" s="153"/>
      <c r="F224" s="251"/>
      <c r="G224" s="251"/>
      <c r="H224" s="227"/>
      <c r="I224" s="231"/>
      <c r="J224" s="80"/>
      <c r="K224" s="420"/>
      <c r="L224" s="420"/>
      <c r="M224" s="420"/>
      <c r="Y224" s="12"/>
      <c r="Z224" s="12"/>
      <c r="AA224" s="12"/>
    </row>
    <row r="225" spans="1:27" ht="13.5" customHeight="1">
      <c r="A225" s="9"/>
      <c r="B225" s="15" t="str">
        <f>IF($C225&lt;&gt;"",MAX($B$7:B224)+1,"")</f>
        <v/>
      </c>
      <c r="C225" s="167"/>
      <c r="D225" s="244"/>
      <c r="E225" s="153"/>
      <c r="F225" s="251"/>
      <c r="G225" s="251"/>
      <c r="H225" s="227"/>
      <c r="I225" s="231"/>
      <c r="J225" s="80"/>
      <c r="K225" s="420"/>
      <c r="L225" s="420"/>
      <c r="M225" s="420"/>
      <c r="Y225" s="12"/>
      <c r="Z225" s="12"/>
      <c r="AA225" s="12"/>
    </row>
    <row r="226" spans="1:27" ht="13.5" customHeight="1">
      <c r="A226" s="9"/>
      <c r="B226" s="15" t="str">
        <f>IF($C226&lt;&gt;"",MAX($B$7:B225)+1,"")</f>
        <v/>
      </c>
      <c r="C226" s="167"/>
      <c r="D226" s="244"/>
      <c r="E226" s="153"/>
      <c r="F226" s="251"/>
      <c r="G226" s="251"/>
      <c r="H226" s="227"/>
      <c r="I226" s="231"/>
      <c r="J226" s="80"/>
      <c r="K226" s="420"/>
      <c r="L226" s="420"/>
      <c r="M226" s="420"/>
      <c r="Y226" s="12"/>
      <c r="Z226" s="12"/>
      <c r="AA226" s="12"/>
    </row>
    <row r="227" spans="1:27" ht="13.5" customHeight="1">
      <c r="A227" s="9"/>
      <c r="B227" s="15" t="str">
        <f>IF($C227&lt;&gt;"",MAX($B$7:B226)+1,"")</f>
        <v/>
      </c>
      <c r="C227" s="167"/>
      <c r="D227" s="244"/>
      <c r="E227" s="153"/>
      <c r="F227" s="251"/>
      <c r="G227" s="251"/>
      <c r="H227" s="227"/>
      <c r="I227" s="231"/>
      <c r="J227" s="207"/>
      <c r="K227" s="420"/>
      <c r="L227" s="420"/>
      <c r="M227" s="420"/>
      <c r="Y227" s="12"/>
      <c r="Z227" s="12"/>
      <c r="AA227" s="12"/>
    </row>
    <row r="228" spans="1:27" ht="13.5" customHeight="1">
      <c r="A228" s="9"/>
      <c r="B228" s="15" t="str">
        <f>IF($C228&lt;&gt;"",MAX($B$7:B227)+1,"")</f>
        <v/>
      </c>
      <c r="C228" s="167"/>
      <c r="D228" s="244"/>
      <c r="E228" s="153"/>
      <c r="F228" s="251"/>
      <c r="G228" s="251"/>
      <c r="H228" s="227"/>
      <c r="I228" s="231"/>
      <c r="J228" s="207"/>
      <c r="K228" s="420"/>
      <c r="L228" s="420"/>
      <c r="M228" s="420"/>
      <c r="Y228" s="12"/>
      <c r="Z228" s="12"/>
      <c r="AA228" s="12"/>
    </row>
    <row r="229" spans="1:27" ht="13.5" customHeight="1">
      <c r="A229" s="9"/>
      <c r="B229" s="15" t="str">
        <f>IF($C229&lt;&gt;"",MAX($B$7:B228)+1,"")</f>
        <v/>
      </c>
      <c r="C229" s="167"/>
      <c r="D229" s="244"/>
      <c r="E229" s="153"/>
      <c r="F229" s="251"/>
      <c r="G229" s="251"/>
      <c r="H229" s="227"/>
      <c r="I229" s="231"/>
      <c r="J229" s="207"/>
      <c r="K229" s="420"/>
      <c r="L229" s="420"/>
      <c r="M229" s="420"/>
      <c r="Y229" s="12"/>
      <c r="Z229" s="12"/>
      <c r="AA229" s="12"/>
    </row>
    <row r="230" spans="1:27" ht="13.5" customHeight="1">
      <c r="A230" s="9"/>
      <c r="B230" s="15" t="str">
        <f>IF($C230&lt;&gt;"",MAX($B$7:B229)+1,"")</f>
        <v/>
      </c>
      <c r="C230" s="167"/>
      <c r="D230" s="244"/>
      <c r="E230" s="153"/>
      <c r="F230" s="251"/>
      <c r="G230" s="251"/>
      <c r="H230" s="227"/>
      <c r="I230" s="231"/>
      <c r="J230" s="207"/>
      <c r="K230" s="420"/>
      <c r="L230" s="420"/>
      <c r="M230" s="420"/>
      <c r="Y230" s="12"/>
      <c r="Z230" s="12"/>
      <c r="AA230" s="12"/>
    </row>
    <row r="231" spans="1:27" ht="13.5" customHeight="1">
      <c r="A231" s="9"/>
      <c r="B231" s="15" t="str">
        <f>IF($C231&lt;&gt;"",MAX($B$7:B230)+1,"")</f>
        <v/>
      </c>
      <c r="C231" s="167"/>
      <c r="D231" s="244"/>
      <c r="E231" s="153"/>
      <c r="F231" s="251"/>
      <c r="G231" s="251"/>
      <c r="H231" s="227"/>
      <c r="I231" s="231"/>
      <c r="J231" s="207"/>
      <c r="K231" s="420"/>
      <c r="L231" s="420"/>
      <c r="M231" s="420"/>
      <c r="Y231" s="12"/>
      <c r="Z231" s="12"/>
      <c r="AA231" s="12"/>
    </row>
    <row r="232" spans="1:27" ht="13.5" customHeight="1">
      <c r="A232" s="9"/>
      <c r="B232" s="15" t="str">
        <f>IF($C232&lt;&gt;"",MAX($B$7:B231)+1,"")</f>
        <v/>
      </c>
      <c r="C232" s="167"/>
      <c r="D232" s="244"/>
      <c r="E232" s="153"/>
      <c r="F232" s="251"/>
      <c r="G232" s="251"/>
      <c r="H232" s="227"/>
      <c r="I232" s="231"/>
      <c r="J232" s="207"/>
      <c r="K232" s="420"/>
      <c r="L232" s="420"/>
      <c r="M232" s="420"/>
      <c r="Y232" s="12"/>
      <c r="Z232" s="12"/>
      <c r="AA232" s="12"/>
    </row>
    <row r="233" spans="1:27" ht="13.5" customHeight="1">
      <c r="A233" s="9"/>
      <c r="B233" s="15" t="str">
        <f>IF($C233&lt;&gt;"",MAX($B$7:B232)+1,"")</f>
        <v/>
      </c>
      <c r="C233" s="167"/>
      <c r="D233" s="244"/>
      <c r="E233" s="153"/>
      <c r="F233" s="251"/>
      <c r="G233" s="251"/>
      <c r="H233" s="227"/>
      <c r="I233" s="231"/>
      <c r="J233" s="80"/>
      <c r="K233" s="420"/>
      <c r="L233" s="420"/>
      <c r="M233" s="420"/>
      <c r="Y233" s="12"/>
      <c r="Z233" s="12"/>
      <c r="AA233" s="12"/>
    </row>
    <row r="234" spans="1:27" ht="13.5" customHeight="1">
      <c r="A234" s="9"/>
      <c r="B234" s="15" t="str">
        <f>IF($C234&lt;&gt;"",MAX($B$7:B233)+1,"")</f>
        <v/>
      </c>
      <c r="C234" s="167"/>
      <c r="D234" s="244"/>
      <c r="E234" s="153"/>
      <c r="F234" s="251"/>
      <c r="G234" s="251"/>
      <c r="H234" s="227"/>
      <c r="I234" s="231"/>
      <c r="J234" s="80"/>
      <c r="K234" s="420"/>
      <c r="L234" s="420"/>
      <c r="M234" s="420"/>
      <c r="Y234" s="12"/>
      <c r="Z234" s="12"/>
      <c r="AA234" s="12"/>
    </row>
    <row r="235" spans="1:27" ht="13.5" customHeight="1">
      <c r="A235" s="9"/>
      <c r="B235" s="15" t="str">
        <f>IF($C235&lt;&gt;"",MAX($B$7:B234)+1,"")</f>
        <v/>
      </c>
      <c r="C235" s="167"/>
      <c r="D235" s="244"/>
      <c r="E235" s="153"/>
      <c r="F235" s="251"/>
      <c r="G235" s="251"/>
      <c r="H235" s="227"/>
      <c r="I235" s="231"/>
      <c r="J235" s="80"/>
      <c r="K235" s="420"/>
      <c r="L235" s="420"/>
      <c r="M235" s="420"/>
      <c r="Y235" s="12"/>
      <c r="Z235" s="12"/>
      <c r="AA235" s="12"/>
    </row>
    <row r="236" spans="1:27" ht="13.5" customHeight="1">
      <c r="A236" s="9"/>
      <c r="B236" s="15" t="str">
        <f>IF($C236&lt;&gt;"",MAX($B$7:B235)+1,"")</f>
        <v/>
      </c>
      <c r="C236" s="167"/>
      <c r="D236" s="244"/>
      <c r="E236" s="153"/>
      <c r="F236" s="251"/>
      <c r="G236" s="251"/>
      <c r="H236" s="227"/>
      <c r="I236" s="231"/>
      <c r="J236" s="80"/>
      <c r="K236" s="420"/>
      <c r="L236" s="420"/>
      <c r="M236" s="420"/>
      <c r="Y236" s="12"/>
      <c r="Z236" s="12"/>
      <c r="AA236" s="12"/>
    </row>
    <row r="237" spans="1:27" ht="13.5" customHeight="1">
      <c r="A237" s="9"/>
      <c r="B237" s="15" t="str">
        <f>IF($C237&lt;&gt;"",MAX($B$7:B236)+1,"")</f>
        <v/>
      </c>
      <c r="C237" s="167"/>
      <c r="D237" s="244"/>
      <c r="E237" s="153"/>
      <c r="F237" s="251"/>
      <c r="G237" s="251"/>
      <c r="H237" s="227"/>
      <c r="I237" s="231"/>
      <c r="J237" s="80"/>
      <c r="K237" s="420"/>
      <c r="L237" s="420"/>
      <c r="M237" s="420"/>
      <c r="Y237" s="12"/>
      <c r="Z237" s="12"/>
      <c r="AA237" s="12"/>
    </row>
    <row r="238" spans="1:27" ht="13.5" customHeight="1">
      <c r="A238" s="9"/>
      <c r="B238" s="15" t="str">
        <f>IF($C238&lt;&gt;"",MAX($B$7:B237)+1,"")</f>
        <v/>
      </c>
      <c r="C238" s="167"/>
      <c r="D238" s="244"/>
      <c r="E238" s="153"/>
      <c r="F238" s="251"/>
      <c r="G238" s="251"/>
      <c r="H238" s="227"/>
      <c r="I238" s="231"/>
      <c r="J238" s="80"/>
      <c r="K238" s="420"/>
      <c r="L238" s="420"/>
      <c r="M238" s="420"/>
      <c r="Y238" s="12"/>
      <c r="Z238" s="12"/>
      <c r="AA238" s="12"/>
    </row>
    <row r="239" spans="1:27" ht="13.5" customHeight="1">
      <c r="A239" s="9"/>
      <c r="B239" s="15" t="str">
        <f>IF($C239&lt;&gt;"",MAX($B$7:B238)+1,"")</f>
        <v/>
      </c>
      <c r="C239" s="167"/>
      <c r="D239" s="244"/>
      <c r="E239" s="153"/>
      <c r="F239" s="251"/>
      <c r="G239" s="251"/>
      <c r="H239" s="227"/>
      <c r="I239" s="231"/>
      <c r="J239" s="80"/>
      <c r="K239" s="420"/>
      <c r="L239" s="420"/>
      <c r="M239" s="420"/>
      <c r="Y239" s="12"/>
      <c r="Z239" s="12"/>
      <c r="AA239" s="12"/>
    </row>
    <row r="240" spans="1:27" ht="13.5" customHeight="1">
      <c r="A240" s="9"/>
      <c r="B240" s="15" t="str">
        <f>IF($C240&lt;&gt;"",MAX($B$7:B239)+1,"")</f>
        <v/>
      </c>
      <c r="C240" s="167"/>
      <c r="D240" s="244"/>
      <c r="E240" s="153"/>
      <c r="F240" s="251"/>
      <c r="G240" s="251"/>
      <c r="H240" s="227"/>
      <c r="I240" s="231"/>
      <c r="J240" s="80"/>
      <c r="K240" s="420"/>
      <c r="L240" s="420"/>
      <c r="M240" s="420"/>
      <c r="Y240" s="12"/>
      <c r="Z240" s="12"/>
      <c r="AA240" s="12"/>
    </row>
    <row r="241" spans="1:27" ht="13.5" customHeight="1">
      <c r="A241" s="9"/>
      <c r="B241" s="15" t="str">
        <f>IF($C241&lt;&gt;"",MAX($B$7:B240)+1,"")</f>
        <v/>
      </c>
      <c r="C241" s="167"/>
      <c r="D241" s="244"/>
      <c r="E241" s="153"/>
      <c r="F241" s="251"/>
      <c r="G241" s="251"/>
      <c r="H241" s="227"/>
      <c r="I241" s="231"/>
      <c r="J241" s="80"/>
      <c r="K241" s="420"/>
      <c r="L241" s="420"/>
      <c r="M241" s="420"/>
      <c r="Y241" s="12"/>
      <c r="Z241" s="12"/>
      <c r="AA241" s="12"/>
    </row>
    <row r="242" spans="1:27" ht="13.5" customHeight="1">
      <c r="A242" s="9"/>
      <c r="B242" s="15" t="str">
        <f>IF($C242&lt;&gt;"",MAX($B$7:B241)+1,"")</f>
        <v/>
      </c>
      <c r="C242" s="167"/>
      <c r="D242" s="244"/>
      <c r="E242" s="153"/>
      <c r="F242" s="251"/>
      <c r="G242" s="251"/>
      <c r="H242" s="227"/>
      <c r="I242" s="231"/>
      <c r="J242" s="80"/>
      <c r="K242" s="420"/>
      <c r="L242" s="420"/>
      <c r="M242" s="420"/>
      <c r="Y242" s="12"/>
      <c r="Z242" s="12"/>
      <c r="AA242" s="12"/>
    </row>
    <row r="243" spans="1:27" ht="13.5" customHeight="1">
      <c r="A243" s="9"/>
      <c r="B243" s="15" t="str">
        <f>IF($C243&lt;&gt;"",MAX($B$7:B242)+1,"")</f>
        <v/>
      </c>
      <c r="C243" s="167"/>
      <c r="D243" s="244"/>
      <c r="E243" s="153"/>
      <c r="F243" s="251"/>
      <c r="G243" s="251"/>
      <c r="H243" s="227"/>
      <c r="I243" s="231"/>
      <c r="J243" s="80"/>
      <c r="K243" s="420"/>
      <c r="L243" s="420"/>
      <c r="M243" s="420"/>
      <c r="Y243" s="12"/>
      <c r="Z243" s="12"/>
      <c r="AA243" s="12"/>
    </row>
    <row r="244" spans="1:27" ht="13.5" customHeight="1">
      <c r="A244" s="9"/>
      <c r="B244" s="15" t="str">
        <f>IF($C244&lt;&gt;"",MAX($B$7:B243)+1,"")</f>
        <v/>
      </c>
      <c r="C244" s="167"/>
      <c r="D244" s="244"/>
      <c r="E244" s="153"/>
      <c r="F244" s="251"/>
      <c r="G244" s="251"/>
      <c r="H244" s="227"/>
      <c r="I244" s="231"/>
      <c r="J244" s="80"/>
      <c r="K244" s="420"/>
      <c r="L244" s="420"/>
      <c r="M244" s="420"/>
      <c r="Y244" s="12"/>
      <c r="Z244" s="12"/>
      <c r="AA244" s="12"/>
    </row>
    <row r="245" spans="1:27" ht="13.5" customHeight="1">
      <c r="A245" s="9"/>
      <c r="B245" s="15" t="str">
        <f>IF($C245&lt;&gt;"",MAX($B$7:B244)+1,"")</f>
        <v/>
      </c>
      <c r="C245" s="167"/>
      <c r="D245" s="244"/>
      <c r="E245" s="153"/>
      <c r="F245" s="251"/>
      <c r="G245" s="251"/>
      <c r="H245" s="227"/>
      <c r="I245" s="231"/>
      <c r="J245" s="80"/>
      <c r="K245" s="420"/>
      <c r="L245" s="420"/>
      <c r="M245" s="420"/>
      <c r="Y245" s="12"/>
      <c r="Z245" s="12"/>
      <c r="AA245" s="12"/>
    </row>
    <row r="246" spans="1:27" ht="13.5" customHeight="1">
      <c r="A246" s="9"/>
      <c r="B246" s="15" t="str">
        <f>IF($C246&lt;&gt;"",MAX($B$7:B245)+1,"")</f>
        <v/>
      </c>
      <c r="C246" s="167"/>
      <c r="D246" s="244"/>
      <c r="E246" s="153"/>
      <c r="F246" s="251"/>
      <c r="G246" s="251"/>
      <c r="H246" s="227"/>
      <c r="I246" s="231"/>
      <c r="J246" s="80"/>
      <c r="K246" s="420"/>
      <c r="L246" s="420"/>
      <c r="M246" s="420"/>
      <c r="Y246" s="12"/>
      <c r="Z246" s="12"/>
      <c r="AA246" s="12"/>
    </row>
    <row r="247" spans="1:27" ht="13.5" customHeight="1">
      <c r="A247" s="9"/>
      <c r="B247" s="15" t="str">
        <f>IF($C247&lt;&gt;"",MAX($B$7:B246)+1,"")</f>
        <v/>
      </c>
      <c r="C247" s="167"/>
      <c r="D247" s="244"/>
      <c r="E247" s="153"/>
      <c r="F247" s="251"/>
      <c r="G247" s="251"/>
      <c r="H247" s="227"/>
      <c r="I247" s="231"/>
      <c r="J247" s="80"/>
      <c r="K247" s="420"/>
      <c r="L247" s="420"/>
      <c r="M247" s="420"/>
      <c r="Y247" s="12"/>
      <c r="Z247" s="12"/>
      <c r="AA247" s="12"/>
    </row>
    <row r="248" spans="1:27" ht="13.5" customHeight="1">
      <c r="A248" s="9"/>
      <c r="B248" s="15" t="str">
        <f>IF($C248&lt;&gt;"",MAX($B$7:B247)+1,"")</f>
        <v/>
      </c>
      <c r="C248" s="167"/>
      <c r="D248" s="244"/>
      <c r="E248" s="153"/>
      <c r="F248" s="251"/>
      <c r="G248" s="251"/>
      <c r="H248" s="227"/>
      <c r="I248" s="231"/>
      <c r="J248" s="80"/>
      <c r="K248" s="420"/>
      <c r="L248" s="420"/>
      <c r="M248" s="420"/>
      <c r="Y248" s="12"/>
      <c r="Z248" s="12"/>
      <c r="AA248" s="12"/>
    </row>
    <row r="249" spans="1:27" ht="13.5" customHeight="1">
      <c r="A249" s="9"/>
      <c r="B249" s="15" t="str">
        <f>IF($C249&lt;&gt;"",MAX($B$7:B248)+1,"")</f>
        <v/>
      </c>
      <c r="C249" s="167"/>
      <c r="D249" s="244"/>
      <c r="E249" s="153"/>
      <c r="F249" s="251"/>
      <c r="G249" s="251"/>
      <c r="H249" s="227"/>
      <c r="I249" s="231"/>
      <c r="J249" s="80"/>
      <c r="K249" s="420"/>
      <c r="L249" s="420"/>
      <c r="M249" s="420"/>
      <c r="Y249" s="12"/>
      <c r="Z249" s="12"/>
      <c r="AA249" s="12"/>
    </row>
    <row r="250" spans="1:27" ht="13.5" customHeight="1">
      <c r="A250" s="9"/>
      <c r="B250" s="15" t="str">
        <f>IF($C250&lt;&gt;"",MAX($B$7:B249)+1,"")</f>
        <v/>
      </c>
      <c r="C250" s="167"/>
      <c r="D250" s="244"/>
      <c r="E250" s="153"/>
      <c r="F250" s="251"/>
      <c r="G250" s="251"/>
      <c r="H250" s="227"/>
      <c r="I250" s="231"/>
      <c r="J250" s="80"/>
      <c r="K250" s="420"/>
      <c r="L250" s="420"/>
      <c r="M250" s="420"/>
      <c r="Y250" s="12"/>
      <c r="Z250" s="12"/>
      <c r="AA250" s="12"/>
    </row>
    <row r="251" spans="1:27" ht="13.5" customHeight="1">
      <c r="A251" s="9"/>
      <c r="B251" s="15" t="str">
        <f>IF($C251&lt;&gt;"",MAX($B$7:B250)+1,"")</f>
        <v/>
      </c>
      <c r="C251" s="167"/>
      <c r="D251" s="244"/>
      <c r="E251" s="153"/>
      <c r="F251" s="251"/>
      <c r="G251" s="251"/>
      <c r="H251" s="227"/>
      <c r="I251" s="231"/>
      <c r="J251" s="80"/>
      <c r="K251" s="420"/>
      <c r="L251" s="420"/>
      <c r="M251" s="420"/>
      <c r="Y251" s="12"/>
      <c r="Z251" s="12"/>
      <c r="AA251" s="12"/>
    </row>
    <row r="252" spans="1:27" ht="13.5" customHeight="1">
      <c r="A252" s="9"/>
      <c r="B252" s="15" t="str">
        <f>IF($C252&lt;&gt;"",MAX($B$7:B251)+1,"")</f>
        <v/>
      </c>
      <c r="C252" s="167"/>
      <c r="D252" s="244"/>
      <c r="E252" s="153"/>
      <c r="F252" s="251"/>
      <c r="G252" s="251"/>
      <c r="H252" s="227"/>
      <c r="I252" s="231"/>
      <c r="J252" s="80"/>
      <c r="K252" s="420"/>
      <c r="L252" s="420"/>
      <c r="M252" s="420"/>
      <c r="Y252" s="12"/>
      <c r="Z252" s="12"/>
      <c r="AA252" s="12"/>
    </row>
    <row r="253" spans="1:27" ht="13.5" customHeight="1">
      <c r="A253" s="9"/>
      <c r="B253" s="15" t="str">
        <f>IF($C253&lt;&gt;"",MAX($B$7:B252)+1,"")</f>
        <v/>
      </c>
      <c r="C253" s="167"/>
      <c r="D253" s="244"/>
      <c r="E253" s="153"/>
      <c r="F253" s="251"/>
      <c r="G253" s="251"/>
      <c r="H253" s="227"/>
      <c r="I253" s="231"/>
      <c r="J253" s="80"/>
      <c r="K253" s="420"/>
      <c r="L253" s="420"/>
      <c r="M253" s="420"/>
      <c r="Y253" s="12"/>
      <c r="Z253" s="12"/>
      <c r="AA253" s="12"/>
    </row>
    <row r="254" spans="1:27" ht="13.5" customHeight="1">
      <c r="A254" s="9"/>
      <c r="B254" s="15" t="str">
        <f>IF($C254&lt;&gt;"",MAX($B$7:B253)+1,"")</f>
        <v/>
      </c>
      <c r="C254" s="167"/>
      <c r="D254" s="244"/>
      <c r="E254" s="153"/>
      <c r="F254" s="251"/>
      <c r="G254" s="251"/>
      <c r="H254" s="227"/>
      <c r="I254" s="231"/>
      <c r="J254" s="80"/>
      <c r="K254" s="420"/>
      <c r="L254" s="420"/>
      <c r="M254" s="420"/>
      <c r="Y254" s="12"/>
      <c r="Z254" s="12"/>
      <c r="AA254" s="12"/>
    </row>
    <row r="255" spans="1:27" ht="13.5" customHeight="1">
      <c r="A255" s="9"/>
      <c r="B255" s="15" t="str">
        <f>IF($C255&lt;&gt;"",MAX($B$7:B254)+1,"")</f>
        <v/>
      </c>
      <c r="C255" s="167"/>
      <c r="D255" s="244"/>
      <c r="E255" s="153"/>
      <c r="F255" s="251"/>
      <c r="G255" s="251"/>
      <c r="H255" s="227"/>
      <c r="I255" s="231"/>
      <c r="J255" s="80"/>
      <c r="K255" s="420"/>
      <c r="L255" s="420"/>
      <c r="M255" s="420"/>
      <c r="Y255" s="12"/>
      <c r="Z255" s="12"/>
      <c r="AA255" s="12"/>
    </row>
    <row r="256" spans="1:27" ht="13.5" customHeight="1">
      <c r="A256" s="9"/>
      <c r="B256" s="15" t="str">
        <f>IF($C256&lt;&gt;"",MAX($B$7:B255)+1,"")</f>
        <v/>
      </c>
      <c r="C256" s="167"/>
      <c r="D256" s="244"/>
      <c r="E256" s="153"/>
      <c r="F256" s="251"/>
      <c r="G256" s="251"/>
      <c r="H256" s="227"/>
      <c r="I256" s="231"/>
      <c r="J256" s="80"/>
      <c r="K256" s="420"/>
      <c r="L256" s="420"/>
      <c r="M256" s="420"/>
      <c r="Y256" s="12"/>
      <c r="Z256" s="12"/>
      <c r="AA256" s="12"/>
    </row>
    <row r="257" spans="1:27" ht="13.5" customHeight="1">
      <c r="A257" s="9"/>
      <c r="B257" s="15" t="str">
        <f>IF($C257&lt;&gt;"",MAX($B$7:B256)+1,"")</f>
        <v/>
      </c>
      <c r="C257" s="167"/>
      <c r="D257" s="244"/>
      <c r="E257" s="153"/>
      <c r="F257" s="251"/>
      <c r="G257" s="251"/>
      <c r="H257" s="227"/>
      <c r="I257" s="231"/>
      <c r="J257" s="80"/>
      <c r="K257" s="420"/>
      <c r="L257" s="420"/>
      <c r="M257" s="420"/>
      <c r="Y257" s="12"/>
      <c r="Z257" s="12"/>
      <c r="AA257" s="12"/>
    </row>
    <row r="258" spans="1:27" ht="13.5" customHeight="1">
      <c r="A258" s="9"/>
      <c r="B258" s="15" t="str">
        <f>IF($C258&lt;&gt;"",MAX($B$7:B257)+1,"")</f>
        <v/>
      </c>
      <c r="C258" s="167"/>
      <c r="D258" s="244"/>
      <c r="E258" s="153"/>
      <c r="F258" s="251"/>
      <c r="G258" s="251"/>
      <c r="H258" s="227"/>
      <c r="I258" s="231"/>
      <c r="J258" s="80"/>
      <c r="K258" s="420"/>
      <c r="L258" s="420"/>
      <c r="M258" s="420"/>
      <c r="Y258" s="12"/>
      <c r="Z258" s="12"/>
      <c r="AA258" s="12"/>
    </row>
    <row r="259" spans="1:27" ht="13.5" customHeight="1">
      <c r="A259" s="9"/>
      <c r="B259" s="15" t="str">
        <f>IF($C259&lt;&gt;"",MAX($B$7:B258)+1,"")</f>
        <v/>
      </c>
      <c r="C259" s="167"/>
      <c r="D259" s="244"/>
      <c r="E259" s="153"/>
      <c r="F259" s="251"/>
      <c r="G259" s="251"/>
      <c r="H259" s="227"/>
      <c r="I259" s="231"/>
      <c r="J259" s="80"/>
      <c r="K259" s="420"/>
      <c r="L259" s="420"/>
      <c r="M259" s="420"/>
      <c r="Y259" s="12"/>
      <c r="Z259" s="12"/>
      <c r="AA259" s="12"/>
    </row>
    <row r="260" spans="1:27" ht="13.5" customHeight="1">
      <c r="A260" s="9"/>
      <c r="B260" s="15" t="str">
        <f>IF($C260&lt;&gt;"",MAX($B$7:B259)+1,"")</f>
        <v/>
      </c>
      <c r="C260" s="167"/>
      <c r="D260" s="244"/>
      <c r="E260" s="153"/>
      <c r="F260" s="251"/>
      <c r="G260" s="251"/>
      <c r="H260" s="227"/>
      <c r="I260" s="231"/>
      <c r="J260" s="80"/>
      <c r="K260" s="420"/>
      <c r="L260" s="420"/>
      <c r="M260" s="420"/>
      <c r="Y260" s="12"/>
      <c r="Z260" s="12"/>
      <c r="AA260" s="12"/>
    </row>
    <row r="261" spans="1:27" ht="13.5" customHeight="1">
      <c r="A261" s="9"/>
      <c r="B261" s="15" t="str">
        <f>IF($C261&lt;&gt;"",MAX($B$7:B260)+1,"")</f>
        <v/>
      </c>
      <c r="C261" s="167"/>
      <c r="D261" s="244"/>
      <c r="E261" s="153"/>
      <c r="F261" s="251"/>
      <c r="G261" s="251"/>
      <c r="H261" s="227"/>
      <c r="I261" s="231"/>
      <c r="J261" s="80"/>
      <c r="K261" s="420"/>
      <c r="L261" s="420"/>
      <c r="M261" s="420"/>
      <c r="Y261" s="12"/>
      <c r="Z261" s="12"/>
      <c r="AA261" s="12"/>
    </row>
    <row r="262" spans="1:27" ht="13.5" customHeight="1">
      <c r="A262" s="9"/>
      <c r="B262" s="15" t="str">
        <f>IF($C262&lt;&gt;"",MAX($B$7:B261)+1,"")</f>
        <v/>
      </c>
      <c r="C262" s="167"/>
      <c r="D262" s="244"/>
      <c r="E262" s="153"/>
      <c r="F262" s="251"/>
      <c r="G262" s="251"/>
      <c r="H262" s="227"/>
      <c r="I262" s="231"/>
      <c r="J262" s="80"/>
      <c r="K262" s="420"/>
      <c r="L262" s="420"/>
      <c r="M262" s="420"/>
      <c r="Y262" s="12"/>
      <c r="Z262" s="12"/>
      <c r="AA262" s="12"/>
    </row>
    <row r="263" spans="1:27" ht="13.5" customHeight="1">
      <c r="A263" s="9"/>
      <c r="B263" s="15" t="str">
        <f>IF($C263&lt;&gt;"",MAX($B$7:B262)+1,"")</f>
        <v/>
      </c>
      <c r="C263" s="167"/>
      <c r="D263" s="244"/>
      <c r="E263" s="153"/>
      <c r="F263" s="251"/>
      <c r="G263" s="251"/>
      <c r="H263" s="227"/>
      <c r="I263" s="231"/>
      <c r="J263" s="80"/>
      <c r="K263" s="420"/>
      <c r="L263" s="420"/>
      <c r="M263" s="420"/>
      <c r="Y263" s="12"/>
      <c r="Z263" s="12"/>
      <c r="AA263" s="12"/>
    </row>
    <row r="264" spans="1:27" ht="13.5" customHeight="1">
      <c r="A264" s="9"/>
      <c r="B264" s="15" t="str">
        <f>IF($C264&lt;&gt;"",MAX($B$7:B263)+1,"")</f>
        <v/>
      </c>
      <c r="C264" s="167"/>
      <c r="D264" s="244"/>
      <c r="E264" s="153"/>
      <c r="F264" s="251"/>
      <c r="G264" s="251"/>
      <c r="H264" s="227"/>
      <c r="I264" s="231"/>
      <c r="J264" s="80"/>
      <c r="K264" s="420"/>
      <c r="L264" s="420"/>
      <c r="M264" s="420"/>
      <c r="Y264" s="12"/>
      <c r="Z264" s="12"/>
      <c r="AA264" s="12"/>
    </row>
    <row r="265" spans="1:27" ht="13.5" customHeight="1">
      <c r="A265" s="9"/>
      <c r="B265" s="15" t="str">
        <f>IF($C265&lt;&gt;"",MAX($B$7:B264)+1,"")</f>
        <v/>
      </c>
      <c r="C265" s="167"/>
      <c r="D265" s="244"/>
      <c r="E265" s="153"/>
      <c r="F265" s="251"/>
      <c r="G265" s="251"/>
      <c r="H265" s="227"/>
      <c r="I265" s="231"/>
      <c r="J265" s="80"/>
      <c r="K265" s="420"/>
      <c r="L265" s="420"/>
      <c r="M265" s="420"/>
      <c r="Y265" s="12"/>
      <c r="Z265" s="12"/>
      <c r="AA265" s="12"/>
    </row>
    <row r="266" spans="1:27" ht="13.5" customHeight="1">
      <c r="A266" s="9"/>
      <c r="B266" s="15" t="str">
        <f>IF($C266&lt;&gt;"",MAX($B$7:B265)+1,"")</f>
        <v/>
      </c>
      <c r="C266" s="167"/>
      <c r="D266" s="244"/>
      <c r="E266" s="153"/>
      <c r="F266" s="251"/>
      <c r="G266" s="251"/>
      <c r="H266" s="227"/>
      <c r="I266" s="231"/>
      <c r="J266" s="80"/>
      <c r="K266" s="420"/>
      <c r="L266" s="420"/>
      <c r="M266" s="420"/>
      <c r="Y266" s="12"/>
      <c r="Z266" s="12"/>
      <c r="AA266" s="12"/>
    </row>
    <row r="267" spans="1:27" ht="13.5" customHeight="1">
      <c r="A267" s="9"/>
      <c r="B267" s="15" t="str">
        <f>IF($C267&lt;&gt;"",MAX($B$7:B266)+1,"")</f>
        <v/>
      </c>
      <c r="C267" s="167"/>
      <c r="D267" s="244"/>
      <c r="E267" s="153"/>
      <c r="F267" s="251"/>
      <c r="G267" s="251"/>
      <c r="H267" s="227"/>
      <c r="I267" s="231"/>
      <c r="J267" s="80"/>
      <c r="K267" s="420"/>
      <c r="L267" s="420"/>
      <c r="M267" s="420"/>
      <c r="Y267" s="12"/>
      <c r="Z267" s="12"/>
      <c r="AA267" s="12"/>
    </row>
    <row r="268" spans="1:27" ht="13.5" customHeight="1">
      <c r="A268" s="9"/>
      <c r="B268" s="15" t="str">
        <f>IF($C268&lt;&gt;"",MAX($B$7:B267)+1,"")</f>
        <v/>
      </c>
      <c r="C268" s="167"/>
      <c r="D268" s="244"/>
      <c r="E268" s="153"/>
      <c r="F268" s="251"/>
      <c r="G268" s="251"/>
      <c r="H268" s="227"/>
      <c r="I268" s="231"/>
      <c r="J268" s="80"/>
      <c r="K268" s="420"/>
      <c r="L268" s="420"/>
      <c r="M268" s="420"/>
      <c r="Y268" s="12"/>
      <c r="Z268" s="12"/>
      <c r="AA268" s="12"/>
    </row>
    <row r="269" spans="1:27" ht="13.5" customHeight="1">
      <c r="A269" s="9"/>
      <c r="B269" s="15" t="str">
        <f>IF($C269&lt;&gt;"",MAX($B$7:B268)+1,"")</f>
        <v/>
      </c>
      <c r="C269" s="167"/>
      <c r="D269" s="244"/>
      <c r="E269" s="153"/>
      <c r="F269" s="251"/>
      <c r="G269" s="251"/>
      <c r="H269" s="227"/>
      <c r="I269" s="231"/>
      <c r="J269" s="80"/>
      <c r="K269" s="420"/>
      <c r="L269" s="420"/>
      <c r="M269" s="420"/>
      <c r="Y269" s="12"/>
      <c r="Z269" s="12"/>
      <c r="AA269" s="12"/>
    </row>
    <row r="270" spans="1:27" ht="13.5" customHeight="1">
      <c r="A270" s="9"/>
      <c r="B270" s="15" t="str">
        <f>IF($C270&lt;&gt;"",MAX($B$7:B269)+1,"")</f>
        <v/>
      </c>
      <c r="C270" s="167"/>
      <c r="D270" s="244"/>
      <c r="E270" s="153"/>
      <c r="F270" s="251"/>
      <c r="G270" s="251"/>
      <c r="H270" s="227"/>
      <c r="I270" s="231"/>
      <c r="J270" s="80"/>
      <c r="K270" s="420"/>
      <c r="L270" s="420"/>
      <c r="M270" s="420"/>
      <c r="Y270" s="12"/>
      <c r="Z270" s="12"/>
      <c r="AA270" s="12"/>
    </row>
    <row r="271" spans="1:27" ht="13.5" customHeight="1">
      <c r="A271" s="9"/>
      <c r="B271" s="15" t="str">
        <f>IF($C271&lt;&gt;"",MAX($B$7:B270)+1,"")</f>
        <v/>
      </c>
      <c r="C271" s="167"/>
      <c r="D271" s="244"/>
      <c r="E271" s="153"/>
      <c r="F271" s="251"/>
      <c r="G271" s="251"/>
      <c r="H271" s="227"/>
      <c r="I271" s="231"/>
      <c r="J271" s="80"/>
      <c r="K271" s="420"/>
      <c r="L271" s="420"/>
      <c r="M271" s="420"/>
      <c r="Y271" s="12"/>
      <c r="Z271" s="12"/>
      <c r="AA271" s="12"/>
    </row>
    <row r="272" spans="1:27" ht="13.5" customHeight="1">
      <c r="A272" s="9"/>
      <c r="B272" s="15" t="str">
        <f>IF($C272&lt;&gt;"",MAX($B$7:B271)+1,"")</f>
        <v/>
      </c>
      <c r="C272" s="167"/>
      <c r="D272" s="244"/>
      <c r="E272" s="153"/>
      <c r="F272" s="251"/>
      <c r="G272" s="251"/>
      <c r="H272" s="227"/>
      <c r="I272" s="231"/>
      <c r="J272" s="80"/>
      <c r="K272" s="420"/>
      <c r="L272" s="420"/>
      <c r="M272" s="420"/>
      <c r="Y272" s="12"/>
      <c r="Z272" s="12"/>
      <c r="AA272" s="12"/>
    </row>
    <row r="273" spans="1:27" ht="13.5" customHeight="1">
      <c r="A273" s="9"/>
      <c r="B273" s="15" t="str">
        <f>IF($C273&lt;&gt;"",MAX($B$7:B272)+1,"")</f>
        <v/>
      </c>
      <c r="C273" s="167"/>
      <c r="D273" s="244"/>
      <c r="E273" s="153"/>
      <c r="F273" s="251"/>
      <c r="G273" s="251"/>
      <c r="H273" s="227"/>
      <c r="I273" s="231"/>
      <c r="J273" s="80"/>
      <c r="K273" s="420"/>
      <c r="L273" s="420"/>
      <c r="M273" s="420"/>
      <c r="Y273" s="12"/>
      <c r="Z273" s="12"/>
      <c r="AA273" s="12"/>
    </row>
    <row r="274" spans="1:27" ht="13.5" customHeight="1">
      <c r="A274" s="9"/>
      <c r="B274" s="15" t="str">
        <f>IF($C274&lt;&gt;"",MAX($B$7:B273)+1,"")</f>
        <v/>
      </c>
      <c r="C274" s="167"/>
      <c r="D274" s="244"/>
      <c r="E274" s="153"/>
      <c r="F274" s="251"/>
      <c r="G274" s="251"/>
      <c r="H274" s="227"/>
      <c r="I274" s="231"/>
      <c r="J274" s="80"/>
      <c r="K274" s="420"/>
      <c r="L274" s="420"/>
      <c r="M274" s="420"/>
      <c r="Y274" s="12"/>
      <c r="Z274" s="12"/>
      <c r="AA274" s="12"/>
    </row>
    <row r="275" spans="1:27" ht="13.5" customHeight="1">
      <c r="A275" s="9"/>
      <c r="B275" s="15" t="str">
        <f>IF($C275&lt;&gt;"",MAX($B$7:B274)+1,"")</f>
        <v/>
      </c>
      <c r="C275" s="167"/>
      <c r="D275" s="244"/>
      <c r="E275" s="153"/>
      <c r="F275" s="251"/>
      <c r="G275" s="251"/>
      <c r="H275" s="227"/>
      <c r="I275" s="231"/>
      <c r="J275" s="80"/>
      <c r="K275" s="420"/>
      <c r="L275" s="420"/>
      <c r="M275" s="420"/>
      <c r="Y275" s="12"/>
      <c r="Z275" s="12"/>
      <c r="AA275" s="12"/>
    </row>
    <row r="276" spans="1:27" ht="13.5" customHeight="1">
      <c r="A276" s="9"/>
      <c r="B276" s="15" t="str">
        <f>IF($C276&lt;&gt;"",MAX($B$7:B275)+1,"")</f>
        <v/>
      </c>
      <c r="C276" s="167"/>
      <c r="D276" s="244"/>
      <c r="E276" s="153"/>
      <c r="F276" s="251"/>
      <c r="G276" s="251"/>
      <c r="H276" s="227"/>
      <c r="I276" s="231"/>
      <c r="J276" s="80"/>
      <c r="K276" s="420"/>
      <c r="L276" s="420"/>
      <c r="M276" s="420"/>
      <c r="Y276" s="12"/>
      <c r="Z276" s="12"/>
      <c r="AA276" s="12"/>
    </row>
    <row r="277" spans="1:27" ht="13.5" customHeight="1">
      <c r="A277" s="9"/>
      <c r="B277" s="15" t="str">
        <f>IF($C277&lt;&gt;"",MAX($B$7:B276)+1,"")</f>
        <v/>
      </c>
      <c r="C277" s="167"/>
      <c r="D277" s="244"/>
      <c r="E277" s="153"/>
      <c r="F277" s="251"/>
      <c r="G277" s="251"/>
      <c r="H277" s="227"/>
      <c r="I277" s="231"/>
      <c r="J277" s="80"/>
      <c r="K277" s="420"/>
      <c r="L277" s="420"/>
      <c r="M277" s="420"/>
      <c r="Y277" s="12"/>
      <c r="Z277" s="12"/>
      <c r="AA277" s="12"/>
    </row>
    <row r="278" spans="1:27" ht="13.5" customHeight="1">
      <c r="A278" s="9"/>
      <c r="B278" s="15" t="str">
        <f>IF($C278&lt;&gt;"",MAX($B$7:B277)+1,"")</f>
        <v/>
      </c>
      <c r="C278" s="167"/>
      <c r="D278" s="244"/>
      <c r="E278" s="153"/>
      <c r="F278" s="251"/>
      <c r="G278" s="251"/>
      <c r="H278" s="227"/>
      <c r="I278" s="231"/>
      <c r="J278" s="80"/>
      <c r="K278" s="420"/>
      <c r="L278" s="420"/>
      <c r="M278" s="420"/>
      <c r="Y278" s="12"/>
      <c r="Z278" s="12"/>
      <c r="AA278" s="12"/>
    </row>
    <row r="279" spans="1:27" ht="13.5" customHeight="1">
      <c r="A279" s="9"/>
      <c r="B279" s="15" t="str">
        <f>IF($C279&lt;&gt;"",MAX($B$7:B278)+1,"")</f>
        <v/>
      </c>
      <c r="C279" s="167"/>
      <c r="D279" s="244"/>
      <c r="E279" s="153"/>
      <c r="F279" s="251"/>
      <c r="G279" s="251"/>
      <c r="H279" s="227"/>
      <c r="I279" s="231"/>
      <c r="J279" s="80"/>
      <c r="K279" s="420"/>
      <c r="L279" s="420"/>
      <c r="M279" s="420"/>
      <c r="Y279" s="12"/>
      <c r="Z279" s="12"/>
      <c r="AA279" s="12"/>
    </row>
    <row r="280" spans="1:27" ht="13.5" customHeight="1">
      <c r="A280" s="9"/>
      <c r="B280" s="15" t="str">
        <f>IF($C280&lt;&gt;"",MAX($B$7:B279)+1,"")</f>
        <v/>
      </c>
      <c r="C280" s="167"/>
      <c r="D280" s="244"/>
      <c r="E280" s="153"/>
      <c r="F280" s="251"/>
      <c r="G280" s="251"/>
      <c r="H280" s="227"/>
      <c r="I280" s="231"/>
      <c r="J280" s="80"/>
      <c r="K280" s="420"/>
      <c r="L280" s="420"/>
      <c r="M280" s="420"/>
      <c r="Y280" s="12"/>
      <c r="Z280" s="12"/>
      <c r="AA280" s="12"/>
    </row>
    <row r="281" spans="1:27" ht="13.5" customHeight="1">
      <c r="A281" s="9"/>
      <c r="B281" s="15" t="str">
        <f>IF($C281&lt;&gt;"",MAX($B$7:B280)+1,"")</f>
        <v/>
      </c>
      <c r="C281" s="167"/>
      <c r="D281" s="244"/>
      <c r="E281" s="153"/>
      <c r="F281" s="251"/>
      <c r="G281" s="251"/>
      <c r="H281" s="227"/>
      <c r="I281" s="231"/>
      <c r="J281" s="80"/>
      <c r="K281" s="420"/>
      <c r="L281" s="420"/>
      <c r="M281" s="420"/>
      <c r="Y281" s="12"/>
      <c r="Z281" s="12"/>
      <c r="AA281" s="12"/>
    </row>
    <row r="282" spans="1:27" ht="13.5" customHeight="1">
      <c r="A282" s="9"/>
      <c r="B282" s="15" t="str">
        <f>IF($C282&lt;&gt;"",MAX($B$7:B281)+1,"")</f>
        <v/>
      </c>
      <c r="C282" s="167"/>
      <c r="D282" s="244"/>
      <c r="E282" s="153"/>
      <c r="F282" s="251"/>
      <c r="G282" s="251"/>
      <c r="H282" s="227"/>
      <c r="I282" s="231"/>
      <c r="J282" s="80"/>
      <c r="K282" s="420"/>
      <c r="L282" s="420"/>
      <c r="M282" s="420"/>
      <c r="Y282" s="12"/>
      <c r="Z282" s="12"/>
      <c r="AA282" s="12"/>
    </row>
    <row r="283" spans="1:27" ht="13.5" customHeight="1">
      <c r="A283" s="9"/>
      <c r="B283" s="15" t="str">
        <f>IF($C283&lt;&gt;"",MAX($B$7:B282)+1,"")</f>
        <v/>
      </c>
      <c r="C283" s="167"/>
      <c r="D283" s="244"/>
      <c r="E283" s="153"/>
      <c r="F283" s="251"/>
      <c r="G283" s="251"/>
      <c r="H283" s="227"/>
      <c r="I283" s="231"/>
      <c r="J283" s="80"/>
      <c r="K283" s="420"/>
      <c r="L283" s="420"/>
      <c r="M283" s="420"/>
      <c r="Y283" s="12"/>
      <c r="Z283" s="12"/>
      <c r="AA283" s="12"/>
    </row>
    <row r="284" spans="1:27" ht="13.5" customHeight="1">
      <c r="A284" s="9"/>
      <c r="B284" s="15" t="str">
        <f>IF($C284&lt;&gt;"",MAX($B$7:B283)+1,"")</f>
        <v/>
      </c>
      <c r="C284" s="167"/>
      <c r="D284" s="244"/>
      <c r="E284" s="153"/>
      <c r="F284" s="251"/>
      <c r="G284" s="251"/>
      <c r="H284" s="227"/>
      <c r="I284" s="231"/>
      <c r="J284" s="80"/>
      <c r="K284" s="420"/>
      <c r="L284" s="420"/>
      <c r="M284" s="420"/>
      <c r="Y284" s="12"/>
      <c r="Z284" s="12"/>
      <c r="AA284" s="12"/>
    </row>
    <row r="285" spans="1:27" ht="13.5" customHeight="1">
      <c r="A285" s="9"/>
      <c r="B285" s="15" t="str">
        <f>IF($C285&lt;&gt;"",MAX($B$7:B284)+1,"")</f>
        <v/>
      </c>
      <c r="C285" s="167"/>
      <c r="D285" s="244"/>
      <c r="E285" s="153"/>
      <c r="F285" s="251"/>
      <c r="G285" s="251"/>
      <c r="H285" s="227"/>
      <c r="I285" s="231"/>
      <c r="J285" s="80"/>
      <c r="K285" s="420"/>
      <c r="L285" s="420"/>
      <c r="M285" s="420"/>
      <c r="Y285" s="12"/>
      <c r="Z285" s="12"/>
      <c r="AA285" s="12"/>
    </row>
    <row r="286" spans="1:27" ht="13.5" customHeight="1">
      <c r="A286" s="9"/>
      <c r="B286" s="15" t="str">
        <f>IF($C286&lt;&gt;"",MAX($B$7:B285)+1,"")</f>
        <v/>
      </c>
      <c r="C286" s="167"/>
      <c r="D286" s="244"/>
      <c r="E286" s="153"/>
      <c r="F286" s="251"/>
      <c r="G286" s="251"/>
      <c r="H286" s="227"/>
      <c r="I286" s="231"/>
      <c r="J286" s="80"/>
      <c r="K286" s="420"/>
      <c r="L286" s="420"/>
      <c r="M286" s="420"/>
      <c r="Y286" s="12"/>
      <c r="Z286" s="12"/>
      <c r="AA286" s="12"/>
    </row>
    <row r="287" spans="1:27" ht="13.5" customHeight="1">
      <c r="A287" s="9"/>
      <c r="B287" s="15" t="str">
        <f>IF($C287&lt;&gt;"",MAX($B$7:B286)+1,"")</f>
        <v/>
      </c>
      <c r="C287" s="167"/>
      <c r="D287" s="244"/>
      <c r="E287" s="153"/>
      <c r="F287" s="251"/>
      <c r="G287" s="251"/>
      <c r="H287" s="227"/>
      <c r="I287" s="231"/>
      <c r="J287" s="80"/>
      <c r="K287" s="420"/>
      <c r="L287" s="420"/>
      <c r="M287" s="420"/>
      <c r="Y287" s="12"/>
      <c r="Z287" s="12"/>
      <c r="AA287" s="12"/>
    </row>
    <row r="288" spans="1:27" ht="13.5" customHeight="1">
      <c r="A288" s="9"/>
      <c r="B288" s="15" t="str">
        <f>IF($C288&lt;&gt;"",MAX($B$7:B287)+1,"")</f>
        <v/>
      </c>
      <c r="C288" s="167"/>
      <c r="D288" s="244"/>
      <c r="E288" s="153"/>
      <c r="F288" s="251"/>
      <c r="G288" s="251"/>
      <c r="H288" s="227"/>
      <c r="I288" s="231"/>
      <c r="J288" s="80"/>
      <c r="K288" s="420"/>
      <c r="L288" s="420"/>
      <c r="M288" s="420"/>
      <c r="Y288" s="12"/>
      <c r="Z288" s="12"/>
      <c r="AA288" s="12"/>
    </row>
    <row r="289" spans="1:27" ht="13.5" customHeight="1">
      <c r="A289" s="9"/>
      <c r="B289" s="15" t="str">
        <f>IF($C289&lt;&gt;"",MAX($B$7:B288)+1,"")</f>
        <v/>
      </c>
      <c r="C289" s="167"/>
      <c r="D289" s="244"/>
      <c r="E289" s="153"/>
      <c r="F289" s="251"/>
      <c r="G289" s="251"/>
      <c r="H289" s="227"/>
      <c r="I289" s="231"/>
      <c r="J289" s="80"/>
      <c r="K289" s="420"/>
      <c r="L289" s="420"/>
      <c r="M289" s="420"/>
      <c r="Y289" s="12"/>
      <c r="Z289" s="12"/>
      <c r="AA289" s="12"/>
    </row>
    <row r="290" spans="1:27" ht="13.5" customHeight="1">
      <c r="A290" s="9"/>
      <c r="B290" s="15" t="str">
        <f>IF($C290&lt;&gt;"",MAX($B$7:B289)+1,"")</f>
        <v/>
      </c>
      <c r="C290" s="167"/>
      <c r="D290" s="244"/>
      <c r="E290" s="153"/>
      <c r="F290" s="251"/>
      <c r="G290" s="251"/>
      <c r="H290" s="227"/>
      <c r="I290" s="231"/>
      <c r="J290" s="80"/>
      <c r="K290" s="420"/>
      <c r="L290" s="420"/>
      <c r="M290" s="420"/>
      <c r="Y290" s="12"/>
      <c r="Z290" s="12"/>
      <c r="AA290" s="12"/>
    </row>
    <row r="291" spans="1:27" ht="13.5" customHeight="1">
      <c r="A291" s="9"/>
      <c r="B291" s="15" t="str">
        <f>IF($C291&lt;&gt;"",MAX($B$7:B290)+1,"")</f>
        <v/>
      </c>
      <c r="C291" s="167"/>
      <c r="D291" s="244"/>
      <c r="E291" s="153"/>
      <c r="F291" s="251"/>
      <c r="G291" s="251"/>
      <c r="H291" s="227"/>
      <c r="I291" s="231"/>
      <c r="J291" s="80"/>
      <c r="K291" s="420"/>
      <c r="L291" s="420"/>
      <c r="M291" s="420"/>
      <c r="Y291" s="12"/>
      <c r="Z291" s="12"/>
      <c r="AA291" s="12"/>
    </row>
    <row r="292" spans="1:27" ht="13.5" customHeight="1">
      <c r="A292" s="9"/>
      <c r="B292" s="15" t="str">
        <f>IF($C292&lt;&gt;"",MAX($B$7:B291)+1,"")</f>
        <v/>
      </c>
      <c r="C292" s="167"/>
      <c r="D292" s="244"/>
      <c r="E292" s="153"/>
      <c r="F292" s="251"/>
      <c r="G292" s="251"/>
      <c r="H292" s="227"/>
      <c r="I292" s="231"/>
      <c r="J292" s="80"/>
      <c r="K292" s="420"/>
      <c r="L292" s="420"/>
      <c r="M292" s="420"/>
      <c r="Y292" s="12"/>
      <c r="Z292" s="12"/>
      <c r="AA292" s="12"/>
    </row>
    <row r="293" spans="1:27" ht="13.5" customHeight="1">
      <c r="A293" s="9"/>
      <c r="B293" s="15" t="str">
        <f>IF($C293&lt;&gt;"",MAX($B$7:B292)+1,"")</f>
        <v/>
      </c>
      <c r="C293" s="167"/>
      <c r="D293" s="244"/>
      <c r="E293" s="153"/>
      <c r="F293" s="251"/>
      <c r="G293" s="251"/>
      <c r="H293" s="227"/>
      <c r="I293" s="231"/>
      <c r="J293" s="80"/>
      <c r="K293" s="420"/>
      <c r="L293" s="420"/>
      <c r="M293" s="420"/>
      <c r="Y293" s="12"/>
      <c r="Z293" s="12"/>
      <c r="AA293" s="12"/>
    </row>
    <row r="294" spans="1:27" ht="13.5" customHeight="1">
      <c r="A294" s="9"/>
      <c r="B294" s="15" t="str">
        <f>IF($C294&lt;&gt;"",MAX($B$7:B293)+1,"")</f>
        <v/>
      </c>
      <c r="C294" s="167"/>
      <c r="D294" s="244"/>
      <c r="E294" s="153"/>
      <c r="F294" s="251"/>
      <c r="G294" s="251"/>
      <c r="H294" s="227"/>
      <c r="I294" s="231"/>
      <c r="J294" s="80"/>
      <c r="K294" s="420"/>
      <c r="L294" s="420"/>
      <c r="M294" s="420"/>
      <c r="Y294" s="12"/>
      <c r="Z294" s="12"/>
      <c r="AA294" s="12"/>
    </row>
    <row r="295" spans="1:27" ht="13.5" customHeight="1">
      <c r="A295" s="9"/>
      <c r="B295" s="15" t="str">
        <f>IF($C295&lt;&gt;"",MAX($B$7:B294)+1,"")</f>
        <v/>
      </c>
      <c r="C295" s="167"/>
      <c r="D295" s="244"/>
      <c r="E295" s="153"/>
      <c r="F295" s="251"/>
      <c r="G295" s="251"/>
      <c r="H295" s="227"/>
      <c r="I295" s="231"/>
      <c r="J295" s="80"/>
      <c r="K295" s="420"/>
      <c r="L295" s="420"/>
      <c r="M295" s="420"/>
      <c r="Y295" s="12"/>
      <c r="Z295" s="12"/>
      <c r="AA295" s="12"/>
    </row>
    <row r="296" spans="1:27" ht="13.5" customHeight="1">
      <c r="A296" s="9"/>
      <c r="B296" s="15" t="str">
        <f>IF($C296&lt;&gt;"",MAX($B$7:B295)+1,"")</f>
        <v/>
      </c>
      <c r="C296" s="167"/>
      <c r="D296" s="244"/>
      <c r="E296" s="153"/>
      <c r="F296" s="251"/>
      <c r="G296" s="251"/>
      <c r="H296" s="227"/>
      <c r="I296" s="231"/>
      <c r="J296" s="80"/>
      <c r="K296" s="420"/>
      <c r="L296" s="420"/>
      <c r="M296" s="420"/>
      <c r="Y296" s="12"/>
      <c r="Z296" s="12"/>
      <c r="AA296" s="12"/>
    </row>
    <row r="297" spans="1:27" ht="13.5" customHeight="1">
      <c r="A297" s="9"/>
      <c r="B297" s="15" t="str">
        <f>IF($C297&lt;&gt;"",MAX($B$7:B296)+1,"")</f>
        <v/>
      </c>
      <c r="C297" s="167"/>
      <c r="D297" s="244"/>
      <c r="E297" s="153"/>
      <c r="F297" s="251"/>
      <c r="G297" s="251"/>
      <c r="H297" s="227"/>
      <c r="I297" s="231"/>
      <c r="J297" s="80"/>
      <c r="K297" s="420"/>
      <c r="L297" s="420"/>
      <c r="M297" s="420"/>
      <c r="Y297" s="12"/>
      <c r="Z297" s="12"/>
      <c r="AA297" s="12"/>
    </row>
    <row r="298" spans="1:27" ht="13.5" customHeight="1">
      <c r="A298" s="9"/>
      <c r="B298" s="15" t="str">
        <f>IF($C298&lt;&gt;"",MAX($B$7:B297)+1,"")</f>
        <v/>
      </c>
      <c r="C298" s="167"/>
      <c r="D298" s="244"/>
      <c r="E298" s="153"/>
      <c r="F298" s="251"/>
      <c r="G298" s="251"/>
      <c r="H298" s="227"/>
      <c r="I298" s="231"/>
      <c r="J298" s="80"/>
      <c r="K298" s="420"/>
      <c r="L298" s="420"/>
      <c r="M298" s="420"/>
      <c r="Y298" s="12"/>
      <c r="Z298" s="12"/>
      <c r="AA298" s="12"/>
    </row>
    <row r="299" spans="1:27" ht="13.5" customHeight="1">
      <c r="A299" s="9"/>
      <c r="B299" s="15" t="str">
        <f>IF($C299&lt;&gt;"",MAX($B$7:B298)+1,"")</f>
        <v/>
      </c>
      <c r="C299" s="167"/>
      <c r="D299" s="244"/>
      <c r="E299" s="153"/>
      <c r="F299" s="251"/>
      <c r="G299" s="251"/>
      <c r="H299" s="227"/>
      <c r="I299" s="231"/>
      <c r="J299" s="80"/>
      <c r="K299" s="420"/>
      <c r="L299" s="420"/>
      <c r="M299" s="420"/>
      <c r="Y299" s="12"/>
      <c r="Z299" s="12"/>
      <c r="AA299" s="12"/>
    </row>
    <row r="300" spans="1:27" ht="13.5" customHeight="1">
      <c r="A300" s="9"/>
      <c r="B300" s="15" t="str">
        <f>IF($C300&lt;&gt;"",MAX($B$7:B299)+1,"")</f>
        <v/>
      </c>
      <c r="C300" s="167"/>
      <c r="D300" s="244"/>
      <c r="E300" s="153"/>
      <c r="F300" s="251"/>
      <c r="G300" s="251"/>
      <c r="H300" s="227"/>
      <c r="I300" s="231"/>
      <c r="J300" s="207"/>
      <c r="K300" s="420"/>
      <c r="L300" s="420"/>
      <c r="M300" s="420"/>
      <c r="Y300" s="12"/>
      <c r="Z300" s="12"/>
      <c r="AA300" s="12"/>
    </row>
    <row r="301" spans="1:27" ht="13.5" customHeight="1">
      <c r="A301" s="9"/>
      <c r="B301" s="15" t="str">
        <f>IF($C301&lt;&gt;"",MAX($B$7:B300)+1,"")</f>
        <v/>
      </c>
      <c r="C301" s="167"/>
      <c r="D301" s="244"/>
      <c r="E301" s="153"/>
      <c r="F301" s="251"/>
      <c r="G301" s="251"/>
      <c r="H301" s="227"/>
      <c r="I301" s="231"/>
      <c r="J301" s="207"/>
      <c r="K301" s="420"/>
      <c r="L301" s="420"/>
      <c r="M301" s="420"/>
      <c r="Y301" s="12"/>
      <c r="Z301" s="12"/>
      <c r="AA301" s="12"/>
    </row>
    <row r="302" spans="1:27" ht="13.5" customHeight="1">
      <c r="A302" s="9"/>
      <c r="B302" s="15" t="str">
        <f>IF($C302&lt;&gt;"",MAX($B$7:B301)+1,"")</f>
        <v/>
      </c>
      <c r="C302" s="167"/>
      <c r="D302" s="244"/>
      <c r="E302" s="153"/>
      <c r="F302" s="251"/>
      <c r="G302" s="251"/>
      <c r="H302" s="227"/>
      <c r="I302" s="231"/>
      <c r="J302" s="207"/>
      <c r="K302" s="420"/>
      <c r="L302" s="420"/>
      <c r="M302" s="420"/>
      <c r="Y302" s="12"/>
      <c r="Z302" s="12"/>
      <c r="AA302" s="12"/>
    </row>
    <row r="303" spans="1:27" ht="13.5" customHeight="1">
      <c r="A303" s="9"/>
      <c r="B303" s="15" t="str">
        <f>IF($C303&lt;&gt;"",MAX($B$7:B302)+1,"")</f>
        <v/>
      </c>
      <c r="C303" s="167"/>
      <c r="D303" s="244"/>
      <c r="E303" s="153"/>
      <c r="F303" s="251"/>
      <c r="G303" s="251"/>
      <c r="H303" s="227"/>
      <c r="I303" s="231"/>
      <c r="J303" s="207"/>
      <c r="K303" s="420"/>
      <c r="L303" s="420"/>
      <c r="M303" s="420"/>
      <c r="Y303" s="12"/>
      <c r="Z303" s="12"/>
      <c r="AA303" s="12"/>
    </row>
    <row r="304" spans="1:27" ht="13.5" customHeight="1">
      <c r="A304" s="9"/>
      <c r="B304" s="15" t="str">
        <f>IF($C304&lt;&gt;"",MAX($B$7:B303)+1,"")</f>
        <v/>
      </c>
      <c r="C304" s="167"/>
      <c r="D304" s="244"/>
      <c r="E304" s="153"/>
      <c r="F304" s="251"/>
      <c r="G304" s="251"/>
      <c r="H304" s="227"/>
      <c r="I304" s="231"/>
      <c r="J304" s="207"/>
      <c r="K304" s="420"/>
      <c r="L304" s="420"/>
      <c r="M304" s="420"/>
      <c r="Y304" s="12"/>
      <c r="Z304" s="12"/>
      <c r="AA304" s="12"/>
    </row>
    <row r="305" spans="1:27" ht="13.5" customHeight="1">
      <c r="A305" s="9"/>
      <c r="B305" s="15" t="str">
        <f>IF($C305&lt;&gt;"",MAX($B$7:B304)+1,"")</f>
        <v/>
      </c>
      <c r="C305" s="167"/>
      <c r="D305" s="244"/>
      <c r="E305" s="153"/>
      <c r="F305" s="251"/>
      <c r="G305" s="251"/>
      <c r="H305" s="227"/>
      <c r="I305" s="231"/>
      <c r="J305" s="207"/>
      <c r="K305" s="420"/>
      <c r="L305" s="420"/>
      <c r="M305" s="420"/>
      <c r="Y305" s="12"/>
      <c r="Z305" s="12"/>
      <c r="AA305" s="12"/>
    </row>
    <row r="306" spans="1:27" ht="13.5" customHeight="1">
      <c r="A306" s="9"/>
      <c r="B306" s="15" t="str">
        <f>IF($C306&lt;&gt;"",MAX($B$7:B305)+1,"")</f>
        <v/>
      </c>
      <c r="C306" s="167"/>
      <c r="D306" s="244"/>
      <c r="E306" s="153"/>
      <c r="F306" s="251"/>
      <c r="G306" s="251"/>
      <c r="H306" s="227"/>
      <c r="I306" s="231"/>
      <c r="J306" s="80"/>
      <c r="K306" s="420"/>
      <c r="L306" s="420"/>
      <c r="M306" s="420"/>
      <c r="Y306" s="12"/>
      <c r="Z306" s="12"/>
      <c r="AA306" s="12"/>
    </row>
    <row r="307" spans="1:27" ht="13.5" customHeight="1">
      <c r="A307" s="9"/>
      <c r="B307" s="15" t="str">
        <f>IF($C307&lt;&gt;"",MAX($B$7:B306)+1,"")</f>
        <v/>
      </c>
      <c r="C307" s="167"/>
      <c r="D307" s="244"/>
      <c r="E307" s="153"/>
      <c r="F307" s="251"/>
      <c r="G307" s="251"/>
      <c r="H307" s="227"/>
      <c r="I307" s="231"/>
      <c r="J307" s="80"/>
      <c r="K307" s="420"/>
      <c r="L307" s="420"/>
      <c r="M307" s="420"/>
      <c r="Y307" s="12"/>
      <c r="Z307" s="12"/>
      <c r="AA307" s="12"/>
    </row>
    <row r="308" spans="1:27" ht="13.5" customHeight="1">
      <c r="A308" s="9"/>
      <c r="B308" s="15" t="str">
        <f>IF($C308&lt;&gt;"",MAX($B$7:B307)+1,"")</f>
        <v/>
      </c>
      <c r="C308" s="167"/>
      <c r="D308" s="244"/>
      <c r="E308" s="153"/>
      <c r="F308" s="251"/>
      <c r="G308" s="251"/>
      <c r="H308" s="227"/>
      <c r="I308" s="231"/>
      <c r="J308" s="80"/>
      <c r="K308" s="420"/>
      <c r="L308" s="420"/>
      <c r="M308" s="420"/>
      <c r="Y308" s="12"/>
      <c r="Z308" s="12"/>
      <c r="AA308" s="12"/>
    </row>
    <row r="309" spans="1:27" ht="13.5" customHeight="1">
      <c r="A309" s="9"/>
      <c r="B309" s="15" t="str">
        <f>IF($C309&lt;&gt;"",MAX($B$7:B308)+1,"")</f>
        <v/>
      </c>
      <c r="C309" s="167"/>
      <c r="D309" s="244"/>
      <c r="E309" s="153"/>
      <c r="F309" s="251"/>
      <c r="G309" s="251"/>
      <c r="H309" s="227"/>
      <c r="I309" s="231"/>
      <c r="J309" s="80"/>
      <c r="K309" s="420"/>
      <c r="L309" s="420"/>
      <c r="M309" s="420"/>
      <c r="Y309" s="12"/>
      <c r="Z309" s="12"/>
      <c r="AA309" s="12"/>
    </row>
    <row r="310" spans="1:27" ht="13.5" customHeight="1">
      <c r="A310" s="9"/>
      <c r="B310" s="15" t="str">
        <f>IF($C310&lt;&gt;"",MAX($B$7:B309)+1,"")</f>
        <v/>
      </c>
      <c r="C310" s="167"/>
      <c r="D310" s="244"/>
      <c r="E310" s="153"/>
      <c r="F310" s="251"/>
      <c r="G310" s="251"/>
      <c r="H310" s="227"/>
      <c r="I310" s="231"/>
      <c r="J310" s="80"/>
      <c r="K310" s="420"/>
      <c r="L310" s="420"/>
      <c r="M310" s="420"/>
      <c r="Y310" s="12"/>
      <c r="Z310" s="12"/>
      <c r="AA310" s="12"/>
    </row>
    <row r="311" spans="1:27" ht="13.5" customHeight="1">
      <c r="A311" s="9"/>
      <c r="B311" s="15" t="str">
        <f>IF($C311&lt;&gt;"",MAX($B$7:B310)+1,"")</f>
        <v/>
      </c>
      <c r="C311" s="167"/>
      <c r="D311" s="244"/>
      <c r="E311" s="153"/>
      <c r="F311" s="251"/>
      <c r="G311" s="251"/>
      <c r="H311" s="227"/>
      <c r="I311" s="231"/>
      <c r="J311" s="80"/>
      <c r="K311" s="420"/>
      <c r="L311" s="420"/>
      <c r="M311" s="420"/>
      <c r="Y311" s="12"/>
      <c r="Z311" s="12"/>
      <c r="AA311" s="12"/>
    </row>
    <row r="312" spans="1:27" ht="13.5" customHeight="1">
      <c r="A312" s="9"/>
      <c r="B312" s="15" t="str">
        <f>IF($C312&lt;&gt;"",MAX($B$7:B311)+1,"")</f>
        <v/>
      </c>
      <c r="C312" s="167"/>
      <c r="D312" s="244"/>
      <c r="E312" s="153"/>
      <c r="F312" s="251"/>
      <c r="G312" s="251"/>
      <c r="H312" s="227"/>
      <c r="I312" s="231"/>
      <c r="J312" s="80"/>
      <c r="K312" s="420"/>
      <c r="L312" s="420"/>
      <c r="M312" s="420"/>
      <c r="Y312" s="12"/>
      <c r="Z312" s="12"/>
      <c r="AA312" s="12"/>
    </row>
    <row r="313" spans="1:27" ht="13.5" customHeight="1">
      <c r="A313" s="9"/>
      <c r="B313" s="15" t="str">
        <f>IF($C313&lt;&gt;"",MAX($B$7:B312)+1,"")</f>
        <v/>
      </c>
      <c r="C313" s="167"/>
      <c r="D313" s="244"/>
      <c r="E313" s="153"/>
      <c r="F313" s="251"/>
      <c r="G313" s="251"/>
      <c r="H313" s="227"/>
      <c r="I313" s="231"/>
      <c r="J313" s="80"/>
      <c r="K313" s="420"/>
      <c r="L313" s="420"/>
      <c r="M313" s="420"/>
      <c r="Y313" s="12"/>
      <c r="Z313" s="12"/>
      <c r="AA313" s="12"/>
    </row>
    <row r="314" spans="1:27" ht="13.5" customHeight="1">
      <c r="A314" s="9"/>
      <c r="B314" s="15" t="str">
        <f>IF($C314&lt;&gt;"",MAX($B$7:B313)+1,"")</f>
        <v/>
      </c>
      <c r="C314" s="167"/>
      <c r="D314" s="244"/>
      <c r="E314" s="153"/>
      <c r="F314" s="251"/>
      <c r="G314" s="251"/>
      <c r="H314" s="227"/>
      <c r="I314" s="231"/>
      <c r="J314" s="80"/>
      <c r="K314" s="420"/>
      <c r="L314" s="420"/>
      <c r="M314" s="420"/>
      <c r="Y314" s="12"/>
      <c r="Z314" s="12"/>
      <c r="AA314" s="12"/>
    </row>
    <row r="315" spans="1:27" ht="13.5" customHeight="1">
      <c r="A315" s="9"/>
      <c r="B315" s="15" t="str">
        <f>IF($C315&lt;&gt;"",MAX($B$7:B314)+1,"")</f>
        <v/>
      </c>
      <c r="C315" s="167"/>
      <c r="D315" s="244"/>
      <c r="E315" s="153"/>
      <c r="F315" s="251"/>
      <c r="G315" s="251"/>
      <c r="H315" s="227"/>
      <c r="I315" s="231"/>
      <c r="J315" s="80"/>
      <c r="K315" s="420"/>
      <c r="L315" s="420"/>
      <c r="M315" s="420"/>
      <c r="Y315" s="12"/>
      <c r="Z315" s="12"/>
      <c r="AA315" s="12"/>
    </row>
    <row r="316" spans="1:27" ht="13.5" customHeight="1">
      <c r="A316" s="9"/>
      <c r="B316" s="15" t="str">
        <f>IF($C316&lt;&gt;"",MAX($B$7:B315)+1,"")</f>
        <v/>
      </c>
      <c r="C316" s="167"/>
      <c r="D316" s="244"/>
      <c r="E316" s="153"/>
      <c r="F316" s="251"/>
      <c r="G316" s="251"/>
      <c r="H316" s="227"/>
      <c r="I316" s="231"/>
      <c r="J316" s="80"/>
      <c r="K316" s="420"/>
      <c r="L316" s="420"/>
      <c r="M316" s="420"/>
      <c r="Y316" s="12"/>
      <c r="Z316" s="12"/>
      <c r="AA316" s="12"/>
    </row>
    <row r="317" spans="1:27" ht="13.5" customHeight="1">
      <c r="A317" s="9"/>
      <c r="B317" s="15" t="str">
        <f>IF($C317&lt;&gt;"",MAX($B$7:B316)+1,"")</f>
        <v/>
      </c>
      <c r="C317" s="167"/>
      <c r="D317" s="244"/>
      <c r="E317" s="153"/>
      <c r="F317" s="251"/>
      <c r="G317" s="251"/>
      <c r="H317" s="227"/>
      <c r="I317" s="231"/>
      <c r="J317" s="80"/>
      <c r="K317" s="420"/>
      <c r="L317" s="420"/>
      <c r="M317" s="420"/>
      <c r="Y317" s="12"/>
      <c r="Z317" s="12"/>
      <c r="AA317" s="12"/>
    </row>
    <row r="318" spans="1:27" ht="13.5" customHeight="1">
      <c r="A318" s="9"/>
      <c r="B318" s="15" t="str">
        <f>IF($C318&lt;&gt;"",MAX($B$7:B317)+1,"")</f>
        <v/>
      </c>
      <c r="C318" s="167"/>
      <c r="D318" s="244"/>
      <c r="E318" s="153"/>
      <c r="F318" s="251"/>
      <c r="G318" s="251"/>
      <c r="H318" s="227"/>
      <c r="I318" s="231"/>
      <c r="J318" s="80"/>
      <c r="K318" s="420"/>
      <c r="L318" s="420"/>
      <c r="M318" s="420"/>
      <c r="Y318" s="12"/>
      <c r="Z318" s="12"/>
      <c r="AA318" s="12"/>
    </row>
    <row r="319" spans="1:27" ht="13.5" customHeight="1">
      <c r="A319" s="9"/>
      <c r="B319" s="15" t="str">
        <f>IF($C319&lt;&gt;"",MAX($B$7:B318)+1,"")</f>
        <v/>
      </c>
      <c r="C319" s="167"/>
      <c r="D319" s="244"/>
      <c r="E319" s="153"/>
      <c r="F319" s="251"/>
      <c r="G319" s="251"/>
      <c r="H319" s="227"/>
      <c r="I319" s="231"/>
      <c r="J319" s="80"/>
      <c r="K319" s="420"/>
      <c r="L319" s="420"/>
      <c r="M319" s="420"/>
      <c r="Y319" s="12"/>
      <c r="Z319" s="12"/>
      <c r="AA319" s="12"/>
    </row>
    <row r="320" spans="1:27" ht="13.5" customHeight="1">
      <c r="A320" s="9"/>
      <c r="B320" s="15" t="str">
        <f>IF($C320&lt;&gt;"",MAX($B$7:B319)+1,"")</f>
        <v/>
      </c>
      <c r="C320" s="167"/>
      <c r="D320" s="244"/>
      <c r="E320" s="153"/>
      <c r="F320" s="251"/>
      <c r="G320" s="251"/>
      <c r="H320" s="227"/>
      <c r="I320" s="231"/>
      <c r="J320" s="80"/>
      <c r="K320" s="420"/>
      <c r="L320" s="420"/>
      <c r="M320" s="420"/>
      <c r="Y320" s="12"/>
      <c r="Z320" s="12"/>
      <c r="AA320" s="12"/>
    </row>
    <row r="321" spans="1:27" ht="13.5" customHeight="1">
      <c r="A321" s="9"/>
      <c r="B321" s="15" t="str">
        <f>IF($C321&lt;&gt;"",MAX($B$7:B320)+1,"")</f>
        <v/>
      </c>
      <c r="C321" s="167"/>
      <c r="D321" s="244"/>
      <c r="E321" s="153"/>
      <c r="F321" s="251"/>
      <c r="G321" s="251"/>
      <c r="H321" s="227"/>
      <c r="I321" s="231"/>
      <c r="J321" s="80"/>
      <c r="K321" s="420"/>
      <c r="L321" s="420"/>
      <c r="M321" s="420"/>
      <c r="Y321" s="12"/>
      <c r="Z321" s="12"/>
      <c r="AA321" s="12"/>
    </row>
    <row r="322" spans="1:27" ht="13.5" customHeight="1">
      <c r="A322" s="9"/>
      <c r="B322" s="15" t="str">
        <f>IF($C322&lt;&gt;"",MAX($B$7:B321)+1,"")</f>
        <v/>
      </c>
      <c r="C322" s="167"/>
      <c r="D322" s="244"/>
      <c r="E322" s="153"/>
      <c r="F322" s="251"/>
      <c r="G322" s="251"/>
      <c r="H322" s="227"/>
      <c r="I322" s="231"/>
      <c r="J322" s="80"/>
      <c r="K322" s="420"/>
      <c r="L322" s="420"/>
      <c r="M322" s="420"/>
      <c r="Y322" s="12"/>
      <c r="Z322" s="12"/>
      <c r="AA322" s="12"/>
    </row>
    <row r="323" spans="1:27" ht="13.5" customHeight="1">
      <c r="A323" s="9"/>
      <c r="B323" s="15" t="str">
        <f>IF($C323&lt;&gt;"",MAX($B$7:B322)+1,"")</f>
        <v/>
      </c>
      <c r="C323" s="167"/>
      <c r="D323" s="244"/>
      <c r="E323" s="153"/>
      <c r="F323" s="251"/>
      <c r="G323" s="251"/>
      <c r="H323" s="227"/>
      <c r="I323" s="231"/>
      <c r="J323" s="80"/>
      <c r="K323" s="420"/>
      <c r="L323" s="420"/>
      <c r="M323" s="420"/>
      <c r="Y323" s="12"/>
      <c r="Z323" s="12"/>
      <c r="AA323" s="12"/>
    </row>
    <row r="324" spans="1:27" ht="13.5" customHeight="1">
      <c r="A324" s="9"/>
      <c r="B324" s="15" t="str">
        <f>IF($C324&lt;&gt;"",MAX($B$7:B323)+1,"")</f>
        <v/>
      </c>
      <c r="C324" s="167"/>
      <c r="D324" s="244"/>
      <c r="E324" s="153"/>
      <c r="F324" s="251"/>
      <c r="G324" s="251"/>
      <c r="H324" s="227"/>
      <c r="I324" s="231"/>
      <c r="J324" s="80"/>
      <c r="K324" s="420"/>
      <c r="L324" s="420"/>
      <c r="M324" s="420"/>
      <c r="Y324" s="12"/>
      <c r="Z324" s="12"/>
      <c r="AA324" s="12"/>
    </row>
    <row r="325" spans="1:27" ht="13.5" customHeight="1">
      <c r="A325" s="9"/>
      <c r="B325" s="15" t="str">
        <f>IF($C325&lt;&gt;"",MAX($B$7:B324)+1,"")</f>
        <v/>
      </c>
      <c r="C325" s="167"/>
      <c r="D325" s="244"/>
      <c r="E325" s="153"/>
      <c r="F325" s="251"/>
      <c r="G325" s="251"/>
      <c r="H325" s="227"/>
      <c r="I325" s="231"/>
      <c r="J325" s="80"/>
      <c r="K325" s="420"/>
      <c r="L325" s="420"/>
      <c r="M325" s="420"/>
      <c r="Y325" s="12"/>
      <c r="Z325" s="12"/>
      <c r="AA325" s="12"/>
    </row>
    <row r="326" spans="1:27" ht="13.5" customHeight="1">
      <c r="A326" s="9"/>
      <c r="B326" s="15" t="str">
        <f>IF($C326&lt;&gt;"",MAX($B$7:B325)+1,"")</f>
        <v/>
      </c>
      <c r="C326" s="167"/>
      <c r="D326" s="244"/>
      <c r="E326" s="153"/>
      <c r="F326" s="251"/>
      <c r="G326" s="251"/>
      <c r="H326" s="227"/>
      <c r="I326" s="231"/>
      <c r="J326" s="80"/>
      <c r="K326" s="420"/>
      <c r="L326" s="420"/>
      <c r="M326" s="420"/>
      <c r="Y326" s="12"/>
      <c r="Z326" s="12"/>
      <c r="AA326" s="12"/>
    </row>
    <row r="327" spans="1:27" ht="13.5" customHeight="1">
      <c r="A327" s="9"/>
      <c r="B327" s="15" t="str">
        <f>IF($C327&lt;&gt;"",MAX($B$7:B326)+1,"")</f>
        <v/>
      </c>
      <c r="C327" s="167"/>
      <c r="D327" s="244"/>
      <c r="E327" s="153"/>
      <c r="F327" s="251"/>
      <c r="G327" s="251"/>
      <c r="H327" s="227"/>
      <c r="I327" s="231"/>
      <c r="J327" s="80"/>
      <c r="K327" s="420"/>
      <c r="L327" s="420"/>
      <c r="M327" s="420"/>
      <c r="Y327" s="12"/>
      <c r="Z327" s="12"/>
      <c r="AA327" s="12"/>
    </row>
    <row r="328" spans="1:27" ht="13.5" customHeight="1">
      <c r="A328" s="9"/>
      <c r="B328" s="15" t="str">
        <f>IF($C328&lt;&gt;"",MAX($B$7:B327)+1,"")</f>
        <v/>
      </c>
      <c r="C328" s="167"/>
      <c r="D328" s="244"/>
      <c r="E328" s="153"/>
      <c r="F328" s="251"/>
      <c r="G328" s="251"/>
      <c r="H328" s="227"/>
      <c r="I328" s="231"/>
      <c r="J328" s="80"/>
      <c r="K328" s="420"/>
      <c r="L328" s="420"/>
      <c r="M328" s="420"/>
      <c r="Y328" s="12"/>
      <c r="Z328" s="12"/>
      <c r="AA328" s="12"/>
    </row>
    <row r="329" spans="1:27" ht="13.5" customHeight="1">
      <c r="A329" s="9"/>
      <c r="B329" s="15" t="str">
        <f>IF($C329&lt;&gt;"",MAX($B$7:B328)+1,"")</f>
        <v/>
      </c>
      <c r="C329" s="167"/>
      <c r="D329" s="244"/>
      <c r="E329" s="153"/>
      <c r="F329" s="251"/>
      <c r="G329" s="251"/>
      <c r="H329" s="227"/>
      <c r="I329" s="231"/>
      <c r="J329" s="80"/>
      <c r="K329" s="420"/>
      <c r="L329" s="420"/>
      <c r="M329" s="420"/>
      <c r="Y329" s="12"/>
      <c r="Z329" s="12"/>
      <c r="AA329" s="12"/>
    </row>
    <row r="330" spans="1:27" ht="13.5" customHeight="1">
      <c r="A330" s="9"/>
      <c r="B330" s="15" t="str">
        <f>IF($C330&lt;&gt;"",MAX($B$7:B329)+1,"")</f>
        <v/>
      </c>
      <c r="C330" s="167"/>
      <c r="D330" s="244"/>
      <c r="E330" s="153"/>
      <c r="F330" s="251"/>
      <c r="G330" s="251"/>
      <c r="H330" s="227"/>
      <c r="I330" s="231"/>
      <c r="J330" s="80"/>
      <c r="K330" s="420"/>
      <c r="L330" s="420"/>
      <c r="M330" s="420"/>
      <c r="Y330" s="12"/>
      <c r="Z330" s="12"/>
      <c r="AA330" s="12"/>
    </row>
    <row r="331" spans="1:27" ht="13.5" customHeight="1">
      <c r="A331" s="9"/>
      <c r="B331" s="15" t="str">
        <f>IF($C331&lt;&gt;"",MAX($B$7:B330)+1,"")</f>
        <v/>
      </c>
      <c r="C331" s="167"/>
      <c r="D331" s="244"/>
      <c r="E331" s="153"/>
      <c r="F331" s="251"/>
      <c r="G331" s="251"/>
      <c r="H331" s="227"/>
      <c r="I331" s="231"/>
      <c r="J331" s="80"/>
      <c r="K331" s="420"/>
      <c r="L331" s="420"/>
      <c r="M331" s="420"/>
      <c r="Y331" s="12"/>
      <c r="Z331" s="12"/>
      <c r="AA331" s="12"/>
    </row>
    <row r="332" spans="1:27" ht="13.5" customHeight="1">
      <c r="A332" s="9"/>
      <c r="B332" s="15" t="str">
        <f>IF($C332&lt;&gt;"",MAX($B$7:B331)+1,"")</f>
        <v/>
      </c>
      <c r="C332" s="167"/>
      <c r="D332" s="244"/>
      <c r="E332" s="153"/>
      <c r="F332" s="251"/>
      <c r="G332" s="251"/>
      <c r="H332" s="227"/>
      <c r="I332" s="231"/>
      <c r="J332" s="80"/>
      <c r="K332" s="420"/>
      <c r="L332" s="420"/>
      <c r="M332" s="420"/>
      <c r="Y332" s="12"/>
      <c r="Z332" s="12"/>
      <c r="AA332" s="12"/>
    </row>
    <row r="333" spans="1:27" ht="13.5" customHeight="1">
      <c r="A333" s="9"/>
      <c r="B333" s="15" t="str">
        <f>IF($C333&lt;&gt;"",MAX($B$7:B332)+1,"")</f>
        <v/>
      </c>
      <c r="C333" s="167"/>
      <c r="D333" s="244"/>
      <c r="E333" s="153"/>
      <c r="F333" s="251"/>
      <c r="G333" s="251"/>
      <c r="H333" s="227"/>
      <c r="I333" s="231"/>
      <c r="J333" s="80"/>
      <c r="K333" s="420"/>
      <c r="L333" s="420"/>
      <c r="M333" s="420"/>
      <c r="Y333" s="12"/>
      <c r="Z333" s="12"/>
      <c r="AA333" s="12"/>
    </row>
    <row r="334" spans="1:27" ht="13.5" customHeight="1">
      <c r="A334" s="9"/>
      <c r="B334" s="15" t="str">
        <f>IF($C334&lt;&gt;"",MAX($B$7:B333)+1,"")</f>
        <v/>
      </c>
      <c r="C334" s="167"/>
      <c r="D334" s="244"/>
      <c r="E334" s="153"/>
      <c r="F334" s="251"/>
      <c r="G334" s="251"/>
      <c r="H334" s="227"/>
      <c r="I334" s="231"/>
      <c r="J334" s="80"/>
      <c r="K334" s="420"/>
      <c r="L334" s="420"/>
      <c r="M334" s="420"/>
      <c r="Y334" s="12"/>
      <c r="Z334" s="12"/>
      <c r="AA334" s="12"/>
    </row>
    <row r="335" spans="1:27" ht="13.5" customHeight="1">
      <c r="A335" s="9"/>
      <c r="B335" s="15" t="str">
        <f>IF($C335&lt;&gt;"",MAX($B$7:B334)+1,"")</f>
        <v/>
      </c>
      <c r="C335" s="167"/>
      <c r="D335" s="244"/>
      <c r="E335" s="153"/>
      <c r="F335" s="251"/>
      <c r="G335" s="251"/>
      <c r="H335" s="227"/>
      <c r="I335" s="231"/>
      <c r="J335" s="80"/>
      <c r="K335" s="420"/>
      <c r="L335" s="420"/>
      <c r="M335" s="420"/>
      <c r="Y335" s="12"/>
      <c r="Z335" s="12"/>
      <c r="AA335" s="12"/>
    </row>
    <row r="336" spans="1:27" ht="13.5" customHeight="1">
      <c r="A336" s="9"/>
      <c r="B336" s="15" t="str">
        <f>IF($C336&lt;&gt;"",MAX($B$7:B335)+1,"")</f>
        <v/>
      </c>
      <c r="C336" s="167"/>
      <c r="D336" s="244"/>
      <c r="E336" s="153"/>
      <c r="F336" s="251"/>
      <c r="G336" s="251"/>
      <c r="H336" s="227"/>
      <c r="I336" s="231"/>
      <c r="J336" s="80"/>
      <c r="K336" s="420"/>
      <c r="L336" s="420"/>
      <c r="M336" s="420"/>
      <c r="Y336" s="12"/>
      <c r="Z336" s="12"/>
      <c r="AA336" s="12"/>
    </row>
    <row r="337" spans="1:27" ht="13.5" customHeight="1">
      <c r="A337" s="9"/>
      <c r="B337" s="15" t="str">
        <f>IF($C337&lt;&gt;"",MAX($B$7:B336)+1,"")</f>
        <v/>
      </c>
      <c r="C337" s="167"/>
      <c r="D337" s="244"/>
      <c r="E337" s="153"/>
      <c r="F337" s="251"/>
      <c r="G337" s="251"/>
      <c r="H337" s="227"/>
      <c r="I337" s="231"/>
      <c r="J337" s="80"/>
      <c r="K337" s="420"/>
      <c r="L337" s="420"/>
      <c r="M337" s="420"/>
      <c r="Y337" s="12"/>
      <c r="Z337" s="12"/>
      <c r="AA337" s="12"/>
    </row>
    <row r="338" spans="1:27" ht="13.5" customHeight="1">
      <c r="A338" s="9"/>
      <c r="B338" s="15" t="str">
        <f>IF($C338&lt;&gt;"",MAX($B$7:B337)+1,"")</f>
        <v/>
      </c>
      <c r="C338" s="167"/>
      <c r="D338" s="244"/>
      <c r="E338" s="153"/>
      <c r="F338" s="251"/>
      <c r="G338" s="251"/>
      <c r="H338" s="227"/>
      <c r="I338" s="231"/>
      <c r="J338" s="80"/>
      <c r="K338" s="420"/>
      <c r="L338" s="420"/>
      <c r="M338" s="420"/>
      <c r="Y338" s="12"/>
      <c r="Z338" s="12"/>
      <c r="AA338" s="12"/>
    </row>
    <row r="339" spans="1:27" ht="13.5" customHeight="1">
      <c r="A339" s="9"/>
      <c r="B339" s="15" t="str">
        <f>IF($C339&lt;&gt;"",MAX($B$7:B338)+1,"")</f>
        <v/>
      </c>
      <c r="C339" s="167"/>
      <c r="D339" s="244"/>
      <c r="E339" s="153"/>
      <c r="F339" s="251"/>
      <c r="G339" s="251"/>
      <c r="H339" s="227"/>
      <c r="I339" s="231"/>
      <c r="J339" s="80"/>
      <c r="K339" s="420"/>
      <c r="L339" s="420"/>
      <c r="M339" s="420"/>
      <c r="Y339" s="12"/>
      <c r="Z339" s="12"/>
      <c r="AA339" s="12"/>
    </row>
    <row r="340" spans="1:27" ht="13.5" customHeight="1">
      <c r="A340" s="9"/>
      <c r="B340" s="15" t="str">
        <f>IF($C340&lt;&gt;"",MAX($B$7:B339)+1,"")</f>
        <v/>
      </c>
      <c r="C340" s="167"/>
      <c r="D340" s="244"/>
      <c r="E340" s="153"/>
      <c r="F340" s="251"/>
      <c r="G340" s="251"/>
      <c r="H340" s="227"/>
      <c r="I340" s="231"/>
      <c r="J340" s="80"/>
      <c r="K340" s="420"/>
      <c r="L340" s="420"/>
      <c r="M340" s="420"/>
      <c r="Y340" s="12"/>
      <c r="Z340" s="12"/>
      <c r="AA340" s="12"/>
    </row>
    <row r="341" spans="1:27" ht="13.5" customHeight="1">
      <c r="A341" s="9"/>
      <c r="B341" s="15" t="str">
        <f>IF($C341&lt;&gt;"",MAX($B$7:B340)+1,"")</f>
        <v/>
      </c>
      <c r="C341" s="167"/>
      <c r="D341" s="244"/>
      <c r="E341" s="153"/>
      <c r="F341" s="251"/>
      <c r="G341" s="251"/>
      <c r="H341" s="227"/>
      <c r="I341" s="231"/>
      <c r="J341" s="80"/>
      <c r="K341" s="420"/>
      <c r="L341" s="420"/>
      <c r="M341" s="420"/>
      <c r="Y341" s="12"/>
      <c r="Z341" s="12"/>
      <c r="AA341" s="12"/>
    </row>
    <row r="342" spans="1:27" ht="13.5" customHeight="1">
      <c r="A342" s="9"/>
      <c r="B342" s="15" t="str">
        <f>IF($C342&lt;&gt;"",MAX($B$7:B341)+1,"")</f>
        <v/>
      </c>
      <c r="C342" s="167"/>
      <c r="D342" s="244"/>
      <c r="E342" s="153"/>
      <c r="F342" s="251"/>
      <c r="G342" s="251"/>
      <c r="H342" s="227"/>
      <c r="I342" s="231"/>
      <c r="J342" s="80"/>
      <c r="K342" s="420"/>
      <c r="L342" s="420"/>
      <c r="M342" s="420"/>
      <c r="Y342" s="12"/>
      <c r="Z342" s="12"/>
      <c r="AA342" s="12"/>
    </row>
    <row r="343" spans="1:27" ht="13.5" customHeight="1">
      <c r="A343" s="9"/>
      <c r="B343" s="15" t="str">
        <f>IF($C343&lt;&gt;"",MAX($B$7:B342)+1,"")</f>
        <v/>
      </c>
      <c r="C343" s="167"/>
      <c r="D343" s="244"/>
      <c r="E343" s="153"/>
      <c r="F343" s="251"/>
      <c r="G343" s="251"/>
      <c r="H343" s="227"/>
      <c r="I343" s="231"/>
      <c r="J343" s="80"/>
      <c r="K343" s="420"/>
      <c r="L343" s="420"/>
      <c r="M343" s="420"/>
      <c r="Y343" s="12"/>
      <c r="Z343" s="12"/>
      <c r="AA343" s="12"/>
    </row>
    <row r="344" spans="1:27" ht="13.5" customHeight="1">
      <c r="A344" s="9"/>
      <c r="B344" s="15" t="str">
        <f>IF($C344&lt;&gt;"",MAX($B$7:B343)+1,"")</f>
        <v/>
      </c>
      <c r="C344" s="167"/>
      <c r="D344" s="244"/>
      <c r="E344" s="153"/>
      <c r="F344" s="251"/>
      <c r="G344" s="251"/>
      <c r="H344" s="227"/>
      <c r="I344" s="231"/>
      <c r="J344" s="80"/>
      <c r="K344" s="420"/>
      <c r="L344" s="420"/>
      <c r="M344" s="420"/>
      <c r="Y344" s="12"/>
      <c r="Z344" s="12"/>
      <c r="AA344" s="12"/>
    </row>
    <row r="345" spans="1:27" ht="13.5" customHeight="1">
      <c r="A345" s="9"/>
      <c r="B345" s="15" t="str">
        <f>IF($C345&lt;&gt;"",MAX($B$7:B344)+1,"")</f>
        <v/>
      </c>
      <c r="C345" s="167"/>
      <c r="D345" s="244"/>
      <c r="E345" s="153"/>
      <c r="F345" s="251"/>
      <c r="G345" s="251"/>
      <c r="H345" s="227"/>
      <c r="I345" s="231"/>
      <c r="J345" s="80"/>
      <c r="K345" s="420"/>
      <c r="L345" s="420"/>
      <c r="M345" s="420"/>
      <c r="Y345" s="12"/>
      <c r="Z345" s="12"/>
      <c r="AA345" s="12"/>
    </row>
    <row r="346" spans="1:27" ht="13.5" customHeight="1">
      <c r="A346" s="9"/>
      <c r="B346" s="15" t="str">
        <f>IF($C346&lt;&gt;"",MAX($B$7:B345)+1,"")</f>
        <v/>
      </c>
      <c r="C346" s="167"/>
      <c r="D346" s="244"/>
      <c r="E346" s="153"/>
      <c r="F346" s="251"/>
      <c r="G346" s="251"/>
      <c r="H346" s="227"/>
      <c r="I346" s="231"/>
      <c r="J346" s="80"/>
      <c r="K346" s="420"/>
      <c r="L346" s="420"/>
      <c r="M346" s="420"/>
      <c r="Y346" s="12"/>
      <c r="Z346" s="12"/>
      <c r="AA346" s="12"/>
    </row>
    <row r="347" spans="1:27" ht="13.5" customHeight="1">
      <c r="A347" s="9"/>
      <c r="B347" s="15" t="str">
        <f>IF($C347&lt;&gt;"",MAX($B$7:B346)+1,"")</f>
        <v/>
      </c>
      <c r="C347" s="167"/>
      <c r="D347" s="244"/>
      <c r="E347" s="153"/>
      <c r="F347" s="251"/>
      <c r="G347" s="251"/>
      <c r="H347" s="227"/>
      <c r="I347" s="231"/>
      <c r="J347" s="80"/>
      <c r="K347" s="420"/>
      <c r="L347" s="420"/>
      <c r="M347" s="420"/>
      <c r="Y347" s="12"/>
      <c r="Z347" s="12"/>
      <c r="AA347" s="12"/>
    </row>
    <row r="348" spans="1:27" ht="13.5" customHeight="1">
      <c r="A348" s="9"/>
      <c r="B348" s="15" t="str">
        <f>IF($C348&lt;&gt;"",MAX($B$7:B347)+1,"")</f>
        <v/>
      </c>
      <c r="C348" s="167"/>
      <c r="D348" s="244"/>
      <c r="E348" s="153"/>
      <c r="F348" s="251"/>
      <c r="G348" s="251"/>
      <c r="H348" s="227"/>
      <c r="I348" s="231"/>
      <c r="J348" s="80"/>
      <c r="K348" s="420"/>
      <c r="L348" s="420"/>
      <c r="M348" s="420"/>
      <c r="Y348" s="12"/>
      <c r="Z348" s="12"/>
      <c r="AA348" s="12"/>
    </row>
    <row r="349" spans="1:27" ht="13.5" customHeight="1">
      <c r="A349" s="9"/>
      <c r="B349" s="15" t="str">
        <f>IF($C349&lt;&gt;"",MAX($B$7:B348)+1,"")</f>
        <v/>
      </c>
      <c r="C349" s="167"/>
      <c r="D349" s="244"/>
      <c r="E349" s="153"/>
      <c r="F349" s="251"/>
      <c r="G349" s="251"/>
      <c r="H349" s="227"/>
      <c r="I349" s="231"/>
      <c r="J349" s="80"/>
      <c r="K349" s="420"/>
      <c r="L349" s="420"/>
      <c r="M349" s="420"/>
      <c r="Y349" s="12"/>
      <c r="Z349" s="12"/>
      <c r="AA349" s="12"/>
    </row>
    <row r="350" spans="1:27" ht="13.5" customHeight="1">
      <c r="A350" s="9"/>
      <c r="B350" s="15" t="str">
        <f>IF($C350&lt;&gt;"",MAX($B$7:B349)+1,"")</f>
        <v/>
      </c>
      <c r="C350" s="167"/>
      <c r="D350" s="244"/>
      <c r="E350" s="153"/>
      <c r="F350" s="251"/>
      <c r="G350" s="251"/>
      <c r="H350" s="227"/>
      <c r="I350" s="231"/>
      <c r="J350" s="80"/>
      <c r="K350" s="420"/>
      <c r="L350" s="420"/>
      <c r="M350" s="420"/>
      <c r="Y350" s="12"/>
      <c r="Z350" s="12"/>
      <c r="AA350" s="12"/>
    </row>
    <row r="351" spans="1:27" ht="13.5" customHeight="1">
      <c r="A351" s="9"/>
      <c r="B351" s="15" t="str">
        <f>IF($C351&lt;&gt;"",MAX($B$7:B350)+1,"")</f>
        <v/>
      </c>
      <c r="C351" s="167"/>
      <c r="D351" s="244"/>
      <c r="E351" s="153"/>
      <c r="F351" s="251"/>
      <c r="G351" s="251"/>
      <c r="H351" s="227"/>
      <c r="I351" s="231"/>
      <c r="J351" s="80"/>
      <c r="K351" s="420"/>
      <c r="L351" s="420"/>
      <c r="M351" s="420"/>
      <c r="Y351" s="12"/>
      <c r="Z351" s="12"/>
      <c r="AA351" s="12"/>
    </row>
    <row r="352" spans="1:27" ht="13.5" customHeight="1">
      <c r="A352" s="9"/>
      <c r="B352" s="15" t="str">
        <f>IF($C352&lt;&gt;"",MAX($B$7:B351)+1,"")</f>
        <v/>
      </c>
      <c r="C352" s="167"/>
      <c r="D352" s="244"/>
      <c r="E352" s="153"/>
      <c r="F352" s="251"/>
      <c r="G352" s="251"/>
      <c r="H352" s="227"/>
      <c r="I352" s="231"/>
      <c r="J352" s="80"/>
      <c r="K352" s="420"/>
      <c r="L352" s="420"/>
      <c r="M352" s="420"/>
      <c r="Y352" s="12"/>
      <c r="Z352" s="12"/>
      <c r="AA352" s="12"/>
    </row>
    <row r="353" spans="1:27" ht="13.5" customHeight="1">
      <c r="A353" s="9"/>
      <c r="B353" s="15" t="str">
        <f>IF($C353&lt;&gt;"",MAX($B$7:B352)+1,"")</f>
        <v/>
      </c>
      <c r="C353" s="167"/>
      <c r="D353" s="244"/>
      <c r="E353" s="153"/>
      <c r="F353" s="251"/>
      <c r="G353" s="251"/>
      <c r="H353" s="227"/>
      <c r="I353" s="231"/>
      <c r="J353" s="80"/>
      <c r="K353" s="420"/>
      <c r="L353" s="420"/>
      <c r="M353" s="420"/>
      <c r="Y353" s="12"/>
      <c r="Z353" s="12"/>
      <c r="AA353" s="12"/>
    </row>
    <row r="354" spans="1:27" ht="13.5" customHeight="1">
      <c r="A354" s="9"/>
      <c r="B354" s="15" t="str">
        <f>IF($C354&lt;&gt;"",MAX($B$7:B353)+1,"")</f>
        <v/>
      </c>
      <c r="C354" s="167"/>
      <c r="D354" s="244"/>
      <c r="E354" s="153"/>
      <c r="F354" s="251"/>
      <c r="G354" s="251"/>
      <c r="H354" s="227"/>
      <c r="I354" s="231"/>
      <c r="J354" s="80"/>
      <c r="K354" s="420"/>
      <c r="L354" s="420"/>
      <c r="M354" s="420"/>
      <c r="Y354" s="12"/>
      <c r="Z354" s="12"/>
      <c r="AA354" s="12"/>
    </row>
    <row r="355" spans="1:27" ht="13.5" customHeight="1">
      <c r="A355" s="9"/>
      <c r="B355" s="15" t="str">
        <f>IF($C355&lt;&gt;"",MAX($B$7:B354)+1,"")</f>
        <v/>
      </c>
      <c r="C355" s="167"/>
      <c r="D355" s="244"/>
      <c r="E355" s="153"/>
      <c r="F355" s="251"/>
      <c r="G355" s="251"/>
      <c r="H355" s="227"/>
      <c r="I355" s="231"/>
      <c r="J355" s="80"/>
      <c r="K355" s="420"/>
      <c r="L355" s="420"/>
      <c r="M355" s="420"/>
      <c r="Y355" s="12"/>
      <c r="Z355" s="12"/>
      <c r="AA355" s="12"/>
    </row>
    <row r="356" spans="1:27" ht="13.5" customHeight="1">
      <c r="A356" s="9"/>
      <c r="B356" s="15" t="str">
        <f>IF($C356&lt;&gt;"",MAX($B$7:B355)+1,"")</f>
        <v/>
      </c>
      <c r="C356" s="167"/>
      <c r="D356" s="244"/>
      <c r="E356" s="153"/>
      <c r="F356" s="251"/>
      <c r="G356" s="251"/>
      <c r="H356" s="227"/>
      <c r="I356" s="231"/>
      <c r="J356" s="80"/>
      <c r="K356" s="420"/>
      <c r="L356" s="420"/>
      <c r="M356" s="420"/>
      <c r="Y356" s="12"/>
      <c r="Z356" s="12"/>
      <c r="AA356" s="12"/>
    </row>
    <row r="357" spans="1:27" ht="13.5" customHeight="1">
      <c r="A357" s="9"/>
      <c r="B357" s="15" t="str">
        <f>IF($C357&lt;&gt;"",MAX($B$7:B356)+1,"")</f>
        <v/>
      </c>
      <c r="C357" s="167"/>
      <c r="D357" s="244"/>
      <c r="E357" s="153"/>
      <c r="F357" s="251"/>
      <c r="G357" s="251"/>
      <c r="H357" s="227"/>
      <c r="I357" s="231"/>
      <c r="J357" s="80"/>
      <c r="K357" s="420"/>
      <c r="L357" s="420"/>
      <c r="M357" s="420"/>
      <c r="Y357" s="12"/>
      <c r="Z357" s="12"/>
      <c r="AA357" s="12"/>
    </row>
    <row r="358" spans="1:27" ht="13.5" customHeight="1">
      <c r="A358" s="9"/>
      <c r="B358" s="15" t="str">
        <f>IF($C358&lt;&gt;"",MAX($B$7:B357)+1,"")</f>
        <v/>
      </c>
      <c r="C358" s="167"/>
      <c r="D358" s="244"/>
      <c r="E358" s="153"/>
      <c r="F358" s="251"/>
      <c r="G358" s="251"/>
      <c r="H358" s="227"/>
      <c r="I358" s="231"/>
      <c r="J358" s="80"/>
      <c r="K358" s="420"/>
      <c r="L358" s="420"/>
      <c r="M358" s="420"/>
      <c r="Y358" s="12"/>
      <c r="Z358" s="12"/>
      <c r="AA358" s="12"/>
    </row>
    <row r="359" spans="1:27" ht="13.5" customHeight="1">
      <c r="A359" s="9"/>
      <c r="B359" s="15" t="str">
        <f>IF($C359&lt;&gt;"",MAX($B$7:B358)+1,"")</f>
        <v/>
      </c>
      <c r="C359" s="167"/>
      <c r="D359" s="244"/>
      <c r="E359" s="153"/>
      <c r="F359" s="251"/>
      <c r="G359" s="251"/>
      <c r="H359" s="227"/>
      <c r="I359" s="231"/>
      <c r="J359" s="80"/>
      <c r="K359" s="420"/>
      <c r="L359" s="420"/>
      <c r="M359" s="420"/>
      <c r="Y359" s="12"/>
      <c r="Z359" s="12"/>
      <c r="AA359" s="12"/>
    </row>
    <row r="360" spans="1:27" ht="13.5" customHeight="1">
      <c r="A360" s="9"/>
      <c r="B360" s="15" t="str">
        <f>IF($C360&lt;&gt;"",MAX($B$7:B359)+1,"")</f>
        <v/>
      </c>
      <c r="C360" s="167"/>
      <c r="D360" s="244"/>
      <c r="E360" s="153"/>
      <c r="F360" s="251"/>
      <c r="G360" s="251"/>
      <c r="H360" s="227"/>
      <c r="I360" s="231"/>
      <c r="J360" s="80"/>
      <c r="K360" s="420"/>
      <c r="L360" s="420"/>
      <c r="M360" s="420"/>
      <c r="Y360" s="12"/>
      <c r="Z360" s="12"/>
      <c r="AA360" s="12"/>
    </row>
    <row r="361" spans="1:27" ht="13.5" customHeight="1">
      <c r="A361" s="9"/>
      <c r="B361" s="15" t="str">
        <f>IF($C361&lt;&gt;"",MAX($B$7:B360)+1,"")</f>
        <v/>
      </c>
      <c r="C361" s="167"/>
      <c r="D361" s="244"/>
      <c r="E361" s="153"/>
      <c r="F361" s="251"/>
      <c r="G361" s="251"/>
      <c r="H361" s="227"/>
      <c r="I361" s="231"/>
      <c r="J361" s="80"/>
      <c r="K361" s="420"/>
      <c r="L361" s="420"/>
      <c r="M361" s="420"/>
      <c r="Y361" s="12"/>
      <c r="Z361" s="12"/>
      <c r="AA361" s="12"/>
    </row>
    <row r="362" spans="1:27" ht="13.5" customHeight="1">
      <c r="A362" s="9"/>
      <c r="B362" s="15" t="str">
        <f>IF($C362&lt;&gt;"",MAX($B$7:B361)+1,"")</f>
        <v/>
      </c>
      <c r="C362" s="167"/>
      <c r="D362" s="244"/>
      <c r="E362" s="153"/>
      <c r="F362" s="251"/>
      <c r="G362" s="251"/>
      <c r="H362" s="227"/>
      <c r="I362" s="231"/>
      <c r="J362" s="80"/>
      <c r="K362" s="420"/>
      <c r="L362" s="420"/>
      <c r="M362" s="420"/>
      <c r="Y362" s="12"/>
      <c r="Z362" s="12"/>
      <c r="AA362" s="12"/>
    </row>
    <row r="363" spans="1:27" ht="13.5" customHeight="1">
      <c r="A363" s="9"/>
      <c r="B363" s="15" t="str">
        <f>IF($C363&lt;&gt;"",MAX($B$7:B362)+1,"")</f>
        <v/>
      </c>
      <c r="C363" s="167"/>
      <c r="D363" s="244"/>
      <c r="E363" s="153"/>
      <c r="F363" s="251"/>
      <c r="G363" s="251"/>
      <c r="H363" s="227"/>
      <c r="I363" s="231"/>
      <c r="J363" s="80"/>
      <c r="K363" s="420"/>
      <c r="L363" s="420"/>
      <c r="M363" s="420"/>
      <c r="Y363" s="12"/>
      <c r="Z363" s="12"/>
      <c r="AA363" s="12"/>
    </row>
    <row r="364" spans="1:27" ht="13.5" customHeight="1">
      <c r="A364" s="9"/>
      <c r="B364" s="15" t="str">
        <f>IF($C364&lt;&gt;"",MAX($B$7:B363)+1,"")</f>
        <v/>
      </c>
      <c r="C364" s="167"/>
      <c r="D364" s="244"/>
      <c r="E364" s="153"/>
      <c r="F364" s="251"/>
      <c r="G364" s="251"/>
      <c r="H364" s="227"/>
      <c r="I364" s="231"/>
      <c r="J364" s="80"/>
      <c r="K364" s="420"/>
      <c r="L364" s="420"/>
      <c r="M364" s="420"/>
      <c r="Y364" s="12"/>
      <c r="Z364" s="12"/>
      <c r="AA364" s="12"/>
    </row>
    <row r="365" spans="1:27" ht="13.5" customHeight="1">
      <c r="A365" s="9"/>
      <c r="B365" s="15" t="str">
        <f>IF($C365&lt;&gt;"",MAX($B$7:B364)+1,"")</f>
        <v/>
      </c>
      <c r="C365" s="167"/>
      <c r="D365" s="244"/>
      <c r="E365" s="153"/>
      <c r="F365" s="251"/>
      <c r="G365" s="251"/>
      <c r="H365" s="227"/>
      <c r="I365" s="231"/>
      <c r="J365" s="80"/>
      <c r="K365" s="420"/>
      <c r="L365" s="420"/>
      <c r="M365" s="420"/>
      <c r="Y365" s="12"/>
      <c r="Z365" s="12"/>
      <c r="AA365" s="12"/>
    </row>
    <row r="366" spans="1:27" ht="13.5" customHeight="1">
      <c r="A366" s="9"/>
      <c r="B366" s="15" t="str">
        <f>IF($C366&lt;&gt;"",MAX($B$7:B365)+1,"")</f>
        <v/>
      </c>
      <c r="C366" s="167"/>
      <c r="D366" s="244"/>
      <c r="E366" s="153"/>
      <c r="F366" s="251"/>
      <c r="G366" s="251"/>
      <c r="H366" s="227"/>
      <c r="I366" s="231"/>
      <c r="J366" s="80"/>
      <c r="K366" s="420"/>
      <c r="L366" s="420"/>
      <c r="M366" s="420"/>
      <c r="Y366" s="12"/>
      <c r="Z366" s="12"/>
      <c r="AA366" s="12"/>
    </row>
    <row r="367" spans="1:27" ht="13.5" customHeight="1">
      <c r="A367" s="9"/>
      <c r="B367" s="15" t="str">
        <f>IF($C367&lt;&gt;"",MAX($B$7:B366)+1,"")</f>
        <v/>
      </c>
      <c r="C367" s="167"/>
      <c r="D367" s="244"/>
      <c r="E367" s="153"/>
      <c r="F367" s="251"/>
      <c r="G367" s="251"/>
      <c r="H367" s="227"/>
      <c r="I367" s="231"/>
      <c r="J367" s="80"/>
      <c r="K367" s="420"/>
      <c r="L367" s="420"/>
      <c r="M367" s="420"/>
      <c r="Y367" s="12"/>
      <c r="Z367" s="12"/>
      <c r="AA367" s="12"/>
    </row>
    <row r="368" spans="1:27" ht="13.5" customHeight="1">
      <c r="A368" s="9"/>
      <c r="B368" s="15" t="str">
        <f>IF($C368&lt;&gt;"",MAX($B$7:B367)+1,"")</f>
        <v/>
      </c>
      <c r="C368" s="167"/>
      <c r="D368" s="244"/>
      <c r="E368" s="153"/>
      <c r="F368" s="251"/>
      <c r="G368" s="251"/>
      <c r="H368" s="227"/>
      <c r="I368" s="231"/>
      <c r="J368" s="80"/>
      <c r="K368" s="420"/>
      <c r="L368" s="420"/>
      <c r="M368" s="420"/>
      <c r="Y368" s="12"/>
      <c r="Z368" s="12"/>
      <c r="AA368" s="12"/>
    </row>
    <row r="369" spans="1:27" ht="13.5" customHeight="1">
      <c r="A369" s="9"/>
      <c r="B369" s="15" t="str">
        <f>IF($C369&lt;&gt;"",MAX($B$7:B368)+1,"")</f>
        <v/>
      </c>
      <c r="C369" s="167"/>
      <c r="D369" s="244"/>
      <c r="E369" s="153"/>
      <c r="F369" s="251"/>
      <c r="G369" s="251"/>
      <c r="H369" s="227"/>
      <c r="I369" s="231"/>
      <c r="J369" s="80"/>
      <c r="K369" s="420"/>
      <c r="L369" s="420"/>
      <c r="M369" s="420"/>
      <c r="Y369" s="12"/>
      <c r="Z369" s="12"/>
      <c r="AA369" s="12"/>
    </row>
    <row r="370" spans="1:27" ht="13.5" customHeight="1">
      <c r="A370" s="9"/>
      <c r="B370" s="15" t="str">
        <f>IF($C370&lt;&gt;"",MAX($B$7:B369)+1,"")</f>
        <v/>
      </c>
      <c r="C370" s="167"/>
      <c r="D370" s="244"/>
      <c r="E370" s="153"/>
      <c r="F370" s="251"/>
      <c r="G370" s="251"/>
      <c r="H370" s="227"/>
      <c r="I370" s="231"/>
      <c r="J370" s="80"/>
      <c r="K370" s="420"/>
      <c r="L370" s="420"/>
      <c r="M370" s="420"/>
      <c r="Y370" s="12"/>
      <c r="Z370" s="12"/>
      <c r="AA370" s="12"/>
    </row>
    <row r="371" spans="1:27" ht="13.5" customHeight="1">
      <c r="A371" s="9"/>
      <c r="B371" s="15" t="str">
        <f>IF($C371&lt;&gt;"",MAX($B$7:B370)+1,"")</f>
        <v/>
      </c>
      <c r="C371" s="167"/>
      <c r="D371" s="244"/>
      <c r="E371" s="153"/>
      <c r="F371" s="251"/>
      <c r="G371" s="251"/>
      <c r="H371" s="227"/>
      <c r="I371" s="231"/>
      <c r="J371" s="80"/>
      <c r="K371" s="420"/>
      <c r="L371" s="420"/>
      <c r="M371" s="420"/>
      <c r="Y371" s="12"/>
      <c r="Z371" s="12"/>
      <c r="AA371" s="12"/>
    </row>
    <row r="372" spans="1:27" ht="13.5" customHeight="1">
      <c r="A372" s="9"/>
      <c r="B372" s="15" t="str">
        <f>IF($C372&lt;&gt;"",MAX($B$7:B371)+1,"")</f>
        <v/>
      </c>
      <c r="C372" s="167"/>
      <c r="D372" s="244"/>
      <c r="E372" s="153"/>
      <c r="F372" s="251"/>
      <c r="G372" s="251"/>
      <c r="H372" s="227"/>
      <c r="I372" s="231"/>
      <c r="J372" s="80"/>
      <c r="K372" s="420"/>
      <c r="L372" s="420"/>
      <c r="M372" s="420"/>
      <c r="Y372" s="12"/>
      <c r="Z372" s="12"/>
      <c r="AA372" s="12"/>
    </row>
    <row r="373" spans="1:27" ht="13.5" customHeight="1">
      <c r="A373" s="9"/>
      <c r="B373" s="15" t="str">
        <f>IF($C373&lt;&gt;"",MAX($B$7:B372)+1,"")</f>
        <v/>
      </c>
      <c r="C373" s="167"/>
      <c r="D373" s="244"/>
      <c r="E373" s="153"/>
      <c r="F373" s="251"/>
      <c r="G373" s="251"/>
      <c r="H373" s="227"/>
      <c r="I373" s="231"/>
      <c r="J373" s="207"/>
      <c r="K373" s="420"/>
      <c r="L373" s="420"/>
      <c r="M373" s="420"/>
      <c r="Y373" s="12"/>
      <c r="Z373" s="12"/>
      <c r="AA373" s="12"/>
    </row>
    <row r="374" spans="1:27" ht="13.5" customHeight="1">
      <c r="A374" s="9"/>
      <c r="B374" s="15" t="str">
        <f>IF($C374&lt;&gt;"",MAX($B$7:B373)+1,"")</f>
        <v/>
      </c>
      <c r="C374" s="167"/>
      <c r="D374" s="244"/>
      <c r="E374" s="153"/>
      <c r="F374" s="251"/>
      <c r="G374" s="251"/>
      <c r="H374" s="227"/>
      <c r="I374" s="231"/>
      <c r="J374" s="207"/>
      <c r="K374" s="420"/>
      <c r="L374" s="420"/>
      <c r="M374" s="420"/>
      <c r="Y374" s="12"/>
      <c r="Z374" s="12"/>
      <c r="AA374" s="12"/>
    </row>
    <row r="375" spans="1:27" ht="13.5" customHeight="1">
      <c r="A375" s="9"/>
      <c r="B375" s="15" t="str">
        <f>IF($C375&lt;&gt;"",MAX($B$7:B374)+1,"")</f>
        <v/>
      </c>
      <c r="C375" s="167"/>
      <c r="D375" s="244"/>
      <c r="E375" s="153"/>
      <c r="F375" s="251"/>
      <c r="G375" s="251"/>
      <c r="H375" s="227"/>
      <c r="I375" s="231"/>
      <c r="J375" s="207"/>
      <c r="K375" s="420"/>
      <c r="L375" s="420"/>
      <c r="M375" s="420"/>
      <c r="Y375" s="12"/>
      <c r="Z375" s="12"/>
      <c r="AA375" s="12"/>
    </row>
    <row r="376" spans="1:27" ht="13.5" customHeight="1">
      <c r="A376" s="9"/>
      <c r="B376" s="15" t="str">
        <f>IF($C376&lt;&gt;"",MAX($B$7:B375)+1,"")</f>
        <v/>
      </c>
      <c r="C376" s="167"/>
      <c r="D376" s="244"/>
      <c r="E376" s="153"/>
      <c r="F376" s="251"/>
      <c r="G376" s="251"/>
      <c r="H376" s="227"/>
      <c r="I376" s="231"/>
      <c r="J376" s="207"/>
      <c r="K376" s="420"/>
      <c r="L376" s="420"/>
      <c r="M376" s="420"/>
      <c r="Y376" s="12"/>
      <c r="Z376" s="12"/>
      <c r="AA376" s="12"/>
    </row>
    <row r="377" spans="1:27" ht="13.5" customHeight="1">
      <c r="A377" s="9"/>
      <c r="B377" s="15" t="str">
        <f>IF($C377&lt;&gt;"",MAX($B$7:B376)+1,"")</f>
        <v/>
      </c>
      <c r="C377" s="167"/>
      <c r="D377" s="244"/>
      <c r="E377" s="153"/>
      <c r="F377" s="251"/>
      <c r="G377" s="251"/>
      <c r="H377" s="227"/>
      <c r="I377" s="231"/>
      <c r="J377" s="207"/>
      <c r="K377" s="420"/>
      <c r="L377" s="420"/>
      <c r="M377" s="420"/>
      <c r="Y377" s="12"/>
      <c r="Z377" s="12"/>
      <c r="AA377" s="12"/>
    </row>
    <row r="378" spans="1:27" ht="13.5" customHeight="1">
      <c r="A378" s="9"/>
      <c r="B378" s="15" t="str">
        <f>IF($C378&lt;&gt;"",MAX($B$7:B377)+1,"")</f>
        <v/>
      </c>
      <c r="C378" s="167"/>
      <c r="D378" s="244"/>
      <c r="E378" s="153"/>
      <c r="F378" s="251"/>
      <c r="G378" s="251"/>
      <c r="H378" s="227"/>
      <c r="I378" s="231"/>
      <c r="J378" s="207"/>
      <c r="K378" s="420"/>
      <c r="L378" s="420"/>
      <c r="M378" s="420"/>
      <c r="Y378" s="12"/>
      <c r="Z378" s="12"/>
      <c r="AA378" s="12"/>
    </row>
    <row r="379" spans="1:27" ht="13.5" customHeight="1">
      <c r="A379" s="9"/>
      <c r="B379" s="15" t="str">
        <f>IF($C379&lt;&gt;"",MAX($B$7:B378)+1,"")</f>
        <v/>
      </c>
      <c r="C379" s="167"/>
      <c r="D379" s="244"/>
      <c r="E379" s="153"/>
      <c r="F379" s="251"/>
      <c r="G379" s="251"/>
      <c r="H379" s="227"/>
      <c r="I379" s="231"/>
      <c r="J379" s="80"/>
      <c r="K379" s="420"/>
      <c r="L379" s="420"/>
      <c r="M379" s="420"/>
      <c r="Y379" s="12"/>
      <c r="Z379" s="12"/>
      <c r="AA379" s="12"/>
    </row>
    <row r="380" spans="1:27" ht="13.5" customHeight="1">
      <c r="A380" s="9"/>
      <c r="B380" s="15" t="str">
        <f>IF($C380&lt;&gt;"",MAX($B$7:B379)+1,"")</f>
        <v/>
      </c>
      <c r="C380" s="167"/>
      <c r="D380" s="244"/>
      <c r="E380" s="153"/>
      <c r="F380" s="251"/>
      <c r="G380" s="251"/>
      <c r="H380" s="227"/>
      <c r="I380" s="231"/>
      <c r="J380" s="80"/>
      <c r="K380" s="420"/>
      <c r="L380" s="420"/>
      <c r="M380" s="420"/>
      <c r="Y380" s="12"/>
      <c r="Z380" s="12"/>
      <c r="AA380" s="12"/>
    </row>
    <row r="381" spans="1:27" ht="13.5" customHeight="1">
      <c r="A381" s="9"/>
      <c r="B381" s="15" t="str">
        <f>IF($C381&lt;&gt;"",MAX($B$7:B380)+1,"")</f>
        <v/>
      </c>
      <c r="C381" s="167"/>
      <c r="D381" s="244"/>
      <c r="E381" s="153"/>
      <c r="F381" s="251"/>
      <c r="G381" s="251"/>
      <c r="H381" s="227"/>
      <c r="I381" s="231"/>
      <c r="J381" s="80"/>
      <c r="K381" s="420"/>
      <c r="L381" s="420"/>
      <c r="M381" s="420"/>
      <c r="Y381" s="12"/>
      <c r="Z381" s="12"/>
      <c r="AA381" s="12"/>
    </row>
    <row r="382" spans="1:27" ht="13.5" customHeight="1">
      <c r="A382" s="9"/>
      <c r="B382" s="15" t="str">
        <f>IF($C382&lt;&gt;"",MAX($B$7:B381)+1,"")</f>
        <v/>
      </c>
      <c r="C382" s="167"/>
      <c r="D382" s="244"/>
      <c r="E382" s="153"/>
      <c r="F382" s="251"/>
      <c r="G382" s="251"/>
      <c r="H382" s="227"/>
      <c r="I382" s="231"/>
      <c r="J382" s="80"/>
      <c r="K382" s="420"/>
      <c r="L382" s="420"/>
      <c r="M382" s="420"/>
      <c r="Y382" s="12"/>
      <c r="Z382" s="12"/>
      <c r="AA382" s="12"/>
    </row>
    <row r="383" spans="1:27" ht="13.5" customHeight="1">
      <c r="A383" s="9"/>
      <c r="B383" s="15" t="str">
        <f>IF($C383&lt;&gt;"",MAX($B$7:B382)+1,"")</f>
        <v/>
      </c>
      <c r="C383" s="167"/>
      <c r="D383" s="244"/>
      <c r="E383" s="153"/>
      <c r="F383" s="251"/>
      <c r="G383" s="251"/>
      <c r="H383" s="227"/>
      <c r="I383" s="231"/>
      <c r="J383" s="80"/>
      <c r="K383" s="420"/>
      <c r="L383" s="420"/>
      <c r="M383" s="420"/>
      <c r="Y383" s="12"/>
      <c r="Z383" s="12"/>
      <c r="AA383" s="12"/>
    </row>
    <row r="384" spans="1:27" ht="13.5" customHeight="1">
      <c r="A384" s="9"/>
      <c r="B384" s="15" t="str">
        <f>IF($C384&lt;&gt;"",MAX($B$7:B383)+1,"")</f>
        <v/>
      </c>
      <c r="C384" s="167"/>
      <c r="D384" s="244"/>
      <c r="E384" s="153"/>
      <c r="F384" s="251"/>
      <c r="G384" s="251"/>
      <c r="H384" s="227"/>
      <c r="I384" s="231"/>
      <c r="J384" s="80"/>
      <c r="K384" s="420"/>
      <c r="L384" s="420"/>
      <c r="M384" s="420"/>
      <c r="Y384" s="12"/>
      <c r="Z384" s="12"/>
      <c r="AA384" s="12"/>
    </row>
    <row r="385" spans="1:27" ht="13.5" customHeight="1">
      <c r="A385" s="9"/>
      <c r="B385" s="15" t="str">
        <f>IF($C385&lt;&gt;"",MAX($B$7:B384)+1,"")</f>
        <v/>
      </c>
      <c r="C385" s="167"/>
      <c r="D385" s="244"/>
      <c r="E385" s="153"/>
      <c r="F385" s="251"/>
      <c r="G385" s="251"/>
      <c r="H385" s="227"/>
      <c r="I385" s="231"/>
      <c r="J385" s="80"/>
      <c r="K385" s="420"/>
      <c r="L385" s="420"/>
      <c r="M385" s="420"/>
      <c r="Y385" s="12"/>
      <c r="Z385" s="12"/>
      <c r="AA385" s="12"/>
    </row>
    <row r="386" spans="1:27" ht="13.5" customHeight="1">
      <c r="A386" s="9"/>
      <c r="B386" s="15" t="str">
        <f>IF($C386&lt;&gt;"",MAX($B$7:B385)+1,"")</f>
        <v/>
      </c>
      <c r="C386" s="167"/>
      <c r="D386" s="244"/>
      <c r="E386" s="153"/>
      <c r="F386" s="251"/>
      <c r="G386" s="251"/>
      <c r="H386" s="227"/>
      <c r="I386" s="231"/>
      <c r="J386" s="80"/>
      <c r="K386" s="420"/>
      <c r="L386" s="420"/>
      <c r="M386" s="420"/>
      <c r="Y386" s="12"/>
      <c r="Z386" s="12"/>
      <c r="AA386" s="12"/>
    </row>
    <row r="387" spans="1:27" ht="13.5" customHeight="1">
      <c r="A387" s="9"/>
      <c r="B387" s="15" t="str">
        <f>IF($C387&lt;&gt;"",MAX($B$7:B386)+1,"")</f>
        <v/>
      </c>
      <c r="C387" s="167"/>
      <c r="D387" s="244"/>
      <c r="E387" s="153"/>
      <c r="F387" s="251"/>
      <c r="G387" s="251"/>
      <c r="H387" s="227"/>
      <c r="I387" s="231"/>
      <c r="J387" s="80"/>
      <c r="K387" s="420"/>
      <c r="L387" s="420"/>
      <c r="M387" s="420"/>
      <c r="Y387" s="12"/>
      <c r="Z387" s="12"/>
      <c r="AA387" s="12"/>
    </row>
    <row r="388" spans="1:27" ht="13.5" customHeight="1">
      <c r="A388" s="9"/>
      <c r="B388" s="15" t="str">
        <f>IF($C388&lt;&gt;"",MAX($B$7:B387)+1,"")</f>
        <v/>
      </c>
      <c r="C388" s="167"/>
      <c r="D388" s="244"/>
      <c r="E388" s="153"/>
      <c r="F388" s="251"/>
      <c r="G388" s="251"/>
      <c r="H388" s="227"/>
      <c r="I388" s="231"/>
      <c r="J388" s="80"/>
      <c r="K388" s="420"/>
      <c r="L388" s="420"/>
      <c r="M388" s="420"/>
      <c r="Y388" s="12"/>
      <c r="Z388" s="12"/>
      <c r="AA388" s="12"/>
    </row>
    <row r="389" spans="1:27" ht="13.5" customHeight="1">
      <c r="A389" s="9"/>
      <c r="B389" s="15" t="str">
        <f>IF($C389&lt;&gt;"",MAX($B$7:B388)+1,"")</f>
        <v/>
      </c>
      <c r="C389" s="167"/>
      <c r="D389" s="244"/>
      <c r="E389" s="153"/>
      <c r="F389" s="251"/>
      <c r="G389" s="251"/>
      <c r="H389" s="227"/>
      <c r="I389" s="231"/>
      <c r="J389" s="80"/>
      <c r="K389" s="420"/>
      <c r="L389" s="420"/>
      <c r="M389" s="420"/>
      <c r="Y389" s="12"/>
      <c r="Z389" s="12"/>
      <c r="AA389" s="12"/>
    </row>
    <row r="390" spans="1:27" ht="13.5" customHeight="1">
      <c r="A390" s="9"/>
      <c r="B390" s="15" t="str">
        <f>IF($C390&lt;&gt;"",MAX($B$7:B389)+1,"")</f>
        <v/>
      </c>
      <c r="C390" s="167"/>
      <c r="D390" s="244"/>
      <c r="E390" s="153"/>
      <c r="F390" s="251"/>
      <c r="G390" s="251"/>
      <c r="H390" s="227"/>
      <c r="I390" s="231"/>
      <c r="J390" s="80"/>
      <c r="K390" s="420"/>
      <c r="L390" s="420"/>
      <c r="M390" s="420"/>
      <c r="Y390" s="12"/>
      <c r="Z390" s="12"/>
      <c r="AA390" s="12"/>
    </row>
    <row r="391" spans="1:27" ht="13.5" customHeight="1">
      <c r="A391" s="9"/>
      <c r="B391" s="15" t="str">
        <f>IF($C391&lt;&gt;"",MAX($B$7:B390)+1,"")</f>
        <v/>
      </c>
      <c r="C391" s="167"/>
      <c r="D391" s="244"/>
      <c r="E391" s="153"/>
      <c r="F391" s="251"/>
      <c r="G391" s="251"/>
      <c r="H391" s="227"/>
      <c r="I391" s="231"/>
      <c r="J391" s="80"/>
      <c r="K391" s="420"/>
      <c r="L391" s="420"/>
      <c r="M391" s="420"/>
      <c r="Y391" s="12"/>
      <c r="Z391" s="12"/>
      <c r="AA391" s="12"/>
    </row>
    <row r="392" spans="1:27" ht="13.5" customHeight="1">
      <c r="A392" s="9"/>
      <c r="B392" s="15" t="str">
        <f>IF($C392&lt;&gt;"",MAX($B$7:B391)+1,"")</f>
        <v/>
      </c>
      <c r="C392" s="167"/>
      <c r="D392" s="244"/>
      <c r="E392" s="153"/>
      <c r="F392" s="251"/>
      <c r="G392" s="251"/>
      <c r="H392" s="227"/>
      <c r="I392" s="231"/>
      <c r="J392" s="80"/>
      <c r="K392" s="420"/>
      <c r="L392" s="420"/>
      <c r="M392" s="420"/>
      <c r="Y392" s="12"/>
      <c r="Z392" s="12"/>
      <c r="AA392" s="12"/>
    </row>
    <row r="393" spans="1:27" ht="13.5" customHeight="1">
      <c r="A393" s="9"/>
      <c r="B393" s="15" t="str">
        <f>IF($C393&lt;&gt;"",MAX($B$7:B392)+1,"")</f>
        <v/>
      </c>
      <c r="C393" s="167"/>
      <c r="D393" s="244"/>
      <c r="E393" s="153"/>
      <c r="F393" s="251"/>
      <c r="G393" s="251"/>
      <c r="H393" s="227"/>
      <c r="I393" s="231"/>
      <c r="J393" s="80"/>
      <c r="K393" s="420"/>
      <c r="L393" s="420"/>
      <c r="M393" s="420"/>
      <c r="Y393" s="12"/>
      <c r="Z393" s="12"/>
      <c r="AA393" s="12"/>
    </row>
    <row r="394" spans="1:27" ht="13.5" customHeight="1">
      <c r="A394" s="9"/>
      <c r="B394" s="15" t="str">
        <f>IF($C394&lt;&gt;"",MAX($B$7:B393)+1,"")</f>
        <v/>
      </c>
      <c r="C394" s="167"/>
      <c r="D394" s="244"/>
      <c r="E394" s="153"/>
      <c r="F394" s="251"/>
      <c r="G394" s="251"/>
      <c r="H394" s="227"/>
      <c r="I394" s="231"/>
      <c r="J394" s="80"/>
      <c r="K394" s="420"/>
      <c r="L394" s="420"/>
      <c r="M394" s="420"/>
      <c r="Y394" s="12"/>
      <c r="Z394" s="12"/>
      <c r="AA394" s="12"/>
    </row>
    <row r="395" spans="1:27" ht="13.5" customHeight="1">
      <c r="A395" s="9"/>
      <c r="B395" s="15" t="str">
        <f>IF($C395&lt;&gt;"",MAX($B$7:B394)+1,"")</f>
        <v/>
      </c>
      <c r="C395" s="167"/>
      <c r="D395" s="244"/>
      <c r="E395" s="153"/>
      <c r="F395" s="251"/>
      <c r="G395" s="251"/>
      <c r="H395" s="227"/>
      <c r="I395" s="231"/>
      <c r="J395" s="80"/>
      <c r="K395" s="420"/>
      <c r="L395" s="420"/>
      <c r="M395" s="420"/>
      <c r="Y395" s="12"/>
      <c r="Z395" s="12"/>
      <c r="AA395" s="12"/>
    </row>
    <row r="396" spans="1:27" ht="13.5" customHeight="1">
      <c r="A396" s="9"/>
      <c r="B396" s="15" t="str">
        <f>IF($C396&lt;&gt;"",MAX($B$7:B395)+1,"")</f>
        <v/>
      </c>
      <c r="C396" s="167"/>
      <c r="D396" s="244"/>
      <c r="E396" s="153"/>
      <c r="F396" s="251"/>
      <c r="G396" s="251"/>
      <c r="H396" s="227"/>
      <c r="I396" s="231"/>
      <c r="J396" s="80"/>
      <c r="K396" s="420"/>
      <c r="L396" s="420"/>
      <c r="M396" s="420"/>
      <c r="Y396" s="12"/>
      <c r="Z396" s="12"/>
      <c r="AA396" s="12"/>
    </row>
    <row r="397" spans="1:27" ht="13.5" customHeight="1">
      <c r="A397" s="9"/>
      <c r="B397" s="15" t="str">
        <f>IF($C397&lt;&gt;"",MAX($B$7:B396)+1,"")</f>
        <v/>
      </c>
      <c r="C397" s="167"/>
      <c r="D397" s="244"/>
      <c r="E397" s="153"/>
      <c r="F397" s="251"/>
      <c r="G397" s="251"/>
      <c r="H397" s="227"/>
      <c r="I397" s="231"/>
      <c r="J397" s="80"/>
      <c r="K397" s="420"/>
      <c r="L397" s="420"/>
      <c r="M397" s="420"/>
      <c r="Y397" s="12"/>
      <c r="Z397" s="12"/>
      <c r="AA397" s="12"/>
    </row>
    <row r="398" spans="1:27" ht="13.5" customHeight="1">
      <c r="A398" s="9"/>
      <c r="B398" s="15" t="str">
        <f>IF($C398&lt;&gt;"",MAX($B$7:B397)+1,"")</f>
        <v/>
      </c>
      <c r="C398" s="167"/>
      <c r="D398" s="244"/>
      <c r="E398" s="153"/>
      <c r="F398" s="251"/>
      <c r="G398" s="251"/>
      <c r="H398" s="227"/>
      <c r="I398" s="231"/>
      <c r="J398" s="80"/>
      <c r="K398" s="420"/>
      <c r="L398" s="420"/>
      <c r="M398" s="420"/>
      <c r="Y398" s="12"/>
      <c r="Z398" s="12"/>
      <c r="AA398" s="12"/>
    </row>
    <row r="399" spans="1:27" ht="13.5" customHeight="1">
      <c r="A399" s="9"/>
      <c r="B399" s="15" t="str">
        <f>IF($C399&lt;&gt;"",MAX($B$7:B398)+1,"")</f>
        <v/>
      </c>
      <c r="C399" s="167"/>
      <c r="D399" s="244"/>
      <c r="E399" s="153"/>
      <c r="F399" s="251"/>
      <c r="G399" s="251"/>
      <c r="H399" s="227"/>
      <c r="I399" s="231"/>
      <c r="J399" s="80"/>
      <c r="K399" s="420"/>
      <c r="L399" s="420"/>
      <c r="M399" s="420"/>
      <c r="Y399" s="12"/>
      <c r="Z399" s="12"/>
      <c r="AA399" s="12"/>
    </row>
    <row r="400" spans="1:27" ht="13.5" customHeight="1">
      <c r="A400" s="9"/>
      <c r="B400" s="15" t="str">
        <f>IF($C400&lt;&gt;"",MAX($B$7:B399)+1,"")</f>
        <v/>
      </c>
      <c r="C400" s="167"/>
      <c r="D400" s="244"/>
      <c r="E400" s="153"/>
      <c r="F400" s="251"/>
      <c r="G400" s="251"/>
      <c r="H400" s="227"/>
      <c r="I400" s="231"/>
      <c r="J400" s="80"/>
      <c r="K400" s="420"/>
      <c r="L400" s="420"/>
      <c r="M400" s="420"/>
      <c r="Y400" s="12"/>
      <c r="Z400" s="12"/>
      <c r="AA400" s="12"/>
    </row>
    <row r="401" spans="1:27" ht="13.5" customHeight="1">
      <c r="A401" s="9"/>
      <c r="B401" s="15" t="str">
        <f>IF($C401&lt;&gt;"",MAX($B$7:B400)+1,"")</f>
        <v/>
      </c>
      <c r="C401" s="167"/>
      <c r="D401" s="244"/>
      <c r="E401" s="153"/>
      <c r="F401" s="251"/>
      <c r="G401" s="251"/>
      <c r="H401" s="227"/>
      <c r="I401" s="231"/>
      <c r="J401" s="80"/>
      <c r="K401" s="420"/>
      <c r="L401" s="420"/>
      <c r="M401" s="420"/>
      <c r="Y401" s="12"/>
      <c r="Z401" s="12"/>
      <c r="AA401" s="12"/>
    </row>
    <row r="402" spans="1:27" ht="13.5" customHeight="1">
      <c r="A402" s="9"/>
      <c r="B402" s="15" t="str">
        <f>IF($C402&lt;&gt;"",MAX($B$7:B401)+1,"")</f>
        <v/>
      </c>
      <c r="C402" s="167"/>
      <c r="D402" s="244"/>
      <c r="E402" s="153"/>
      <c r="F402" s="251"/>
      <c r="G402" s="251"/>
      <c r="H402" s="227"/>
      <c r="I402" s="231"/>
      <c r="J402" s="80"/>
      <c r="K402" s="420"/>
      <c r="L402" s="420"/>
      <c r="M402" s="420"/>
      <c r="Y402" s="12"/>
      <c r="Z402" s="12"/>
      <c r="AA402" s="12"/>
    </row>
    <row r="403" spans="1:27" ht="13.5" customHeight="1">
      <c r="A403" s="9"/>
      <c r="B403" s="15" t="str">
        <f>IF($C403&lt;&gt;"",MAX($B$7:B402)+1,"")</f>
        <v/>
      </c>
      <c r="C403" s="167"/>
      <c r="D403" s="244"/>
      <c r="E403" s="153"/>
      <c r="F403" s="251"/>
      <c r="G403" s="251"/>
      <c r="H403" s="227"/>
      <c r="I403" s="231"/>
      <c r="J403" s="80"/>
      <c r="K403" s="420"/>
      <c r="L403" s="420"/>
      <c r="M403" s="420"/>
      <c r="Y403" s="12"/>
      <c r="Z403" s="12"/>
      <c r="AA403" s="12"/>
    </row>
    <row r="404" spans="1:27" ht="13.5" customHeight="1">
      <c r="A404" s="9"/>
      <c r="B404" s="15" t="str">
        <f>IF($C404&lt;&gt;"",MAX($B$7:B403)+1,"")</f>
        <v/>
      </c>
      <c r="C404" s="167"/>
      <c r="D404" s="244"/>
      <c r="E404" s="153"/>
      <c r="F404" s="251"/>
      <c r="G404" s="251"/>
      <c r="H404" s="227"/>
      <c r="I404" s="231"/>
      <c r="J404" s="80"/>
      <c r="K404" s="420"/>
      <c r="L404" s="420"/>
      <c r="M404" s="420"/>
      <c r="Y404" s="12"/>
      <c r="Z404" s="12"/>
      <c r="AA404" s="12"/>
    </row>
    <row r="405" spans="1:27" ht="13.5" customHeight="1">
      <c r="A405" s="9"/>
      <c r="B405" s="15" t="str">
        <f>IF($C405&lt;&gt;"",MAX($B$7:B404)+1,"")</f>
        <v/>
      </c>
      <c r="C405" s="167"/>
      <c r="D405" s="244"/>
      <c r="E405" s="153"/>
      <c r="F405" s="251"/>
      <c r="G405" s="251"/>
      <c r="H405" s="227"/>
      <c r="I405" s="231"/>
      <c r="J405" s="80"/>
      <c r="K405" s="420"/>
      <c r="L405" s="420"/>
      <c r="M405" s="420"/>
      <c r="Y405" s="12"/>
      <c r="Z405" s="12"/>
      <c r="AA405" s="12"/>
    </row>
    <row r="406" spans="1:27" ht="13.5" customHeight="1">
      <c r="A406" s="9"/>
      <c r="B406" s="15" t="str">
        <f>IF($C406&lt;&gt;"",MAX($B$7:B405)+1,"")</f>
        <v/>
      </c>
      <c r="C406" s="167"/>
      <c r="D406" s="244"/>
      <c r="E406" s="153"/>
      <c r="F406" s="251"/>
      <c r="G406" s="251"/>
      <c r="H406" s="227"/>
      <c r="I406" s="231"/>
      <c r="J406" s="80"/>
      <c r="K406" s="420"/>
      <c r="L406" s="420"/>
      <c r="M406" s="420"/>
      <c r="Y406" s="12"/>
      <c r="Z406" s="12"/>
      <c r="AA406" s="12"/>
    </row>
    <row r="407" spans="1:27" ht="13.5" customHeight="1">
      <c r="A407" s="9"/>
      <c r="B407" s="15" t="str">
        <f>IF($C407&lt;&gt;"",MAX($B$7:B406)+1,"")</f>
        <v/>
      </c>
      <c r="C407" s="167"/>
      <c r="D407" s="244"/>
      <c r="E407" s="153"/>
      <c r="F407" s="251"/>
      <c r="G407" s="251"/>
      <c r="H407" s="227"/>
      <c r="I407" s="231"/>
      <c r="J407" s="80"/>
      <c r="K407" s="420"/>
      <c r="L407" s="420"/>
      <c r="M407" s="420"/>
      <c r="Y407" s="12"/>
      <c r="Z407" s="12"/>
      <c r="AA407" s="12"/>
    </row>
    <row r="408" spans="1:27" ht="13.5" customHeight="1">
      <c r="A408" s="9"/>
      <c r="B408" s="15" t="str">
        <f>IF($C408&lt;&gt;"",MAX($B$7:B407)+1,"")</f>
        <v/>
      </c>
      <c r="C408" s="167"/>
      <c r="D408" s="244"/>
      <c r="E408" s="153"/>
      <c r="F408" s="251"/>
      <c r="G408" s="251"/>
      <c r="H408" s="227"/>
      <c r="I408" s="231"/>
      <c r="J408" s="80"/>
      <c r="K408" s="420"/>
      <c r="L408" s="420"/>
      <c r="M408" s="420"/>
      <c r="Y408" s="12"/>
      <c r="Z408" s="12"/>
      <c r="AA408" s="12"/>
    </row>
    <row r="409" spans="1:27" ht="13.5" customHeight="1">
      <c r="A409" s="9"/>
      <c r="B409" s="15" t="str">
        <f>IF($C409&lt;&gt;"",MAX($B$7:B408)+1,"")</f>
        <v/>
      </c>
      <c r="C409" s="167"/>
      <c r="D409" s="244"/>
      <c r="E409" s="153"/>
      <c r="F409" s="251"/>
      <c r="G409" s="251"/>
      <c r="H409" s="227"/>
      <c r="I409" s="231"/>
      <c r="J409" s="80"/>
      <c r="K409" s="420"/>
      <c r="L409" s="420"/>
      <c r="M409" s="420"/>
      <c r="Y409" s="12"/>
      <c r="Z409" s="12"/>
      <c r="AA409" s="12"/>
    </row>
    <row r="410" spans="1:27" ht="13.5" customHeight="1">
      <c r="A410" s="9"/>
      <c r="B410" s="15" t="str">
        <f>IF($C410&lt;&gt;"",MAX($B$7:B409)+1,"")</f>
        <v/>
      </c>
      <c r="C410" s="167"/>
      <c r="D410" s="244"/>
      <c r="E410" s="153"/>
      <c r="F410" s="251"/>
      <c r="G410" s="251"/>
      <c r="H410" s="227"/>
      <c r="I410" s="231"/>
      <c r="J410" s="80"/>
      <c r="K410" s="420"/>
      <c r="L410" s="420"/>
      <c r="M410" s="420"/>
      <c r="Y410" s="12"/>
      <c r="Z410" s="12"/>
      <c r="AA410" s="12"/>
    </row>
    <row r="411" spans="1:27" ht="13.5" customHeight="1">
      <c r="A411" s="9"/>
      <c r="B411" s="15" t="str">
        <f>IF($C411&lt;&gt;"",MAX($B$7:B410)+1,"")</f>
        <v/>
      </c>
      <c r="C411" s="167"/>
      <c r="D411" s="244"/>
      <c r="E411" s="153"/>
      <c r="F411" s="251"/>
      <c r="G411" s="251"/>
      <c r="H411" s="227"/>
      <c r="I411" s="231"/>
      <c r="J411" s="80"/>
      <c r="K411" s="420"/>
      <c r="L411" s="420"/>
      <c r="M411" s="420"/>
      <c r="Y411" s="12"/>
      <c r="Z411" s="12"/>
      <c r="AA411" s="12"/>
    </row>
    <row r="412" spans="1:27" ht="13.5" customHeight="1">
      <c r="A412" s="9"/>
      <c r="B412" s="15" t="str">
        <f>IF($C412&lt;&gt;"",MAX($B$7:B411)+1,"")</f>
        <v/>
      </c>
      <c r="C412" s="167"/>
      <c r="D412" s="244"/>
      <c r="E412" s="153"/>
      <c r="F412" s="251"/>
      <c r="G412" s="251"/>
      <c r="H412" s="227"/>
      <c r="I412" s="231"/>
      <c r="J412" s="80"/>
      <c r="K412" s="420"/>
      <c r="L412" s="420"/>
      <c r="M412" s="420"/>
      <c r="Y412" s="12"/>
      <c r="Z412" s="12"/>
      <c r="AA412" s="12"/>
    </row>
    <row r="413" spans="1:27" ht="13.5" customHeight="1">
      <c r="A413" s="9"/>
      <c r="B413" s="15" t="str">
        <f>IF($C413&lt;&gt;"",MAX($B$7:B412)+1,"")</f>
        <v/>
      </c>
      <c r="C413" s="167"/>
      <c r="D413" s="244"/>
      <c r="E413" s="153"/>
      <c r="F413" s="251"/>
      <c r="G413" s="251"/>
      <c r="H413" s="227"/>
      <c r="I413" s="231"/>
      <c r="J413" s="80"/>
      <c r="K413" s="420"/>
      <c r="L413" s="420"/>
      <c r="M413" s="420"/>
      <c r="Y413" s="12"/>
      <c r="Z413" s="12"/>
      <c r="AA413" s="12"/>
    </row>
    <row r="414" spans="1:27" ht="13.5" customHeight="1">
      <c r="A414" s="9"/>
      <c r="B414" s="15" t="str">
        <f>IF($C414&lt;&gt;"",MAX($B$7:B413)+1,"")</f>
        <v/>
      </c>
      <c r="C414" s="167"/>
      <c r="D414" s="244"/>
      <c r="E414" s="153"/>
      <c r="F414" s="251"/>
      <c r="G414" s="251"/>
      <c r="H414" s="227"/>
      <c r="I414" s="231"/>
      <c r="J414" s="80"/>
      <c r="K414" s="420"/>
      <c r="L414" s="420"/>
      <c r="M414" s="420"/>
      <c r="Y414" s="12"/>
      <c r="Z414" s="12"/>
      <c r="AA414" s="12"/>
    </row>
    <row r="415" spans="1:27" ht="13.5" customHeight="1">
      <c r="A415" s="9"/>
      <c r="B415" s="15" t="str">
        <f>IF($C415&lt;&gt;"",MAX($B$7:B414)+1,"")</f>
        <v/>
      </c>
      <c r="C415" s="167"/>
      <c r="D415" s="244"/>
      <c r="E415" s="153"/>
      <c r="F415" s="251"/>
      <c r="G415" s="251"/>
      <c r="H415" s="227"/>
      <c r="I415" s="231"/>
      <c r="J415" s="80"/>
      <c r="K415" s="420"/>
      <c r="L415" s="420"/>
      <c r="M415" s="420"/>
      <c r="Y415" s="12"/>
      <c r="Z415" s="12"/>
      <c r="AA415" s="12"/>
    </row>
    <row r="416" spans="1:27" ht="13.5" customHeight="1">
      <c r="A416" s="9"/>
      <c r="B416" s="15" t="str">
        <f>IF($C416&lt;&gt;"",MAX($B$7:B415)+1,"")</f>
        <v/>
      </c>
      <c r="C416" s="167"/>
      <c r="D416" s="244"/>
      <c r="E416" s="153"/>
      <c r="F416" s="251"/>
      <c r="G416" s="251"/>
      <c r="H416" s="227"/>
      <c r="I416" s="231"/>
      <c r="J416" s="80"/>
      <c r="K416" s="420"/>
      <c r="L416" s="420"/>
      <c r="M416" s="420"/>
      <c r="Y416" s="12"/>
      <c r="Z416" s="12"/>
      <c r="AA416" s="12"/>
    </row>
    <row r="417" spans="1:27" ht="13.5" customHeight="1">
      <c r="A417" s="9"/>
      <c r="B417" s="15" t="str">
        <f>IF($C417&lt;&gt;"",MAX($B$7:B416)+1,"")</f>
        <v/>
      </c>
      <c r="C417" s="167"/>
      <c r="D417" s="244"/>
      <c r="E417" s="153"/>
      <c r="F417" s="251"/>
      <c r="G417" s="251"/>
      <c r="H417" s="227"/>
      <c r="I417" s="231"/>
      <c r="J417" s="80"/>
      <c r="K417" s="420"/>
      <c r="L417" s="420"/>
      <c r="M417" s="420"/>
      <c r="Y417" s="12"/>
      <c r="Z417" s="12"/>
      <c r="AA417" s="12"/>
    </row>
    <row r="418" spans="1:27" ht="13.5" customHeight="1">
      <c r="A418" s="9"/>
      <c r="B418" s="15" t="str">
        <f>IF($C418&lt;&gt;"",MAX($B$7:B417)+1,"")</f>
        <v/>
      </c>
      <c r="C418" s="167"/>
      <c r="D418" s="244"/>
      <c r="E418" s="153"/>
      <c r="F418" s="251"/>
      <c r="G418" s="251"/>
      <c r="H418" s="227"/>
      <c r="I418" s="231"/>
      <c r="J418" s="80"/>
      <c r="K418" s="420"/>
      <c r="L418" s="420"/>
      <c r="M418" s="420"/>
      <c r="Y418" s="12"/>
      <c r="Z418" s="12"/>
      <c r="AA418" s="12"/>
    </row>
    <row r="419" spans="1:27" ht="13.5" customHeight="1">
      <c r="A419" s="9"/>
      <c r="B419" s="15" t="str">
        <f>IF($C419&lt;&gt;"",MAX($B$7:B418)+1,"")</f>
        <v/>
      </c>
      <c r="C419" s="167"/>
      <c r="D419" s="244"/>
      <c r="E419" s="153"/>
      <c r="F419" s="251"/>
      <c r="G419" s="251"/>
      <c r="H419" s="227"/>
      <c r="I419" s="231"/>
      <c r="J419" s="80"/>
      <c r="K419" s="420"/>
      <c r="L419" s="420"/>
      <c r="M419" s="420"/>
      <c r="Y419" s="12"/>
      <c r="Z419" s="12"/>
      <c r="AA419" s="12"/>
    </row>
    <row r="420" spans="1:27" ht="13.5" customHeight="1">
      <c r="A420" s="9"/>
      <c r="B420" s="15" t="str">
        <f>IF($C420&lt;&gt;"",MAX($B$7:B419)+1,"")</f>
        <v/>
      </c>
      <c r="C420" s="167"/>
      <c r="D420" s="244"/>
      <c r="E420" s="153"/>
      <c r="F420" s="251"/>
      <c r="G420" s="251"/>
      <c r="H420" s="227"/>
      <c r="I420" s="231"/>
      <c r="J420" s="80"/>
      <c r="K420" s="420"/>
      <c r="L420" s="420"/>
      <c r="M420" s="420"/>
      <c r="Y420" s="12"/>
      <c r="Z420" s="12"/>
      <c r="AA420" s="12"/>
    </row>
    <row r="421" spans="1:27" ht="13.5" customHeight="1">
      <c r="A421" s="9"/>
      <c r="B421" s="15" t="str">
        <f>IF($C421&lt;&gt;"",MAX($B$7:B420)+1,"")</f>
        <v/>
      </c>
      <c r="C421" s="167"/>
      <c r="D421" s="244"/>
      <c r="E421" s="153"/>
      <c r="F421" s="251"/>
      <c r="G421" s="251"/>
      <c r="H421" s="227"/>
      <c r="I421" s="231"/>
      <c r="J421" s="80"/>
      <c r="K421" s="420"/>
      <c r="L421" s="420"/>
      <c r="M421" s="420"/>
      <c r="Y421" s="12"/>
      <c r="Z421" s="12"/>
      <c r="AA421" s="12"/>
    </row>
    <row r="422" spans="1:27" ht="13.5" customHeight="1">
      <c r="A422" s="9"/>
      <c r="B422" s="15" t="str">
        <f>IF($C422&lt;&gt;"",MAX($B$7:B421)+1,"")</f>
        <v/>
      </c>
      <c r="C422" s="167"/>
      <c r="D422" s="244"/>
      <c r="E422" s="153"/>
      <c r="F422" s="251"/>
      <c r="G422" s="251"/>
      <c r="H422" s="227"/>
      <c r="I422" s="231"/>
      <c r="J422" s="80"/>
      <c r="K422" s="420"/>
      <c r="L422" s="420"/>
      <c r="M422" s="420"/>
      <c r="Y422" s="12"/>
      <c r="Z422" s="12"/>
      <c r="AA422" s="12"/>
    </row>
    <row r="423" spans="1:27" ht="13.5" customHeight="1">
      <c r="A423" s="9"/>
      <c r="B423" s="15" t="str">
        <f>IF($C423&lt;&gt;"",MAX($B$7:B422)+1,"")</f>
        <v/>
      </c>
      <c r="C423" s="167"/>
      <c r="D423" s="244"/>
      <c r="E423" s="153"/>
      <c r="F423" s="251"/>
      <c r="G423" s="251"/>
      <c r="H423" s="227"/>
      <c r="I423" s="231"/>
      <c r="J423" s="80"/>
      <c r="K423" s="420"/>
      <c r="L423" s="420"/>
      <c r="M423" s="420"/>
      <c r="Y423" s="12"/>
      <c r="Z423" s="12"/>
      <c r="AA423" s="12"/>
    </row>
    <row r="424" spans="1:27" ht="13.5" customHeight="1">
      <c r="A424" s="9"/>
      <c r="B424" s="15" t="str">
        <f>IF($C424&lt;&gt;"",MAX($B$7:B423)+1,"")</f>
        <v/>
      </c>
      <c r="C424" s="167"/>
      <c r="D424" s="244"/>
      <c r="E424" s="153"/>
      <c r="F424" s="251"/>
      <c r="G424" s="251"/>
      <c r="H424" s="227"/>
      <c r="I424" s="231"/>
      <c r="J424" s="80"/>
      <c r="K424" s="420"/>
      <c r="L424" s="420"/>
      <c r="M424" s="420"/>
      <c r="Y424" s="12"/>
      <c r="Z424" s="12"/>
      <c r="AA424" s="12"/>
    </row>
    <row r="425" spans="1:27" ht="13.5" customHeight="1">
      <c r="A425" s="9"/>
      <c r="B425" s="15" t="str">
        <f>IF($C425&lt;&gt;"",MAX($B$7:B424)+1,"")</f>
        <v/>
      </c>
      <c r="C425" s="167"/>
      <c r="D425" s="244"/>
      <c r="E425" s="153"/>
      <c r="F425" s="251"/>
      <c r="G425" s="251"/>
      <c r="H425" s="227"/>
      <c r="I425" s="231"/>
      <c r="J425" s="80"/>
      <c r="K425" s="420"/>
      <c r="L425" s="420"/>
      <c r="M425" s="420"/>
      <c r="Y425" s="12"/>
      <c r="Z425" s="12"/>
      <c r="AA425" s="12"/>
    </row>
    <row r="426" spans="1:27" ht="13.5" customHeight="1">
      <c r="A426" s="9"/>
      <c r="B426" s="15" t="str">
        <f>IF($C426&lt;&gt;"",MAX($B$7:B425)+1,"")</f>
        <v/>
      </c>
      <c r="C426" s="167"/>
      <c r="D426" s="244"/>
      <c r="E426" s="153"/>
      <c r="F426" s="251"/>
      <c r="G426" s="251"/>
      <c r="H426" s="227"/>
      <c r="I426" s="231"/>
      <c r="J426" s="80"/>
      <c r="K426" s="420"/>
      <c r="L426" s="420"/>
      <c r="M426" s="420"/>
      <c r="Y426" s="12"/>
      <c r="Z426" s="12"/>
      <c r="AA426" s="12"/>
    </row>
    <row r="427" spans="1:27" ht="13.5" customHeight="1">
      <c r="A427" s="9"/>
      <c r="B427" s="15" t="str">
        <f>IF($C427&lt;&gt;"",MAX($B$7:B426)+1,"")</f>
        <v/>
      </c>
      <c r="C427" s="167"/>
      <c r="D427" s="244"/>
      <c r="E427" s="153"/>
      <c r="F427" s="251"/>
      <c r="G427" s="251"/>
      <c r="H427" s="227"/>
      <c r="I427" s="231"/>
      <c r="J427" s="80"/>
      <c r="K427" s="420"/>
      <c r="L427" s="420"/>
      <c r="M427" s="420"/>
      <c r="Y427" s="12"/>
      <c r="Z427" s="12"/>
      <c r="AA427" s="12"/>
    </row>
    <row r="428" spans="1:27" ht="13.5" customHeight="1">
      <c r="A428" s="9"/>
      <c r="B428" s="15" t="str">
        <f>IF($C428&lt;&gt;"",MAX($B$7:B427)+1,"")</f>
        <v/>
      </c>
      <c r="C428" s="167"/>
      <c r="D428" s="244"/>
      <c r="E428" s="153"/>
      <c r="F428" s="251"/>
      <c r="G428" s="251"/>
      <c r="H428" s="227"/>
      <c r="I428" s="231"/>
      <c r="J428" s="80"/>
      <c r="K428" s="420"/>
      <c r="L428" s="420"/>
      <c r="M428" s="420"/>
      <c r="Y428" s="12"/>
      <c r="Z428" s="12"/>
      <c r="AA428" s="12"/>
    </row>
    <row r="429" spans="1:27" ht="13.5" customHeight="1">
      <c r="A429" s="9"/>
      <c r="B429" s="15" t="str">
        <f>IF($C429&lt;&gt;"",MAX($B$7:B428)+1,"")</f>
        <v/>
      </c>
      <c r="C429" s="167"/>
      <c r="D429" s="244"/>
      <c r="E429" s="153"/>
      <c r="F429" s="251"/>
      <c r="G429" s="251"/>
      <c r="H429" s="227"/>
      <c r="I429" s="231"/>
      <c r="J429" s="80"/>
      <c r="K429" s="420"/>
      <c r="L429" s="420"/>
      <c r="M429" s="420"/>
      <c r="Y429" s="12"/>
      <c r="Z429" s="12"/>
      <c r="AA429" s="12"/>
    </row>
    <row r="430" spans="1:27" ht="13.5" customHeight="1">
      <c r="A430" s="9"/>
      <c r="B430" s="15" t="str">
        <f>IF($C430&lt;&gt;"",MAX($B$7:B429)+1,"")</f>
        <v/>
      </c>
      <c r="C430" s="167"/>
      <c r="D430" s="244"/>
      <c r="E430" s="153"/>
      <c r="F430" s="251"/>
      <c r="G430" s="251"/>
      <c r="H430" s="227"/>
      <c r="I430" s="231"/>
      <c r="J430" s="80"/>
      <c r="K430" s="420"/>
      <c r="L430" s="420"/>
      <c r="M430" s="420"/>
      <c r="Y430" s="12"/>
      <c r="Z430" s="12"/>
      <c r="AA430" s="12"/>
    </row>
    <row r="431" spans="1:27" ht="13.5" customHeight="1">
      <c r="A431" s="9"/>
      <c r="B431" s="15" t="str">
        <f>IF($C431&lt;&gt;"",MAX($B$7:B430)+1,"")</f>
        <v/>
      </c>
      <c r="C431" s="167"/>
      <c r="D431" s="244"/>
      <c r="E431" s="153"/>
      <c r="F431" s="251"/>
      <c r="G431" s="251"/>
      <c r="H431" s="227"/>
      <c r="I431" s="231"/>
      <c r="J431" s="80"/>
      <c r="K431" s="420"/>
      <c r="L431" s="420"/>
      <c r="M431" s="420"/>
      <c r="Y431" s="12"/>
      <c r="Z431" s="12"/>
      <c r="AA431" s="12"/>
    </row>
    <row r="432" spans="1:27" ht="13.5" customHeight="1">
      <c r="A432" s="9"/>
      <c r="B432" s="15" t="str">
        <f>IF($C432&lt;&gt;"",MAX($B$7:B431)+1,"")</f>
        <v/>
      </c>
      <c r="C432" s="167"/>
      <c r="D432" s="244"/>
      <c r="E432" s="153"/>
      <c r="F432" s="251"/>
      <c r="G432" s="251"/>
      <c r="H432" s="227"/>
      <c r="I432" s="231"/>
      <c r="J432" s="80"/>
      <c r="K432" s="420"/>
      <c r="L432" s="420"/>
      <c r="M432" s="420"/>
      <c r="Y432" s="12"/>
      <c r="Z432" s="12"/>
      <c r="AA432" s="12"/>
    </row>
    <row r="433" spans="1:27" ht="13.5" customHeight="1">
      <c r="A433" s="9"/>
      <c r="B433" s="15" t="str">
        <f>IF($C433&lt;&gt;"",MAX($B$7:B432)+1,"")</f>
        <v/>
      </c>
      <c r="C433" s="167"/>
      <c r="D433" s="244"/>
      <c r="E433" s="153"/>
      <c r="F433" s="251"/>
      <c r="G433" s="251"/>
      <c r="H433" s="227"/>
      <c r="I433" s="231"/>
      <c r="J433" s="80"/>
      <c r="K433" s="420"/>
      <c r="L433" s="420"/>
      <c r="M433" s="420"/>
      <c r="Y433" s="12"/>
      <c r="Z433" s="12"/>
      <c r="AA433" s="12"/>
    </row>
    <row r="434" spans="1:27" ht="13.5" customHeight="1">
      <c r="A434" s="9"/>
      <c r="B434" s="15" t="str">
        <f>IF($C434&lt;&gt;"",MAX($B$7:B433)+1,"")</f>
        <v/>
      </c>
      <c r="C434" s="167"/>
      <c r="D434" s="244"/>
      <c r="E434" s="153"/>
      <c r="F434" s="251"/>
      <c r="G434" s="251"/>
      <c r="H434" s="227"/>
      <c r="I434" s="231"/>
      <c r="J434" s="80"/>
      <c r="K434" s="420"/>
      <c r="L434" s="420"/>
      <c r="M434" s="420"/>
      <c r="Y434" s="12"/>
      <c r="Z434" s="12"/>
      <c r="AA434" s="12"/>
    </row>
    <row r="435" spans="1:27" ht="13.5" customHeight="1">
      <c r="A435" s="9"/>
      <c r="B435" s="15" t="str">
        <f>IF($C435&lt;&gt;"",MAX($B$7:B434)+1,"")</f>
        <v/>
      </c>
      <c r="C435" s="167"/>
      <c r="D435" s="244"/>
      <c r="E435" s="153"/>
      <c r="F435" s="251"/>
      <c r="G435" s="251"/>
      <c r="H435" s="227"/>
      <c r="I435" s="231"/>
      <c r="J435" s="80"/>
      <c r="K435" s="420"/>
      <c r="L435" s="420"/>
      <c r="M435" s="420"/>
      <c r="Y435" s="12"/>
      <c r="Z435" s="12"/>
      <c r="AA435" s="12"/>
    </row>
    <row r="436" spans="1:27" ht="13.5" customHeight="1">
      <c r="A436" s="9"/>
      <c r="B436" s="15" t="str">
        <f>IF($C436&lt;&gt;"",MAX($B$7:B435)+1,"")</f>
        <v/>
      </c>
      <c r="C436" s="167"/>
      <c r="D436" s="244"/>
      <c r="E436" s="153"/>
      <c r="F436" s="251"/>
      <c r="G436" s="251"/>
      <c r="H436" s="227"/>
      <c r="I436" s="231"/>
      <c r="J436" s="80"/>
      <c r="K436" s="420"/>
      <c r="L436" s="420"/>
      <c r="M436" s="420"/>
      <c r="Y436" s="12"/>
      <c r="Z436" s="12"/>
      <c r="AA436" s="12"/>
    </row>
    <row r="437" spans="1:27" ht="13.5" customHeight="1">
      <c r="A437" s="9"/>
      <c r="B437" s="15" t="str">
        <f>IF($C437&lt;&gt;"",MAX($B$7:B436)+1,"")</f>
        <v/>
      </c>
      <c r="C437" s="167"/>
      <c r="D437" s="244"/>
      <c r="E437" s="153"/>
      <c r="F437" s="251"/>
      <c r="G437" s="251"/>
      <c r="H437" s="227"/>
      <c r="I437" s="231"/>
      <c r="J437" s="80"/>
      <c r="K437" s="420"/>
      <c r="L437" s="420"/>
      <c r="M437" s="420"/>
      <c r="Y437" s="12"/>
      <c r="Z437" s="12"/>
      <c r="AA437" s="12"/>
    </row>
    <row r="438" spans="1:27" ht="13.5" customHeight="1">
      <c r="A438" s="9"/>
      <c r="B438" s="15" t="str">
        <f>IF($C438&lt;&gt;"",MAX($B$7:B437)+1,"")</f>
        <v/>
      </c>
      <c r="C438" s="167"/>
      <c r="D438" s="244"/>
      <c r="E438" s="153"/>
      <c r="F438" s="251"/>
      <c r="G438" s="251"/>
      <c r="H438" s="227"/>
      <c r="I438" s="231"/>
      <c r="J438" s="80"/>
      <c r="K438" s="420"/>
      <c r="L438" s="420"/>
      <c r="M438" s="420"/>
      <c r="Y438" s="12"/>
      <c r="Z438" s="12"/>
      <c r="AA438" s="12"/>
    </row>
    <row r="439" spans="1:27" ht="13.5" customHeight="1">
      <c r="A439" s="9"/>
      <c r="B439" s="15" t="str">
        <f>IF($C439&lt;&gt;"",MAX($B$7:B438)+1,"")</f>
        <v/>
      </c>
      <c r="C439" s="167"/>
      <c r="D439" s="244"/>
      <c r="E439" s="153"/>
      <c r="F439" s="251"/>
      <c r="G439" s="251"/>
      <c r="H439" s="227"/>
      <c r="I439" s="231"/>
      <c r="J439" s="80"/>
      <c r="K439" s="420"/>
      <c r="L439" s="420"/>
      <c r="M439" s="420"/>
      <c r="Y439" s="12"/>
      <c r="Z439" s="12"/>
      <c r="AA439" s="12"/>
    </row>
    <row r="440" spans="1:27" ht="13.5" customHeight="1">
      <c r="A440" s="9"/>
      <c r="B440" s="15" t="str">
        <f>IF($C440&lt;&gt;"",MAX($B$7:B439)+1,"")</f>
        <v/>
      </c>
      <c r="C440" s="167"/>
      <c r="D440" s="244"/>
      <c r="E440" s="153"/>
      <c r="F440" s="251"/>
      <c r="G440" s="251"/>
      <c r="H440" s="227"/>
      <c r="I440" s="231"/>
      <c r="J440" s="80"/>
      <c r="K440" s="420"/>
      <c r="L440" s="420"/>
      <c r="M440" s="420"/>
      <c r="Y440" s="12"/>
      <c r="Z440" s="12"/>
      <c r="AA440" s="12"/>
    </row>
    <row r="441" spans="1:27" ht="13.5" customHeight="1">
      <c r="A441" s="9"/>
      <c r="B441" s="15" t="str">
        <f>IF($C441&lt;&gt;"",MAX($B$7:B440)+1,"")</f>
        <v/>
      </c>
      <c r="C441" s="167"/>
      <c r="D441" s="244"/>
      <c r="E441" s="153"/>
      <c r="F441" s="251"/>
      <c r="G441" s="251"/>
      <c r="H441" s="227"/>
      <c r="I441" s="231"/>
      <c r="J441" s="80"/>
      <c r="K441" s="420"/>
      <c r="L441" s="420"/>
      <c r="M441" s="420"/>
      <c r="Y441" s="12"/>
      <c r="Z441" s="12"/>
      <c r="AA441" s="12"/>
    </row>
    <row r="442" spans="1:27" ht="13.5" customHeight="1">
      <c r="A442" s="9"/>
      <c r="B442" s="15" t="str">
        <f>IF($C442&lt;&gt;"",MAX($B$7:B441)+1,"")</f>
        <v/>
      </c>
      <c r="C442" s="167"/>
      <c r="D442" s="244"/>
      <c r="E442" s="153"/>
      <c r="F442" s="251"/>
      <c r="G442" s="251"/>
      <c r="H442" s="227"/>
      <c r="I442" s="231"/>
      <c r="J442" s="80"/>
      <c r="K442" s="420"/>
      <c r="L442" s="420"/>
      <c r="M442" s="420"/>
      <c r="Y442" s="12"/>
      <c r="Z442" s="12"/>
      <c r="AA442" s="12"/>
    </row>
    <row r="443" spans="1:27" ht="13.5" customHeight="1">
      <c r="A443" s="9"/>
      <c r="B443" s="15" t="str">
        <f>IF($C443&lt;&gt;"",MAX($B$7:B442)+1,"")</f>
        <v/>
      </c>
      <c r="C443" s="167"/>
      <c r="D443" s="244"/>
      <c r="E443" s="153"/>
      <c r="F443" s="251"/>
      <c r="G443" s="251"/>
      <c r="H443" s="227"/>
      <c r="I443" s="231"/>
      <c r="J443" s="80"/>
      <c r="K443" s="420"/>
      <c r="L443" s="420"/>
      <c r="M443" s="420"/>
      <c r="Y443" s="12"/>
      <c r="Z443" s="12"/>
      <c r="AA443" s="12"/>
    </row>
    <row r="444" spans="1:27" ht="13.5" customHeight="1">
      <c r="A444" s="9"/>
      <c r="B444" s="15" t="str">
        <f>IF($C444&lt;&gt;"",MAX($B$7:B443)+1,"")</f>
        <v/>
      </c>
      <c r="C444" s="167"/>
      <c r="D444" s="244"/>
      <c r="E444" s="153"/>
      <c r="F444" s="251"/>
      <c r="G444" s="251"/>
      <c r="H444" s="227"/>
      <c r="I444" s="231"/>
      <c r="J444" s="80"/>
      <c r="K444" s="420"/>
      <c r="L444" s="420"/>
      <c r="M444" s="420"/>
      <c r="Y444" s="12"/>
      <c r="Z444" s="12"/>
      <c r="AA444" s="12"/>
    </row>
    <row r="445" spans="1:27" ht="13.5" customHeight="1">
      <c r="A445" s="9"/>
      <c r="B445" s="15" t="str">
        <f>IF($C445&lt;&gt;"",MAX($B$7:B444)+1,"")</f>
        <v/>
      </c>
      <c r="C445" s="167"/>
      <c r="D445" s="244"/>
      <c r="E445" s="153"/>
      <c r="F445" s="251"/>
      <c r="G445" s="251"/>
      <c r="H445" s="227"/>
      <c r="I445" s="231"/>
      <c r="J445" s="80"/>
      <c r="K445" s="420"/>
      <c r="L445" s="420"/>
      <c r="M445" s="420"/>
      <c r="Y445" s="12"/>
      <c r="Z445" s="12"/>
      <c r="AA445" s="12"/>
    </row>
    <row r="446" spans="1:27" ht="13.5" customHeight="1">
      <c r="A446" s="9"/>
      <c r="B446" s="15" t="str">
        <f>IF($C446&lt;&gt;"",MAX($B$7:B445)+1,"")</f>
        <v/>
      </c>
      <c r="C446" s="167"/>
      <c r="D446" s="244"/>
      <c r="E446" s="153"/>
      <c r="F446" s="251"/>
      <c r="G446" s="251"/>
      <c r="H446" s="227"/>
      <c r="I446" s="231"/>
      <c r="J446" s="207"/>
      <c r="K446" s="420"/>
      <c r="L446" s="420"/>
      <c r="M446" s="420"/>
      <c r="Y446" s="12"/>
      <c r="Z446" s="12"/>
      <c r="AA446" s="12"/>
    </row>
    <row r="447" spans="1:27" ht="13.5" customHeight="1">
      <c r="A447" s="9"/>
      <c r="B447" s="15" t="str">
        <f>IF($C447&lt;&gt;"",MAX($B$7:B446)+1,"")</f>
        <v/>
      </c>
      <c r="C447" s="167"/>
      <c r="D447" s="244"/>
      <c r="E447" s="153"/>
      <c r="F447" s="251"/>
      <c r="G447" s="251"/>
      <c r="H447" s="227"/>
      <c r="I447" s="231"/>
      <c r="J447" s="207"/>
      <c r="K447" s="420"/>
      <c r="L447" s="420"/>
      <c r="M447" s="420"/>
      <c r="Y447" s="12"/>
      <c r="Z447" s="12"/>
      <c r="AA447" s="12"/>
    </row>
    <row r="448" spans="1:27" ht="13.5" customHeight="1">
      <c r="A448" s="9"/>
      <c r="B448" s="15" t="str">
        <f>IF($C448&lt;&gt;"",MAX($B$7:B447)+1,"")</f>
        <v/>
      </c>
      <c r="C448" s="167"/>
      <c r="D448" s="244"/>
      <c r="E448" s="153"/>
      <c r="F448" s="251"/>
      <c r="G448" s="251"/>
      <c r="H448" s="227"/>
      <c r="I448" s="231"/>
      <c r="J448" s="207"/>
      <c r="K448" s="420"/>
      <c r="L448" s="420"/>
      <c r="M448" s="420"/>
      <c r="Y448" s="12"/>
      <c r="Z448" s="12"/>
      <c r="AA448" s="12"/>
    </row>
    <row r="449" spans="1:27" ht="13.5" customHeight="1">
      <c r="A449" s="9"/>
      <c r="B449" s="15" t="str">
        <f>IF($C449&lt;&gt;"",MAX($B$7:B448)+1,"")</f>
        <v/>
      </c>
      <c r="C449" s="167"/>
      <c r="D449" s="244"/>
      <c r="E449" s="153"/>
      <c r="F449" s="251"/>
      <c r="G449" s="251"/>
      <c r="H449" s="227"/>
      <c r="I449" s="231"/>
      <c r="J449" s="207"/>
      <c r="K449" s="420"/>
      <c r="L449" s="420"/>
      <c r="M449" s="420"/>
      <c r="Y449" s="12"/>
      <c r="Z449" s="12"/>
      <c r="AA449" s="12"/>
    </row>
    <row r="450" spans="1:27" ht="13.5" customHeight="1">
      <c r="A450" s="9"/>
      <c r="B450" s="15" t="str">
        <f>IF($C450&lt;&gt;"",MAX($B$7:B449)+1,"")</f>
        <v/>
      </c>
      <c r="C450" s="167"/>
      <c r="D450" s="244"/>
      <c r="E450" s="153"/>
      <c r="F450" s="251"/>
      <c r="G450" s="251"/>
      <c r="H450" s="227"/>
      <c r="I450" s="231"/>
      <c r="J450" s="207"/>
      <c r="K450" s="420"/>
      <c r="L450" s="420"/>
      <c r="M450" s="420"/>
      <c r="Y450" s="12"/>
      <c r="Z450" s="12"/>
      <c r="AA450" s="12"/>
    </row>
    <row r="451" spans="1:27" ht="13.5" customHeight="1">
      <c r="A451" s="9"/>
      <c r="B451" s="15" t="str">
        <f>IF($C451&lt;&gt;"",MAX($B$7:B450)+1,"")</f>
        <v/>
      </c>
      <c r="C451" s="167"/>
      <c r="D451" s="244"/>
      <c r="E451" s="153"/>
      <c r="F451" s="251"/>
      <c r="G451" s="251"/>
      <c r="H451" s="227"/>
      <c r="I451" s="231"/>
      <c r="J451" s="207"/>
      <c r="K451" s="420"/>
      <c r="L451" s="420"/>
      <c r="M451" s="420"/>
      <c r="Y451" s="12"/>
      <c r="Z451" s="12"/>
      <c r="AA451" s="12"/>
    </row>
    <row r="452" spans="1:27" ht="13.5" customHeight="1">
      <c r="A452" s="9"/>
      <c r="B452" s="15" t="str">
        <f>IF($C452&lt;&gt;"",MAX($B$7:B451)+1,"")</f>
        <v/>
      </c>
      <c r="C452" s="167"/>
      <c r="D452" s="244"/>
      <c r="E452" s="153"/>
      <c r="F452" s="251"/>
      <c r="G452" s="251"/>
      <c r="H452" s="227"/>
      <c r="I452" s="231"/>
      <c r="J452" s="80"/>
      <c r="K452" s="420"/>
      <c r="L452" s="420"/>
      <c r="M452" s="420"/>
      <c r="Y452" s="12"/>
      <c r="Z452" s="12"/>
      <c r="AA452" s="12"/>
    </row>
    <row r="453" spans="1:27" ht="13.5" customHeight="1">
      <c r="A453" s="9"/>
      <c r="B453" s="15" t="str">
        <f>IF($C453&lt;&gt;"",MAX($B$7:B452)+1,"")</f>
        <v/>
      </c>
      <c r="C453" s="167"/>
      <c r="D453" s="244"/>
      <c r="E453" s="153"/>
      <c r="F453" s="251"/>
      <c r="G453" s="251"/>
      <c r="H453" s="227"/>
      <c r="I453" s="231"/>
      <c r="J453" s="80"/>
      <c r="K453" s="420"/>
      <c r="L453" s="420"/>
      <c r="M453" s="420"/>
      <c r="Y453" s="12"/>
      <c r="Z453" s="12"/>
      <c r="AA453" s="12"/>
    </row>
    <row r="454" spans="1:27" ht="13.5" customHeight="1">
      <c r="A454" s="9"/>
      <c r="B454" s="15" t="str">
        <f>IF($C454&lt;&gt;"",MAX($B$7:B453)+1,"")</f>
        <v/>
      </c>
      <c r="C454" s="167"/>
      <c r="D454" s="244"/>
      <c r="E454" s="153"/>
      <c r="F454" s="251"/>
      <c r="G454" s="251"/>
      <c r="H454" s="227"/>
      <c r="I454" s="231"/>
      <c r="J454" s="80"/>
      <c r="K454" s="420"/>
      <c r="L454" s="420"/>
      <c r="M454" s="420"/>
      <c r="Y454" s="12"/>
      <c r="Z454" s="12"/>
      <c r="AA454" s="12"/>
    </row>
    <row r="455" spans="1:27" ht="13.5" customHeight="1">
      <c r="A455" s="9"/>
      <c r="B455" s="15" t="str">
        <f>IF($C455&lt;&gt;"",MAX($B$7:B454)+1,"")</f>
        <v/>
      </c>
      <c r="C455" s="167"/>
      <c r="D455" s="244"/>
      <c r="E455" s="153"/>
      <c r="F455" s="251"/>
      <c r="G455" s="251"/>
      <c r="H455" s="227"/>
      <c r="I455" s="231"/>
      <c r="J455" s="80"/>
      <c r="K455" s="420"/>
      <c r="L455" s="420"/>
      <c r="M455" s="420"/>
      <c r="Y455" s="12"/>
      <c r="Z455" s="12"/>
      <c r="AA455" s="12"/>
    </row>
    <row r="456" spans="1:27" ht="13.5" customHeight="1">
      <c r="A456" s="9"/>
      <c r="B456" s="15" t="str">
        <f>IF($C456&lt;&gt;"",MAX($B$7:B455)+1,"")</f>
        <v/>
      </c>
      <c r="C456" s="167"/>
      <c r="D456" s="244"/>
      <c r="E456" s="153"/>
      <c r="F456" s="251"/>
      <c r="G456" s="251"/>
      <c r="H456" s="227"/>
      <c r="I456" s="231"/>
      <c r="J456" s="80"/>
      <c r="K456" s="420"/>
      <c r="L456" s="420"/>
      <c r="M456" s="420"/>
      <c r="Y456" s="12"/>
      <c r="Z456" s="12"/>
      <c r="AA456" s="12"/>
    </row>
    <row r="457" spans="1:27" ht="13.5" customHeight="1">
      <c r="A457" s="9"/>
      <c r="B457" s="15" t="str">
        <f>IF($C457&lt;&gt;"",MAX($B$7:B456)+1,"")</f>
        <v/>
      </c>
      <c r="C457" s="167"/>
      <c r="D457" s="244"/>
      <c r="E457" s="153"/>
      <c r="F457" s="251"/>
      <c r="G457" s="251"/>
      <c r="H457" s="227"/>
      <c r="I457" s="231"/>
      <c r="J457" s="80"/>
      <c r="K457" s="420"/>
      <c r="L457" s="420"/>
      <c r="M457" s="420"/>
      <c r="Y457" s="12"/>
      <c r="Z457" s="12"/>
      <c r="AA457" s="12"/>
    </row>
    <row r="458" spans="1:27" ht="13.5" customHeight="1">
      <c r="A458" s="9"/>
      <c r="B458" s="15" t="str">
        <f>IF($C458&lt;&gt;"",MAX($B$7:B457)+1,"")</f>
        <v/>
      </c>
      <c r="C458" s="167"/>
      <c r="D458" s="244"/>
      <c r="E458" s="153"/>
      <c r="F458" s="251"/>
      <c r="G458" s="251"/>
      <c r="H458" s="227"/>
      <c r="I458" s="231"/>
      <c r="J458" s="80"/>
      <c r="K458" s="420"/>
      <c r="L458" s="420"/>
      <c r="M458" s="420"/>
      <c r="Y458" s="12"/>
      <c r="Z458" s="12"/>
      <c r="AA458" s="12"/>
    </row>
    <row r="459" spans="1:27" ht="13.5" customHeight="1">
      <c r="A459" s="9"/>
      <c r="B459" s="15" t="str">
        <f>IF($C459&lt;&gt;"",MAX($B$7:B458)+1,"")</f>
        <v/>
      </c>
      <c r="C459" s="167"/>
      <c r="D459" s="244"/>
      <c r="E459" s="153"/>
      <c r="F459" s="251"/>
      <c r="G459" s="251"/>
      <c r="H459" s="227"/>
      <c r="I459" s="231"/>
      <c r="J459" s="80"/>
      <c r="K459" s="420"/>
      <c r="L459" s="420"/>
      <c r="M459" s="420"/>
      <c r="Y459" s="12"/>
      <c r="Z459" s="12"/>
      <c r="AA459" s="12"/>
    </row>
    <row r="460" spans="1:27" ht="13.5" customHeight="1">
      <c r="A460" s="9"/>
      <c r="B460" s="15" t="str">
        <f>IF($C460&lt;&gt;"",MAX($B$7:B459)+1,"")</f>
        <v/>
      </c>
      <c r="C460" s="167"/>
      <c r="D460" s="244"/>
      <c r="E460" s="153"/>
      <c r="F460" s="251"/>
      <c r="G460" s="251"/>
      <c r="H460" s="227"/>
      <c r="I460" s="231"/>
      <c r="J460" s="80"/>
      <c r="K460" s="420"/>
      <c r="L460" s="420"/>
      <c r="M460" s="420"/>
      <c r="Y460" s="12"/>
      <c r="Z460" s="12"/>
      <c r="AA460" s="12"/>
    </row>
    <row r="461" spans="1:27" ht="13.5" customHeight="1">
      <c r="A461" s="9"/>
      <c r="B461" s="15" t="str">
        <f>IF($C461&lt;&gt;"",MAX($B$7:B460)+1,"")</f>
        <v/>
      </c>
      <c r="C461" s="167"/>
      <c r="D461" s="244"/>
      <c r="E461" s="153"/>
      <c r="F461" s="251"/>
      <c r="G461" s="251"/>
      <c r="H461" s="227"/>
      <c r="I461" s="231"/>
      <c r="J461" s="80"/>
      <c r="K461" s="420"/>
      <c r="L461" s="420"/>
      <c r="M461" s="420"/>
      <c r="Y461" s="12"/>
      <c r="Z461" s="12"/>
      <c r="AA461" s="12"/>
    </row>
    <row r="462" spans="1:27" ht="13.5" customHeight="1">
      <c r="A462" s="9"/>
      <c r="B462" s="15" t="str">
        <f>IF($C462&lt;&gt;"",MAX($B$7:B461)+1,"")</f>
        <v/>
      </c>
      <c r="C462" s="167"/>
      <c r="D462" s="244"/>
      <c r="E462" s="153"/>
      <c r="F462" s="251"/>
      <c r="G462" s="251"/>
      <c r="H462" s="227"/>
      <c r="I462" s="231"/>
      <c r="J462" s="80"/>
      <c r="K462" s="420"/>
      <c r="L462" s="420"/>
      <c r="M462" s="420"/>
      <c r="Y462" s="12"/>
      <c r="Z462" s="12"/>
      <c r="AA462" s="12"/>
    </row>
    <row r="463" spans="1:27" ht="13.5" customHeight="1">
      <c r="A463" s="9"/>
      <c r="B463" s="15" t="str">
        <f>IF($C463&lt;&gt;"",MAX($B$7:B462)+1,"")</f>
        <v/>
      </c>
      <c r="C463" s="167"/>
      <c r="D463" s="244"/>
      <c r="E463" s="153"/>
      <c r="F463" s="251"/>
      <c r="G463" s="251"/>
      <c r="H463" s="227"/>
      <c r="I463" s="231"/>
      <c r="J463" s="80"/>
      <c r="K463" s="420"/>
      <c r="L463" s="420"/>
      <c r="M463" s="420"/>
      <c r="Y463" s="12"/>
      <c r="Z463" s="12"/>
      <c r="AA463" s="12"/>
    </row>
    <row r="464" spans="1:27" ht="13.5" customHeight="1">
      <c r="A464" s="9"/>
      <c r="B464" s="15" t="str">
        <f>IF($C464&lt;&gt;"",MAX($B$7:B463)+1,"")</f>
        <v/>
      </c>
      <c r="C464" s="167"/>
      <c r="D464" s="244"/>
      <c r="E464" s="153"/>
      <c r="F464" s="251"/>
      <c r="G464" s="251"/>
      <c r="H464" s="227"/>
      <c r="I464" s="231"/>
      <c r="J464" s="80"/>
      <c r="K464" s="420"/>
      <c r="L464" s="420"/>
      <c r="M464" s="420"/>
      <c r="Y464" s="12"/>
      <c r="Z464" s="12"/>
      <c r="AA464" s="12"/>
    </row>
    <row r="465" spans="1:27" ht="13.5" customHeight="1">
      <c r="A465" s="9"/>
      <c r="B465" s="15" t="str">
        <f>IF($C465&lt;&gt;"",MAX($B$7:B464)+1,"")</f>
        <v/>
      </c>
      <c r="C465" s="167"/>
      <c r="D465" s="244"/>
      <c r="E465" s="153"/>
      <c r="F465" s="251"/>
      <c r="G465" s="251"/>
      <c r="H465" s="227"/>
      <c r="I465" s="231"/>
      <c r="J465" s="80"/>
      <c r="K465" s="420"/>
      <c r="L465" s="420"/>
      <c r="M465" s="420"/>
      <c r="Y465" s="12"/>
      <c r="Z465" s="12"/>
      <c r="AA465" s="12"/>
    </row>
    <row r="466" spans="1:27" ht="13.5" customHeight="1">
      <c r="A466" s="9"/>
      <c r="B466" s="15" t="str">
        <f>IF($C466&lt;&gt;"",MAX($B$7:B465)+1,"")</f>
        <v/>
      </c>
      <c r="C466" s="167"/>
      <c r="D466" s="244"/>
      <c r="E466" s="153"/>
      <c r="F466" s="251"/>
      <c r="G466" s="251"/>
      <c r="H466" s="227"/>
      <c r="I466" s="231"/>
      <c r="J466" s="80"/>
      <c r="K466" s="420"/>
      <c r="L466" s="420"/>
      <c r="M466" s="420"/>
      <c r="Y466" s="12"/>
      <c r="Z466" s="12"/>
      <c r="AA466" s="12"/>
    </row>
    <row r="467" spans="1:27" ht="13.5" customHeight="1">
      <c r="A467" s="9"/>
      <c r="B467" s="15" t="str">
        <f>IF($C467&lt;&gt;"",MAX($B$7:B466)+1,"")</f>
        <v/>
      </c>
      <c r="C467" s="167"/>
      <c r="D467" s="244"/>
      <c r="E467" s="153"/>
      <c r="F467" s="251"/>
      <c r="G467" s="251"/>
      <c r="H467" s="227"/>
      <c r="I467" s="231"/>
      <c r="J467" s="80"/>
      <c r="K467" s="420"/>
      <c r="L467" s="420"/>
      <c r="M467" s="420"/>
      <c r="Y467" s="12"/>
      <c r="Z467" s="12"/>
      <c r="AA467" s="12"/>
    </row>
    <row r="468" spans="1:27" ht="13.5" customHeight="1">
      <c r="A468" s="9"/>
      <c r="B468" s="15" t="str">
        <f>IF($C468&lt;&gt;"",MAX($B$7:B467)+1,"")</f>
        <v/>
      </c>
      <c r="C468" s="167"/>
      <c r="D468" s="244"/>
      <c r="E468" s="153"/>
      <c r="F468" s="251"/>
      <c r="G468" s="251"/>
      <c r="H468" s="227"/>
      <c r="I468" s="231"/>
      <c r="J468" s="80"/>
      <c r="K468" s="420"/>
      <c r="L468" s="420"/>
      <c r="M468" s="420"/>
      <c r="Y468" s="12"/>
      <c r="Z468" s="12"/>
      <c r="AA468" s="12"/>
    </row>
    <row r="469" spans="1:27" ht="13.5" customHeight="1">
      <c r="A469" s="9"/>
      <c r="B469" s="15" t="str">
        <f>IF($C469&lt;&gt;"",MAX($B$7:B468)+1,"")</f>
        <v/>
      </c>
      <c r="C469" s="167"/>
      <c r="D469" s="244"/>
      <c r="E469" s="153"/>
      <c r="F469" s="251"/>
      <c r="G469" s="251"/>
      <c r="H469" s="227"/>
      <c r="I469" s="231"/>
      <c r="J469" s="80"/>
      <c r="K469" s="420"/>
      <c r="L469" s="420"/>
      <c r="M469" s="420"/>
      <c r="Y469" s="12"/>
      <c r="Z469" s="12"/>
      <c r="AA469" s="12"/>
    </row>
    <row r="470" spans="1:27" ht="13.5" customHeight="1">
      <c r="A470" s="9"/>
      <c r="B470" s="15" t="str">
        <f>IF($C470&lt;&gt;"",MAX($B$7:B469)+1,"")</f>
        <v/>
      </c>
      <c r="C470" s="167"/>
      <c r="D470" s="244"/>
      <c r="E470" s="153"/>
      <c r="F470" s="251"/>
      <c r="G470" s="251"/>
      <c r="H470" s="227"/>
      <c r="I470" s="231"/>
      <c r="J470" s="80"/>
      <c r="K470" s="420"/>
      <c r="L470" s="420"/>
      <c r="M470" s="420"/>
      <c r="Y470" s="12"/>
      <c r="Z470" s="12"/>
      <c r="AA470" s="12"/>
    </row>
    <row r="471" spans="1:27" ht="13.5" customHeight="1">
      <c r="A471" s="9"/>
      <c r="B471" s="15" t="str">
        <f>IF($C471&lt;&gt;"",MAX($B$7:B470)+1,"")</f>
        <v/>
      </c>
      <c r="C471" s="167"/>
      <c r="D471" s="244"/>
      <c r="E471" s="153"/>
      <c r="F471" s="251"/>
      <c r="G471" s="251"/>
      <c r="H471" s="227"/>
      <c r="I471" s="231"/>
      <c r="J471" s="80"/>
      <c r="K471" s="420"/>
      <c r="L471" s="420"/>
      <c r="M471" s="420"/>
      <c r="Y471" s="12"/>
      <c r="Z471" s="12"/>
      <c r="AA471" s="12"/>
    </row>
    <row r="472" spans="1:27" ht="13.5" customHeight="1">
      <c r="A472" s="9"/>
      <c r="B472" s="15" t="str">
        <f>IF($C472&lt;&gt;"",MAX($B$7:B471)+1,"")</f>
        <v/>
      </c>
      <c r="C472" s="167"/>
      <c r="D472" s="244"/>
      <c r="E472" s="153"/>
      <c r="F472" s="251"/>
      <c r="G472" s="251"/>
      <c r="H472" s="227"/>
      <c r="I472" s="231"/>
      <c r="J472" s="80"/>
      <c r="K472" s="420"/>
      <c r="L472" s="420"/>
      <c r="M472" s="420"/>
      <c r="Y472" s="12"/>
      <c r="Z472" s="12"/>
      <c r="AA472" s="12"/>
    </row>
    <row r="473" spans="1:27" ht="13.5" customHeight="1">
      <c r="A473" s="9"/>
      <c r="B473" s="15" t="str">
        <f>IF($C473&lt;&gt;"",MAX($B$7:B472)+1,"")</f>
        <v/>
      </c>
      <c r="C473" s="167"/>
      <c r="D473" s="244"/>
      <c r="E473" s="153"/>
      <c r="F473" s="251"/>
      <c r="G473" s="251"/>
      <c r="H473" s="227"/>
      <c r="I473" s="231"/>
      <c r="J473" s="80"/>
      <c r="K473" s="420"/>
      <c r="L473" s="420"/>
      <c r="M473" s="420"/>
      <c r="Y473" s="12"/>
      <c r="Z473" s="12"/>
      <c r="AA473" s="12"/>
    </row>
    <row r="474" spans="1:27" ht="13.5" customHeight="1">
      <c r="A474" s="9"/>
      <c r="B474" s="15" t="str">
        <f>IF($C474&lt;&gt;"",MAX($B$7:B473)+1,"")</f>
        <v/>
      </c>
      <c r="C474" s="167"/>
      <c r="D474" s="244"/>
      <c r="E474" s="153"/>
      <c r="F474" s="251"/>
      <c r="G474" s="251"/>
      <c r="H474" s="227"/>
      <c r="I474" s="231"/>
      <c r="J474" s="80"/>
      <c r="K474" s="420"/>
      <c r="L474" s="420"/>
      <c r="M474" s="420"/>
      <c r="Y474" s="12"/>
      <c r="Z474" s="12"/>
      <c r="AA474" s="12"/>
    </row>
    <row r="475" spans="1:27" ht="13.5" customHeight="1">
      <c r="A475" s="9"/>
      <c r="B475" s="15" t="str">
        <f>IF($C475&lt;&gt;"",MAX($B$7:B474)+1,"")</f>
        <v/>
      </c>
      <c r="C475" s="167"/>
      <c r="D475" s="244"/>
      <c r="E475" s="153"/>
      <c r="F475" s="251"/>
      <c r="G475" s="251"/>
      <c r="H475" s="227"/>
      <c r="I475" s="231"/>
      <c r="J475" s="80"/>
      <c r="K475" s="420"/>
      <c r="L475" s="420"/>
      <c r="M475" s="420"/>
      <c r="Y475" s="12"/>
      <c r="Z475" s="12"/>
      <c r="AA475" s="12"/>
    </row>
    <row r="476" spans="1:27" ht="13.5" customHeight="1">
      <c r="A476" s="9"/>
      <c r="B476" s="15" t="str">
        <f>IF($C476&lt;&gt;"",MAX($B$7:B475)+1,"")</f>
        <v/>
      </c>
      <c r="C476" s="167"/>
      <c r="D476" s="244"/>
      <c r="E476" s="153"/>
      <c r="F476" s="251"/>
      <c r="G476" s="251"/>
      <c r="H476" s="227"/>
      <c r="I476" s="231"/>
      <c r="J476" s="80"/>
      <c r="K476" s="420"/>
      <c r="L476" s="420"/>
      <c r="M476" s="420"/>
      <c r="Y476" s="12"/>
      <c r="Z476" s="12"/>
      <c r="AA476" s="12"/>
    </row>
    <row r="477" spans="1:27" ht="13.5" customHeight="1">
      <c r="A477" s="9"/>
      <c r="B477" s="15" t="str">
        <f>IF($C477&lt;&gt;"",MAX($B$7:B476)+1,"")</f>
        <v/>
      </c>
      <c r="C477" s="167"/>
      <c r="D477" s="244"/>
      <c r="E477" s="153"/>
      <c r="F477" s="251"/>
      <c r="G477" s="251"/>
      <c r="H477" s="227"/>
      <c r="I477" s="231"/>
      <c r="J477" s="80"/>
      <c r="K477" s="420"/>
      <c r="L477" s="420"/>
      <c r="M477" s="420"/>
      <c r="Y477" s="12"/>
      <c r="Z477" s="12"/>
      <c r="AA477" s="12"/>
    </row>
    <row r="478" spans="1:27" ht="13.5" customHeight="1">
      <c r="A478" s="9"/>
      <c r="B478" s="15" t="str">
        <f>IF($C478&lt;&gt;"",MAX($B$7:B477)+1,"")</f>
        <v/>
      </c>
      <c r="C478" s="167"/>
      <c r="D478" s="244"/>
      <c r="E478" s="153"/>
      <c r="F478" s="251"/>
      <c r="G478" s="251"/>
      <c r="H478" s="227"/>
      <c r="I478" s="231"/>
      <c r="J478" s="80"/>
      <c r="K478" s="420"/>
      <c r="L478" s="420"/>
      <c r="M478" s="420"/>
      <c r="Y478" s="12"/>
      <c r="Z478" s="12"/>
      <c r="AA478" s="12"/>
    </row>
    <row r="479" spans="1:27" ht="13.5" customHeight="1">
      <c r="A479" s="9"/>
      <c r="B479" s="15" t="str">
        <f>IF($C479&lt;&gt;"",MAX($B$7:B478)+1,"")</f>
        <v/>
      </c>
      <c r="C479" s="167"/>
      <c r="D479" s="244"/>
      <c r="E479" s="153"/>
      <c r="F479" s="251"/>
      <c r="G479" s="251"/>
      <c r="H479" s="227"/>
      <c r="I479" s="231"/>
      <c r="J479" s="80"/>
      <c r="K479" s="420"/>
      <c r="L479" s="420"/>
      <c r="M479" s="420"/>
      <c r="Y479" s="12"/>
      <c r="Z479" s="12"/>
      <c r="AA479" s="12"/>
    </row>
    <row r="480" spans="1:27" ht="13.5" customHeight="1">
      <c r="A480" s="9"/>
      <c r="B480" s="15" t="str">
        <f>IF($C480&lt;&gt;"",MAX($B$7:B479)+1,"")</f>
        <v/>
      </c>
      <c r="C480" s="167"/>
      <c r="D480" s="244"/>
      <c r="E480" s="153"/>
      <c r="F480" s="251"/>
      <c r="G480" s="251"/>
      <c r="H480" s="227"/>
      <c r="I480" s="231"/>
      <c r="J480" s="80"/>
      <c r="K480" s="420"/>
      <c r="L480" s="420"/>
      <c r="M480" s="420"/>
      <c r="Y480" s="12"/>
      <c r="Z480" s="12"/>
      <c r="AA480" s="12"/>
    </row>
    <row r="481" spans="1:27" ht="13.5" customHeight="1">
      <c r="A481" s="9"/>
      <c r="B481" s="15" t="str">
        <f>IF($C481&lt;&gt;"",MAX($B$7:B480)+1,"")</f>
        <v/>
      </c>
      <c r="C481" s="167"/>
      <c r="D481" s="244"/>
      <c r="E481" s="153"/>
      <c r="F481" s="251"/>
      <c r="G481" s="251"/>
      <c r="H481" s="227"/>
      <c r="I481" s="231"/>
      <c r="J481" s="80"/>
      <c r="K481" s="420"/>
      <c r="L481" s="420"/>
      <c r="M481" s="420"/>
      <c r="Y481" s="12"/>
      <c r="Z481" s="12"/>
      <c r="AA481" s="12"/>
    </row>
    <row r="482" spans="1:27" ht="13.5" customHeight="1">
      <c r="A482" s="9"/>
      <c r="B482" s="15" t="str">
        <f>IF($C482&lt;&gt;"",MAX($B$7:B481)+1,"")</f>
        <v/>
      </c>
      <c r="C482" s="167"/>
      <c r="D482" s="244"/>
      <c r="E482" s="153"/>
      <c r="F482" s="251"/>
      <c r="G482" s="251"/>
      <c r="H482" s="227"/>
      <c r="I482" s="231"/>
      <c r="J482" s="80"/>
      <c r="K482" s="420"/>
      <c r="L482" s="420"/>
      <c r="M482" s="420"/>
      <c r="Y482" s="12"/>
      <c r="Z482" s="12"/>
      <c r="AA482" s="12"/>
    </row>
    <row r="483" spans="1:27" ht="13.5" customHeight="1">
      <c r="A483" s="9"/>
      <c r="B483" s="15" t="str">
        <f>IF($C483&lt;&gt;"",MAX($B$7:B482)+1,"")</f>
        <v/>
      </c>
      <c r="C483" s="167"/>
      <c r="D483" s="244"/>
      <c r="E483" s="153"/>
      <c r="F483" s="251"/>
      <c r="G483" s="251"/>
      <c r="H483" s="227"/>
      <c r="I483" s="231"/>
      <c r="J483" s="80"/>
      <c r="K483" s="420"/>
      <c r="L483" s="420"/>
      <c r="M483" s="420"/>
      <c r="Y483" s="12"/>
      <c r="Z483" s="12"/>
      <c r="AA483" s="12"/>
    </row>
    <row r="484" spans="1:27" ht="13.5" customHeight="1">
      <c r="A484" s="9"/>
      <c r="B484" s="15" t="str">
        <f>IF($C484&lt;&gt;"",MAX($B$7:B483)+1,"")</f>
        <v/>
      </c>
      <c r="C484" s="167"/>
      <c r="D484" s="244"/>
      <c r="E484" s="153"/>
      <c r="F484" s="251"/>
      <c r="G484" s="251"/>
      <c r="H484" s="227"/>
      <c r="I484" s="231"/>
      <c r="J484" s="80"/>
      <c r="K484" s="420"/>
      <c r="L484" s="420"/>
      <c r="M484" s="420"/>
      <c r="Y484" s="12"/>
      <c r="Z484" s="12"/>
      <c r="AA484" s="12"/>
    </row>
    <row r="485" spans="1:27" ht="13.5" customHeight="1">
      <c r="A485" s="9"/>
      <c r="B485" s="15" t="str">
        <f>IF($C485&lt;&gt;"",MAX($B$7:B484)+1,"")</f>
        <v/>
      </c>
      <c r="C485" s="167"/>
      <c r="D485" s="244"/>
      <c r="E485" s="153"/>
      <c r="F485" s="251"/>
      <c r="G485" s="251"/>
      <c r="H485" s="227"/>
      <c r="I485" s="231"/>
      <c r="J485" s="80"/>
      <c r="K485" s="420"/>
      <c r="L485" s="420"/>
      <c r="M485" s="420"/>
      <c r="Y485" s="12"/>
      <c r="Z485" s="12"/>
      <c r="AA485" s="12"/>
    </row>
    <row r="486" spans="1:27" ht="13.5" customHeight="1">
      <c r="A486" s="9"/>
      <c r="B486" s="15" t="str">
        <f>IF($C486&lt;&gt;"",MAX($B$7:B485)+1,"")</f>
        <v/>
      </c>
      <c r="C486" s="167"/>
      <c r="D486" s="244"/>
      <c r="E486" s="153"/>
      <c r="F486" s="251"/>
      <c r="G486" s="251"/>
      <c r="H486" s="227"/>
      <c r="I486" s="231"/>
      <c r="J486" s="80"/>
      <c r="K486" s="420"/>
      <c r="L486" s="420"/>
      <c r="M486" s="420"/>
      <c r="Y486" s="12"/>
      <c r="Z486" s="12"/>
      <c r="AA486" s="12"/>
    </row>
    <row r="487" spans="1:27" ht="13.5" customHeight="1">
      <c r="A487" s="9"/>
      <c r="B487" s="15" t="str">
        <f>IF($C487&lt;&gt;"",MAX($B$7:B486)+1,"")</f>
        <v/>
      </c>
      <c r="C487" s="167"/>
      <c r="D487" s="244"/>
      <c r="E487" s="153"/>
      <c r="F487" s="251"/>
      <c r="G487" s="251"/>
      <c r="H487" s="227"/>
      <c r="I487" s="231"/>
      <c r="J487" s="80"/>
      <c r="K487" s="420"/>
      <c r="L487" s="420"/>
      <c r="M487" s="420"/>
      <c r="Y487" s="12"/>
      <c r="Z487" s="12"/>
      <c r="AA487" s="12"/>
    </row>
    <row r="488" spans="1:27" ht="13.5" customHeight="1">
      <c r="A488" s="9"/>
      <c r="B488" s="15" t="str">
        <f>IF($C488&lt;&gt;"",MAX($B$7:B487)+1,"")</f>
        <v/>
      </c>
      <c r="C488" s="167"/>
      <c r="D488" s="244"/>
      <c r="E488" s="153"/>
      <c r="F488" s="251"/>
      <c r="G488" s="251"/>
      <c r="H488" s="227"/>
      <c r="I488" s="231"/>
      <c r="J488" s="80"/>
      <c r="K488" s="420"/>
      <c r="L488" s="420"/>
      <c r="M488" s="420"/>
      <c r="Y488" s="12"/>
      <c r="Z488" s="12"/>
      <c r="AA488" s="12"/>
    </row>
    <row r="489" spans="1:27" ht="13.5" customHeight="1">
      <c r="A489" s="9"/>
      <c r="B489" s="15" t="str">
        <f>IF($C489&lt;&gt;"",MAX($B$7:B488)+1,"")</f>
        <v/>
      </c>
      <c r="C489" s="167"/>
      <c r="D489" s="244"/>
      <c r="E489" s="153"/>
      <c r="F489" s="251"/>
      <c r="G489" s="251"/>
      <c r="H489" s="227"/>
      <c r="I489" s="231"/>
      <c r="J489" s="80"/>
      <c r="K489" s="420"/>
      <c r="L489" s="420"/>
      <c r="M489" s="420"/>
      <c r="Y489" s="12"/>
      <c r="Z489" s="12"/>
      <c r="AA489" s="12"/>
    </row>
    <row r="490" spans="1:27" ht="13.5" customHeight="1">
      <c r="A490" s="9"/>
      <c r="B490" s="15" t="str">
        <f>IF($C490&lt;&gt;"",MAX($B$7:B489)+1,"")</f>
        <v/>
      </c>
      <c r="C490" s="167"/>
      <c r="D490" s="244"/>
      <c r="E490" s="153"/>
      <c r="F490" s="251"/>
      <c r="G490" s="251"/>
      <c r="H490" s="227"/>
      <c r="I490" s="231"/>
      <c r="J490" s="80"/>
      <c r="K490" s="420"/>
      <c r="L490" s="420"/>
      <c r="M490" s="420"/>
      <c r="Y490" s="12"/>
      <c r="Z490" s="12"/>
      <c r="AA490" s="12"/>
    </row>
    <row r="491" spans="1:27" ht="13.5" customHeight="1">
      <c r="A491" s="9"/>
      <c r="B491" s="15" t="str">
        <f>IF($C491&lt;&gt;"",MAX($B$7:B490)+1,"")</f>
        <v/>
      </c>
      <c r="C491" s="167"/>
      <c r="D491" s="244"/>
      <c r="E491" s="153"/>
      <c r="F491" s="251"/>
      <c r="G491" s="251"/>
      <c r="H491" s="227"/>
      <c r="I491" s="231"/>
      <c r="J491" s="80"/>
      <c r="K491" s="420"/>
      <c r="L491" s="420"/>
      <c r="M491" s="420"/>
      <c r="Y491" s="12"/>
      <c r="Z491" s="12"/>
      <c r="AA491" s="12"/>
    </row>
    <row r="492" spans="1:27" ht="13.5" customHeight="1">
      <c r="A492" s="9"/>
      <c r="B492" s="15" t="str">
        <f>IF($C492&lt;&gt;"",MAX($B$7:B491)+1,"")</f>
        <v/>
      </c>
      <c r="C492" s="167"/>
      <c r="D492" s="244"/>
      <c r="E492" s="153"/>
      <c r="F492" s="251"/>
      <c r="G492" s="251"/>
      <c r="H492" s="227"/>
      <c r="I492" s="231"/>
      <c r="J492" s="80"/>
      <c r="K492" s="420"/>
      <c r="L492" s="420"/>
      <c r="M492" s="420"/>
      <c r="Y492" s="12"/>
      <c r="Z492" s="12"/>
      <c r="AA492" s="12"/>
    </row>
    <row r="493" spans="1:27" ht="13.5" customHeight="1">
      <c r="A493" s="9"/>
      <c r="B493" s="15" t="str">
        <f>IF($C493&lt;&gt;"",MAX($B$7:B492)+1,"")</f>
        <v/>
      </c>
      <c r="C493" s="167"/>
      <c r="D493" s="244"/>
      <c r="E493" s="153"/>
      <c r="F493" s="251"/>
      <c r="G493" s="251"/>
      <c r="H493" s="227"/>
      <c r="I493" s="231"/>
      <c r="J493" s="80"/>
      <c r="K493" s="420"/>
      <c r="L493" s="420"/>
      <c r="M493" s="420"/>
      <c r="Y493" s="12"/>
      <c r="Z493" s="12"/>
      <c r="AA493" s="12"/>
    </row>
    <row r="494" spans="1:27" ht="13.5" customHeight="1">
      <c r="A494" s="9"/>
      <c r="B494" s="15" t="str">
        <f>IF($C494&lt;&gt;"",MAX($B$7:B493)+1,"")</f>
        <v/>
      </c>
      <c r="C494" s="167"/>
      <c r="D494" s="244"/>
      <c r="E494" s="153"/>
      <c r="F494" s="251"/>
      <c r="G494" s="251"/>
      <c r="H494" s="227"/>
      <c r="I494" s="231"/>
      <c r="J494" s="80"/>
      <c r="K494" s="420"/>
      <c r="L494" s="420"/>
      <c r="M494" s="420"/>
      <c r="Y494" s="12"/>
      <c r="Z494" s="12"/>
      <c r="AA494" s="12"/>
    </row>
    <row r="495" spans="1:27" ht="13.5" customHeight="1">
      <c r="A495" s="9"/>
      <c r="B495" s="15" t="str">
        <f>IF($C495&lt;&gt;"",MAX($B$7:B494)+1,"")</f>
        <v/>
      </c>
      <c r="C495" s="167"/>
      <c r="D495" s="244"/>
      <c r="E495" s="153"/>
      <c r="F495" s="251"/>
      <c r="G495" s="251"/>
      <c r="H495" s="227"/>
      <c r="I495" s="231"/>
      <c r="J495" s="80"/>
      <c r="K495" s="420"/>
      <c r="L495" s="420"/>
      <c r="M495" s="420"/>
      <c r="Y495" s="12"/>
      <c r="Z495" s="12"/>
      <c r="AA495" s="12"/>
    </row>
    <row r="496" spans="1:27" ht="13.5" customHeight="1">
      <c r="A496" s="9"/>
      <c r="B496" s="15" t="str">
        <f>IF($C496&lt;&gt;"",MAX($B$7:B495)+1,"")</f>
        <v/>
      </c>
      <c r="C496" s="167"/>
      <c r="D496" s="244"/>
      <c r="E496" s="153"/>
      <c r="F496" s="251"/>
      <c r="G496" s="251"/>
      <c r="H496" s="227"/>
      <c r="I496" s="231"/>
      <c r="J496" s="80"/>
      <c r="K496" s="420"/>
      <c r="L496" s="420"/>
      <c r="M496" s="420"/>
      <c r="Y496" s="12"/>
      <c r="Z496" s="12"/>
      <c r="AA496" s="12"/>
    </row>
    <row r="497" spans="1:27" ht="13.5" customHeight="1">
      <c r="A497" s="9"/>
      <c r="B497" s="15" t="str">
        <f>IF($C497&lt;&gt;"",MAX($B$7:B496)+1,"")</f>
        <v/>
      </c>
      <c r="C497" s="167"/>
      <c r="D497" s="244"/>
      <c r="E497" s="153"/>
      <c r="F497" s="251"/>
      <c r="G497" s="251"/>
      <c r="H497" s="227"/>
      <c r="I497" s="231"/>
      <c r="J497" s="80"/>
      <c r="K497" s="420"/>
      <c r="L497" s="420"/>
      <c r="M497" s="420"/>
      <c r="Y497" s="12"/>
      <c r="Z497" s="12"/>
      <c r="AA497" s="12"/>
    </row>
    <row r="498" spans="1:27" ht="13.5" customHeight="1">
      <c r="A498" s="9"/>
      <c r="B498" s="15" t="str">
        <f>IF($C498&lt;&gt;"",MAX($B$7:B497)+1,"")</f>
        <v/>
      </c>
      <c r="C498" s="167"/>
      <c r="D498" s="244"/>
      <c r="E498" s="153"/>
      <c r="F498" s="251"/>
      <c r="G498" s="251"/>
      <c r="H498" s="227"/>
      <c r="I498" s="231"/>
      <c r="J498" s="80"/>
      <c r="K498" s="420"/>
      <c r="L498" s="420"/>
      <c r="M498" s="420"/>
      <c r="Y498" s="12"/>
      <c r="Z498" s="12"/>
      <c r="AA498" s="12"/>
    </row>
    <row r="499" spans="1:27" ht="13.5" customHeight="1">
      <c r="A499" s="9"/>
      <c r="B499" s="15" t="str">
        <f>IF($C499&lt;&gt;"",MAX($B$7:B498)+1,"")</f>
        <v/>
      </c>
      <c r="C499" s="167"/>
      <c r="D499" s="244"/>
      <c r="E499" s="153"/>
      <c r="F499" s="251"/>
      <c r="G499" s="251"/>
      <c r="H499" s="227"/>
      <c r="I499" s="231"/>
      <c r="J499" s="80"/>
      <c r="K499" s="420"/>
      <c r="L499" s="420"/>
      <c r="M499" s="420"/>
      <c r="Y499" s="12"/>
      <c r="Z499" s="12"/>
      <c r="AA499" s="12"/>
    </row>
    <row r="500" spans="1:27" ht="13.5" customHeight="1">
      <c r="A500" s="9"/>
      <c r="B500" s="15" t="str">
        <f>IF($C500&lt;&gt;"",MAX($B$7:B499)+1,"")</f>
        <v/>
      </c>
      <c r="C500" s="167"/>
      <c r="D500" s="244"/>
      <c r="E500" s="153"/>
      <c r="F500" s="251"/>
      <c r="G500" s="251"/>
      <c r="H500" s="227"/>
      <c r="I500" s="231"/>
      <c r="J500" s="80"/>
      <c r="K500" s="420"/>
      <c r="L500" s="420"/>
      <c r="M500" s="420"/>
      <c r="Y500" s="12"/>
      <c r="Z500" s="12"/>
      <c r="AA500" s="12"/>
    </row>
    <row r="501" spans="1:27" ht="13.5" customHeight="1">
      <c r="A501" s="9"/>
      <c r="B501" s="15" t="str">
        <f>IF($C501&lt;&gt;"",MAX($B$7:B500)+1,"")</f>
        <v/>
      </c>
      <c r="C501" s="167"/>
      <c r="D501" s="244"/>
      <c r="E501" s="153"/>
      <c r="F501" s="251"/>
      <c r="G501" s="251"/>
      <c r="H501" s="227"/>
      <c r="I501" s="231"/>
      <c r="J501" s="80"/>
      <c r="K501" s="420"/>
      <c r="L501" s="420"/>
      <c r="M501" s="420"/>
      <c r="Y501" s="12"/>
      <c r="Z501" s="12"/>
      <c r="AA501" s="12"/>
    </row>
    <row r="502" spans="1:27" ht="13.5" customHeight="1">
      <c r="A502" s="9"/>
      <c r="B502" s="15" t="str">
        <f>IF($C502&lt;&gt;"",MAX($B$7:B501)+1,"")</f>
        <v/>
      </c>
      <c r="C502" s="167"/>
      <c r="D502" s="244"/>
      <c r="E502" s="153"/>
      <c r="F502" s="251"/>
      <c r="G502" s="251"/>
      <c r="H502" s="227"/>
      <c r="I502" s="231"/>
      <c r="J502" s="80"/>
      <c r="K502" s="420"/>
      <c r="L502" s="420"/>
      <c r="M502" s="420"/>
      <c r="Y502" s="12"/>
      <c r="Z502" s="12"/>
      <c r="AA502" s="12"/>
    </row>
    <row r="503" spans="1:27" ht="13.5" customHeight="1">
      <c r="A503" s="9"/>
      <c r="B503" s="15" t="str">
        <f>IF($C503&lt;&gt;"",MAX($B$7:B502)+1,"")</f>
        <v/>
      </c>
      <c r="C503" s="167"/>
      <c r="D503" s="244"/>
      <c r="E503" s="153"/>
      <c r="F503" s="251"/>
      <c r="G503" s="251"/>
      <c r="H503" s="227"/>
      <c r="I503" s="231"/>
      <c r="J503" s="80"/>
      <c r="K503" s="420"/>
      <c r="L503" s="420"/>
      <c r="M503" s="420"/>
      <c r="Y503" s="12"/>
      <c r="Z503" s="12"/>
      <c r="AA503" s="12"/>
    </row>
    <row r="504" spans="1:27" ht="13.5" customHeight="1">
      <c r="A504" s="9"/>
      <c r="B504" s="15" t="str">
        <f>IF($C504&lt;&gt;"",MAX($B$7:B503)+1,"")</f>
        <v/>
      </c>
      <c r="C504" s="167"/>
      <c r="D504" s="244"/>
      <c r="E504" s="153"/>
      <c r="F504" s="251"/>
      <c r="G504" s="251"/>
      <c r="H504" s="227"/>
      <c r="I504" s="231"/>
      <c r="J504" s="80"/>
      <c r="K504" s="420"/>
      <c r="L504" s="420"/>
      <c r="M504" s="420"/>
      <c r="Y504" s="12"/>
      <c r="Z504" s="12"/>
      <c r="AA504" s="12"/>
    </row>
    <row r="505" spans="1:27" ht="13.5" customHeight="1">
      <c r="A505" s="9"/>
      <c r="B505" s="15" t="str">
        <f>IF($C505&lt;&gt;"",MAX($B$7:B504)+1,"")</f>
        <v/>
      </c>
      <c r="C505" s="167"/>
      <c r="D505" s="244"/>
      <c r="E505" s="153"/>
      <c r="F505" s="251"/>
      <c r="G505" s="251"/>
      <c r="H505" s="227"/>
      <c r="I505" s="231"/>
      <c r="J505" s="80"/>
      <c r="K505" s="420"/>
      <c r="L505" s="420"/>
      <c r="M505" s="420"/>
      <c r="Y505" s="12"/>
      <c r="Z505" s="12"/>
      <c r="AA505" s="12"/>
    </row>
    <row r="506" spans="1:27" ht="13.5" customHeight="1">
      <c r="A506" s="9"/>
      <c r="B506" s="15" t="str">
        <f>IF($C506&lt;&gt;"",MAX($B$7:B505)+1,"")</f>
        <v/>
      </c>
      <c r="C506" s="167"/>
      <c r="D506" s="244"/>
      <c r="E506" s="153"/>
      <c r="F506" s="251"/>
      <c r="G506" s="251"/>
      <c r="H506" s="227"/>
      <c r="I506" s="231"/>
      <c r="J506" s="80"/>
      <c r="K506" s="420"/>
      <c r="L506" s="420"/>
      <c r="M506" s="420"/>
      <c r="Y506" s="12"/>
      <c r="Z506" s="12"/>
      <c r="AA506" s="12"/>
    </row>
    <row r="507" spans="1:27" ht="12.5">
      <c r="A507" s="9"/>
      <c r="B507" s="9"/>
      <c r="C507" s="420"/>
      <c r="D507" s="9"/>
      <c r="E507" s="9"/>
      <c r="F507" s="9"/>
      <c r="G507" s="9"/>
      <c r="K507" s="420"/>
      <c r="L507" s="420"/>
      <c r="M507" s="421"/>
    </row>
    <row r="508" spans="1:27" ht="12.5">
      <c r="A508" s="9"/>
      <c r="B508" s="9"/>
      <c r="C508" s="420"/>
      <c r="D508" s="9"/>
      <c r="E508" s="9"/>
      <c r="F508" s="9"/>
      <c r="G508" s="9"/>
      <c r="K508" s="95"/>
      <c r="L508" s="420"/>
      <c r="M508" s="421"/>
    </row>
    <row r="509" spans="1:27" ht="12.5" hidden="1">
      <c r="A509" s="9"/>
      <c r="B509" s="9"/>
      <c r="C509" s="420"/>
      <c r="D509" s="9"/>
      <c r="E509" s="9"/>
      <c r="F509" s="9"/>
      <c r="G509" s="9"/>
      <c r="K509" s="421"/>
      <c r="L509" s="420"/>
      <c r="M509" s="421"/>
    </row>
    <row r="510" spans="1:27" ht="13" hidden="1" thickBot="1">
      <c r="A510" s="9"/>
      <c r="B510" s="13"/>
      <c r="C510" s="124"/>
      <c r="D510" s="13"/>
      <c r="E510" s="13"/>
      <c r="F510" s="10"/>
      <c r="G510" s="10"/>
      <c r="K510" s="124"/>
      <c r="L510" s="124"/>
      <c r="M510" s="421"/>
    </row>
    <row r="511" spans="1:27" ht="15" hidden="1" customHeight="1">
      <c r="A511" s="9"/>
      <c r="B511" s="9"/>
      <c r="C511" s="420"/>
      <c r="D511" s="9"/>
      <c r="E511" s="9"/>
      <c r="F511" s="9"/>
      <c r="G511" s="9"/>
      <c r="K511" s="424"/>
      <c r="L511" s="214"/>
      <c r="M511" s="421"/>
    </row>
    <row r="512" spans="1:27" ht="15" hidden="1" customHeight="1">
      <c r="A512" s="9"/>
      <c r="B512" s="9"/>
      <c r="C512" s="420"/>
      <c r="D512" s="9"/>
      <c r="E512" s="9"/>
      <c r="F512" s="9"/>
      <c r="G512" s="9"/>
      <c r="K512" s="420"/>
      <c r="L512" s="420"/>
      <c r="M512" s="421"/>
    </row>
    <row r="513" spans="1:27" ht="15" hidden="1" customHeight="1">
      <c r="A513" s="9"/>
      <c r="B513" s="420"/>
      <c r="C513" s="420"/>
      <c r="D513" s="420"/>
      <c r="E513" s="420"/>
      <c r="F513" s="420"/>
      <c r="G513" s="420"/>
      <c r="H513" s="420"/>
      <c r="I513" s="420"/>
      <c r="J513" s="89"/>
      <c r="K513" s="82"/>
      <c r="M513" s="15"/>
      <c r="V513" s="12"/>
      <c r="W513" s="12"/>
      <c r="X513" s="12"/>
      <c r="Y513" s="12"/>
      <c r="Z513" s="12"/>
      <c r="AA513" s="12"/>
    </row>
    <row r="514" spans="1:27" ht="15" hidden="1" customHeight="1">
      <c r="A514" s="9"/>
      <c r="B514" s="420"/>
      <c r="C514" s="420"/>
      <c r="D514" s="420"/>
      <c r="E514" s="420"/>
      <c r="F514" s="420"/>
      <c r="G514" s="420"/>
      <c r="H514" s="420"/>
      <c r="I514" s="420"/>
      <c r="J514" s="89"/>
      <c r="K514" s="82"/>
      <c r="M514" s="15"/>
      <c r="V514" s="12"/>
      <c r="W514" s="12"/>
      <c r="X514" s="12"/>
      <c r="Y514" s="12"/>
      <c r="Z514" s="12"/>
      <c r="AA514" s="12"/>
    </row>
    <row r="515" spans="1:27" ht="13.4" hidden="1" customHeight="1">
      <c r="A515" s="9"/>
      <c r="B515" s="420"/>
      <c r="C515" s="420"/>
      <c r="D515" s="420"/>
      <c r="E515" s="420"/>
      <c r="F515" s="420"/>
      <c r="G515" s="420"/>
      <c r="H515" s="420"/>
      <c r="I515" s="420"/>
      <c r="J515" s="89"/>
      <c r="K515" s="82"/>
      <c r="M515" s="15"/>
      <c r="V515" s="12"/>
      <c r="W515" s="12"/>
      <c r="X515" s="12"/>
      <c r="Y515" s="12"/>
      <c r="Z515" s="12"/>
      <c r="AA515" s="12"/>
    </row>
    <row r="516" spans="1:27" ht="13.4" hidden="1" customHeight="1">
      <c r="A516" s="9"/>
      <c r="B516" s="420"/>
      <c r="C516" s="420"/>
      <c r="D516" s="420"/>
      <c r="E516" s="420"/>
      <c r="F516" s="420"/>
      <c r="G516" s="420"/>
      <c r="H516" s="420"/>
      <c r="I516" s="420"/>
      <c r="J516" s="89"/>
      <c r="K516" s="82"/>
      <c r="M516" s="15"/>
      <c r="V516" s="12"/>
      <c r="W516" s="12"/>
      <c r="X516" s="12"/>
      <c r="Y516" s="12"/>
      <c r="Z516" s="12"/>
      <c r="AA516" s="12"/>
    </row>
    <row r="517" spans="1:27" ht="13.4" hidden="1" customHeight="1">
      <c r="A517" s="9"/>
      <c r="B517" s="420"/>
      <c r="C517" s="420"/>
      <c r="D517" s="420"/>
      <c r="E517" s="420"/>
      <c r="F517" s="420"/>
      <c r="G517" s="420"/>
      <c r="H517" s="420"/>
      <c r="I517" s="420"/>
      <c r="J517" s="89"/>
      <c r="K517" s="82"/>
      <c r="M517" s="15"/>
      <c r="V517" s="12"/>
      <c r="W517" s="12"/>
      <c r="X517" s="12"/>
      <c r="Y517" s="12"/>
      <c r="Z517" s="12"/>
      <c r="AA517" s="12"/>
    </row>
    <row r="518" spans="1:27" ht="13.4" hidden="1" customHeight="1">
      <c r="A518" s="9"/>
      <c r="B518" s="420"/>
      <c r="C518" s="420"/>
      <c r="D518" s="420"/>
      <c r="E518" s="420"/>
      <c r="F518" s="420"/>
      <c r="G518" s="420"/>
      <c r="H518" s="420"/>
      <c r="I518" s="420"/>
      <c r="J518" s="89"/>
      <c r="K518" s="82"/>
      <c r="M518" s="15"/>
      <c r="V518" s="12"/>
      <c r="W518" s="12"/>
      <c r="X518" s="12"/>
      <c r="Y518" s="12"/>
      <c r="Z518" s="12"/>
      <c r="AA518" s="12"/>
    </row>
    <row r="519" spans="1:27" ht="13.4" hidden="1" customHeight="1">
      <c r="A519" s="9"/>
      <c r="B519" s="420"/>
      <c r="C519" s="420"/>
      <c r="D519" s="420"/>
      <c r="E519" s="420"/>
      <c r="F519" s="420"/>
      <c r="G519" s="420"/>
      <c r="H519" s="420"/>
      <c r="I519" s="420"/>
      <c r="J519" s="89"/>
      <c r="K519" s="82"/>
      <c r="M519" s="15"/>
      <c r="V519" s="12"/>
      <c r="W519" s="12"/>
      <c r="X519" s="12"/>
      <c r="Y519" s="12"/>
      <c r="Z519" s="12"/>
      <c r="AA519" s="12"/>
    </row>
    <row r="520" spans="1:27" ht="13.4" hidden="1" customHeight="1">
      <c r="B520" s="15"/>
      <c r="D520" s="15"/>
      <c r="E520" s="15"/>
      <c r="F520" s="15"/>
      <c r="G520" s="15"/>
      <c r="H520" s="15"/>
      <c r="I520" s="15"/>
      <c r="J520" s="89"/>
      <c r="K520" s="82"/>
      <c r="M520" s="15"/>
      <c r="V520" s="12"/>
      <c r="W520" s="12"/>
      <c r="X520" s="12"/>
      <c r="Y520" s="12"/>
      <c r="Z520" s="12"/>
      <c r="AA520" s="12"/>
    </row>
    <row r="521" spans="1:27" ht="34.5" hidden="1" customHeight="1">
      <c r="B521" s="15"/>
      <c r="D521" s="15"/>
      <c r="E521" s="15"/>
      <c r="F521" s="15"/>
      <c r="G521" s="15"/>
      <c r="H521" s="15"/>
      <c r="I521" s="15"/>
      <c r="J521" s="89"/>
      <c r="K521" s="82"/>
      <c r="M521" s="15"/>
      <c r="V521" s="12"/>
      <c r="W521" s="12"/>
      <c r="X521" s="12"/>
      <c r="Y521" s="12"/>
      <c r="Z521" s="12"/>
      <c r="AA521" s="12"/>
    </row>
    <row r="522" spans="1:27" ht="34.5" hidden="1" customHeight="1">
      <c r="B522" s="15"/>
      <c r="D522" s="15"/>
      <c r="E522" s="15"/>
      <c r="F522" s="15"/>
      <c r="G522" s="15"/>
      <c r="H522" s="15"/>
      <c r="I522" s="15"/>
      <c r="J522" s="89"/>
      <c r="K522" s="82"/>
      <c r="M522" s="15"/>
      <c r="V522" s="12"/>
      <c r="W522" s="12"/>
      <c r="X522" s="12"/>
      <c r="Y522" s="12"/>
      <c r="Z522" s="12"/>
      <c r="AA522" s="12"/>
    </row>
    <row r="523" spans="1:27" ht="34.5" hidden="1" customHeight="1">
      <c r="B523" s="15"/>
      <c r="D523" s="15"/>
      <c r="E523" s="15"/>
      <c r="F523" s="15"/>
      <c r="G523" s="15"/>
      <c r="H523" s="15"/>
      <c r="I523" s="15"/>
      <c r="J523" s="89"/>
      <c r="K523" s="82"/>
      <c r="M523" s="15"/>
      <c r="V523" s="12"/>
      <c r="W523" s="12"/>
      <c r="X523" s="12"/>
      <c r="Y523" s="12"/>
      <c r="Z523" s="12"/>
      <c r="AA523" s="12"/>
    </row>
    <row r="524" spans="1:27" ht="34.5" hidden="1" customHeight="1">
      <c r="B524" s="15"/>
      <c r="D524" s="15"/>
      <c r="E524" s="15"/>
      <c r="F524" s="15"/>
      <c r="G524" s="15"/>
      <c r="H524" s="15"/>
      <c r="I524" s="15"/>
      <c r="J524" s="89"/>
      <c r="K524" s="82"/>
      <c r="M524" s="15"/>
      <c r="V524" s="12"/>
      <c r="W524" s="12"/>
      <c r="X524" s="12"/>
      <c r="Y524" s="12"/>
      <c r="Z524" s="12"/>
      <c r="AA524" s="12"/>
    </row>
    <row r="525" spans="1:27" ht="34.5" hidden="1" customHeight="1">
      <c r="B525" s="15"/>
      <c r="D525" s="15"/>
      <c r="E525" s="15"/>
      <c r="F525" s="15"/>
      <c r="G525" s="15"/>
      <c r="H525" s="15"/>
      <c r="I525" s="15"/>
      <c r="J525" s="89"/>
      <c r="K525" s="82"/>
      <c r="M525" s="15"/>
      <c r="V525" s="12"/>
      <c r="W525" s="12"/>
      <c r="X525" s="12"/>
      <c r="Y525" s="12"/>
      <c r="Z525" s="12"/>
      <c r="AA525" s="12"/>
    </row>
    <row r="526" spans="1:27" ht="34.5" hidden="1" customHeight="1">
      <c r="B526" s="15"/>
      <c r="D526" s="15"/>
      <c r="E526" s="15"/>
      <c r="F526" s="15"/>
      <c r="G526" s="15"/>
      <c r="H526" s="15"/>
      <c r="I526" s="15"/>
      <c r="J526" s="89"/>
      <c r="K526" s="82"/>
      <c r="M526" s="15"/>
      <c r="V526" s="12"/>
      <c r="W526" s="12"/>
      <c r="X526" s="12"/>
      <c r="Y526" s="12"/>
      <c r="Z526" s="12"/>
      <c r="AA526" s="12"/>
    </row>
    <row r="527" spans="1:27" ht="57" hidden="1" customHeight="1">
      <c r="B527" s="15"/>
      <c r="D527" s="15"/>
      <c r="E527" s="15"/>
      <c r="F527" s="15"/>
      <c r="G527" s="15"/>
      <c r="H527" s="15"/>
      <c r="I527" s="15"/>
      <c r="J527" s="89"/>
      <c r="K527" s="82"/>
      <c r="M527" s="15"/>
      <c r="V527" s="12"/>
      <c r="W527" s="12"/>
      <c r="X527" s="12"/>
      <c r="Y527" s="12"/>
      <c r="Z527" s="12"/>
      <c r="AA527" s="12"/>
    </row>
    <row r="528" spans="1:27" ht="33" hidden="1" customHeight="1">
      <c r="B528" s="15"/>
      <c r="D528" s="15"/>
      <c r="E528" s="15"/>
      <c r="F528" s="15"/>
      <c r="G528" s="15"/>
      <c r="H528" s="15"/>
      <c r="I528" s="15"/>
      <c r="J528" s="89"/>
      <c r="K528" s="82"/>
      <c r="M528" s="15"/>
      <c r="V528" s="12"/>
      <c r="W528" s="12"/>
      <c r="X528" s="12"/>
      <c r="Y528" s="12"/>
      <c r="Z528" s="12"/>
      <c r="AA528" s="12"/>
    </row>
    <row r="529" spans="2:27" ht="42" hidden="1" customHeight="1">
      <c r="B529" s="15"/>
      <c r="D529" s="15"/>
      <c r="E529" s="15"/>
      <c r="F529" s="15"/>
      <c r="G529" s="15"/>
      <c r="H529" s="15"/>
      <c r="I529" s="15"/>
      <c r="J529" s="89"/>
      <c r="K529" s="82"/>
      <c r="M529" s="15"/>
      <c r="V529" s="12"/>
      <c r="W529" s="12"/>
      <c r="X529" s="12"/>
      <c r="Y529" s="12"/>
      <c r="Z529" s="12"/>
      <c r="AA529" s="12"/>
    </row>
    <row r="530" spans="2:27" ht="44.25" hidden="1" customHeight="1">
      <c r="B530" s="15"/>
      <c r="D530" s="15"/>
      <c r="E530" s="15"/>
      <c r="F530" s="15"/>
      <c r="G530" s="15"/>
      <c r="H530" s="15"/>
      <c r="I530" s="15"/>
      <c r="J530" s="89"/>
      <c r="K530" s="82"/>
      <c r="M530" s="15"/>
      <c r="V530" s="12"/>
      <c r="W530" s="12"/>
      <c r="X530" s="12"/>
      <c r="Y530" s="12"/>
      <c r="Z530" s="12"/>
      <c r="AA530" s="12"/>
    </row>
    <row r="531" spans="2:27" ht="35.25" hidden="1" customHeight="1">
      <c r="B531" s="15"/>
      <c r="D531" s="15"/>
      <c r="E531" s="15"/>
      <c r="F531" s="15"/>
      <c r="G531" s="15"/>
      <c r="H531" s="15"/>
      <c r="I531" s="15"/>
      <c r="J531" s="89"/>
      <c r="K531" s="82"/>
      <c r="M531" s="15"/>
      <c r="V531" s="12"/>
      <c r="W531" s="12"/>
      <c r="X531" s="12"/>
      <c r="Y531" s="12"/>
      <c r="Z531" s="12"/>
      <c r="AA531" s="12"/>
    </row>
    <row r="532" spans="2:27" ht="38.25" hidden="1" customHeight="1">
      <c r="B532" s="15"/>
      <c r="D532" s="15"/>
      <c r="E532" s="15"/>
      <c r="F532" s="15"/>
      <c r="G532" s="15"/>
      <c r="H532" s="15"/>
      <c r="I532" s="15"/>
      <c r="J532" s="89"/>
      <c r="K532" s="82"/>
      <c r="M532" s="15"/>
      <c r="V532" s="12"/>
      <c r="W532" s="12"/>
      <c r="X532" s="12"/>
      <c r="Y532" s="12"/>
      <c r="Z532" s="12"/>
      <c r="AA532" s="12"/>
    </row>
    <row r="533" spans="2:27" ht="77.25" hidden="1" customHeight="1">
      <c r="B533" s="15"/>
      <c r="D533" s="15"/>
      <c r="E533" s="15"/>
      <c r="F533" s="15"/>
      <c r="G533" s="15"/>
      <c r="H533" s="15"/>
      <c r="I533" s="15"/>
      <c r="J533" s="89"/>
      <c r="K533" s="82"/>
      <c r="M533" s="15"/>
      <c r="V533" s="12"/>
      <c r="W533" s="12"/>
      <c r="X533" s="12"/>
      <c r="Y533" s="12"/>
      <c r="Z533" s="12"/>
      <c r="AA533" s="12"/>
    </row>
    <row r="534" spans="2:27" ht="28.5" hidden="1" customHeight="1">
      <c r="B534" s="15"/>
      <c r="D534" s="15"/>
      <c r="E534" s="15"/>
      <c r="F534" s="15"/>
      <c r="G534" s="15"/>
      <c r="H534" s="15"/>
      <c r="I534" s="15"/>
      <c r="J534" s="89"/>
      <c r="K534" s="82"/>
      <c r="M534" s="15"/>
      <c r="V534" s="12"/>
      <c r="W534" s="12"/>
      <c r="X534" s="12"/>
      <c r="Y534" s="12"/>
      <c r="Z534" s="12"/>
      <c r="AA534" s="12"/>
    </row>
    <row r="535" spans="2:27" ht="35.25" hidden="1" customHeight="1">
      <c r="B535" s="15"/>
      <c r="D535" s="15"/>
      <c r="E535" s="15"/>
      <c r="F535" s="15"/>
      <c r="G535" s="15"/>
      <c r="H535" s="15"/>
      <c r="I535" s="15"/>
      <c r="J535" s="89"/>
      <c r="K535" s="82"/>
      <c r="M535" s="15"/>
      <c r="V535" s="12"/>
      <c r="W535" s="12"/>
      <c r="X535" s="12"/>
      <c r="Y535" s="12"/>
      <c r="Z535" s="12"/>
      <c r="AA535" s="12"/>
    </row>
    <row r="536" spans="2:27" ht="52.5" hidden="1" customHeight="1">
      <c r="B536" s="15"/>
      <c r="D536" s="15"/>
      <c r="E536" s="15"/>
      <c r="F536" s="15"/>
      <c r="G536" s="15"/>
      <c r="H536" s="15"/>
      <c r="I536" s="15"/>
      <c r="J536" s="89"/>
      <c r="K536" s="82"/>
      <c r="M536" s="15"/>
      <c r="V536" s="12"/>
      <c r="W536" s="12"/>
      <c r="X536" s="12"/>
      <c r="Y536" s="12"/>
      <c r="Z536" s="12"/>
      <c r="AA536" s="12"/>
    </row>
    <row r="537" spans="2:27" ht="34.5" hidden="1" customHeight="1">
      <c r="B537" s="15"/>
      <c r="D537" s="15"/>
      <c r="E537" s="15"/>
      <c r="F537" s="15"/>
      <c r="G537" s="15"/>
      <c r="H537" s="15"/>
      <c r="I537" s="15"/>
      <c r="J537" s="89"/>
      <c r="K537" s="82"/>
      <c r="M537" s="15"/>
      <c r="V537" s="12"/>
      <c r="W537" s="12"/>
      <c r="X537" s="12"/>
      <c r="Y537" s="12"/>
      <c r="Z537" s="12"/>
      <c r="AA537" s="12"/>
    </row>
    <row r="538" spans="2:27" ht="47.25" hidden="1" customHeight="1">
      <c r="B538" s="15"/>
      <c r="D538" s="15"/>
      <c r="E538" s="15"/>
      <c r="F538" s="15"/>
      <c r="G538" s="15"/>
      <c r="H538" s="15"/>
      <c r="I538" s="15"/>
      <c r="J538" s="89"/>
      <c r="K538" s="82"/>
      <c r="M538" s="15"/>
      <c r="V538" s="12"/>
      <c r="W538" s="12"/>
      <c r="X538" s="12"/>
      <c r="Y538" s="12"/>
      <c r="Z538" s="12"/>
      <c r="AA538" s="12"/>
    </row>
    <row r="539" spans="2:27" ht="13.4" hidden="1" customHeight="1">
      <c r="B539" s="15"/>
      <c r="D539" s="15"/>
      <c r="E539" s="15"/>
      <c r="F539" s="15"/>
      <c r="G539" s="15"/>
      <c r="H539" s="15"/>
      <c r="I539" s="15"/>
      <c r="J539" s="89"/>
      <c r="K539" s="82"/>
      <c r="M539" s="15"/>
      <c r="V539" s="12"/>
      <c r="W539" s="12"/>
      <c r="X539" s="12"/>
      <c r="Y539" s="12"/>
      <c r="Z539" s="12"/>
      <c r="AA539" s="12"/>
    </row>
    <row r="540" spans="2:27" ht="13.4" hidden="1" customHeight="1">
      <c r="B540" s="15"/>
      <c r="D540" s="15"/>
      <c r="E540" s="15"/>
      <c r="F540" s="15"/>
      <c r="G540" s="15"/>
      <c r="H540" s="15"/>
      <c r="I540" s="15"/>
      <c r="J540" s="89"/>
      <c r="K540" s="82"/>
      <c r="M540" s="15"/>
      <c r="V540" s="12"/>
      <c r="W540" s="12"/>
      <c r="X540" s="12"/>
      <c r="Y540" s="12"/>
      <c r="Z540" s="12"/>
      <c r="AA540" s="12"/>
    </row>
    <row r="541" spans="2:27" ht="13.4" hidden="1" customHeight="1">
      <c r="B541" s="15"/>
      <c r="D541" s="15"/>
      <c r="E541" s="15"/>
      <c r="F541" s="15"/>
      <c r="G541" s="15"/>
      <c r="H541" s="15"/>
      <c r="I541" s="15"/>
      <c r="J541" s="89"/>
      <c r="K541" s="82"/>
      <c r="M541" s="15"/>
      <c r="V541" s="12"/>
      <c r="W541" s="12"/>
      <c r="X541" s="12"/>
      <c r="Y541" s="12"/>
      <c r="Z541" s="12"/>
      <c r="AA541" s="12"/>
    </row>
    <row r="542" spans="2:27" ht="13.4" hidden="1" customHeight="1">
      <c r="B542" s="15"/>
      <c r="D542" s="15"/>
      <c r="E542" s="15"/>
      <c r="F542" s="15"/>
      <c r="G542" s="15"/>
      <c r="H542" s="15"/>
      <c r="I542" s="15"/>
      <c r="J542" s="89"/>
      <c r="K542" s="82"/>
      <c r="M542" s="15"/>
      <c r="V542" s="12"/>
      <c r="W542" s="12"/>
      <c r="X542" s="12"/>
      <c r="Y542" s="12"/>
      <c r="Z542" s="12"/>
      <c r="AA542" s="12"/>
    </row>
    <row r="543" spans="2:27" ht="13.4" hidden="1" customHeight="1">
      <c r="B543" s="15"/>
      <c r="D543" s="15"/>
      <c r="E543" s="15"/>
      <c r="F543" s="15"/>
      <c r="G543" s="15"/>
      <c r="H543" s="15"/>
      <c r="I543" s="15"/>
      <c r="J543" s="89"/>
      <c r="K543" s="82"/>
      <c r="M543" s="15"/>
      <c r="V543" s="12"/>
      <c r="W543" s="12"/>
      <c r="X543" s="12"/>
      <c r="Y543" s="12"/>
      <c r="Z543" s="12"/>
      <c r="AA543" s="12"/>
    </row>
    <row r="544" spans="2:27" ht="13.4" hidden="1" customHeight="1">
      <c r="B544" s="15"/>
      <c r="D544" s="15"/>
      <c r="E544" s="15"/>
      <c r="F544" s="15"/>
      <c r="G544" s="15"/>
      <c r="H544" s="15"/>
      <c r="I544" s="15"/>
      <c r="J544" s="89"/>
      <c r="K544" s="82"/>
      <c r="M544" s="15"/>
      <c r="V544" s="12"/>
      <c r="W544" s="12"/>
      <c r="X544" s="12"/>
      <c r="Y544" s="12"/>
      <c r="Z544" s="12"/>
      <c r="AA544" s="12"/>
    </row>
    <row r="545" spans="2:27" ht="13.4" hidden="1" customHeight="1">
      <c r="B545" s="15"/>
      <c r="D545" s="15"/>
      <c r="E545" s="15"/>
      <c r="F545" s="15"/>
      <c r="G545" s="15"/>
      <c r="H545" s="15"/>
      <c r="I545" s="15"/>
      <c r="J545" s="89"/>
      <c r="K545" s="82"/>
      <c r="M545" s="15"/>
      <c r="V545" s="12"/>
      <c r="W545" s="12"/>
      <c r="X545" s="12"/>
      <c r="Y545" s="12"/>
      <c r="Z545" s="12"/>
      <c r="AA545" s="12"/>
    </row>
    <row r="546" spans="2:27" ht="13.4" hidden="1" customHeight="1">
      <c r="B546" s="15"/>
      <c r="D546" s="15"/>
      <c r="E546" s="15"/>
      <c r="F546" s="15"/>
      <c r="G546" s="15"/>
      <c r="H546" s="15"/>
      <c r="I546" s="15"/>
      <c r="J546" s="89"/>
      <c r="K546" s="82"/>
      <c r="M546" s="15"/>
      <c r="V546" s="12"/>
      <c r="W546" s="12"/>
      <c r="X546" s="12"/>
      <c r="Y546" s="12"/>
      <c r="Z546" s="12"/>
      <c r="AA546" s="12"/>
    </row>
    <row r="547" spans="2:27" ht="13.4" hidden="1" customHeight="1">
      <c r="B547" s="15"/>
      <c r="D547" s="15"/>
      <c r="E547" s="15"/>
      <c r="F547" s="15"/>
      <c r="G547" s="15"/>
      <c r="H547" s="15"/>
      <c r="I547" s="15"/>
      <c r="J547" s="89"/>
      <c r="K547" s="82"/>
      <c r="M547" s="15"/>
      <c r="V547" s="12"/>
      <c r="W547" s="12"/>
      <c r="X547" s="12"/>
      <c r="Y547" s="12"/>
      <c r="Z547" s="12"/>
      <c r="AA547" s="12"/>
    </row>
    <row r="548" spans="2:27" ht="13.4" hidden="1" customHeight="1">
      <c r="B548" s="15"/>
      <c r="D548" s="15"/>
      <c r="E548" s="15"/>
      <c r="F548" s="15"/>
      <c r="G548" s="15"/>
      <c r="H548" s="15"/>
      <c r="I548" s="15"/>
      <c r="J548" s="89"/>
      <c r="K548" s="82"/>
      <c r="M548" s="15"/>
      <c r="V548" s="12"/>
      <c r="W548" s="12"/>
      <c r="X548" s="12"/>
      <c r="Y548" s="12"/>
      <c r="Z548" s="12"/>
      <c r="AA548" s="12"/>
    </row>
    <row r="549" spans="2:27" ht="13.4" hidden="1" customHeight="1">
      <c r="B549" s="15"/>
      <c r="D549" s="15"/>
      <c r="E549" s="15"/>
      <c r="F549" s="15"/>
      <c r="G549" s="15"/>
      <c r="H549" s="15"/>
      <c r="I549" s="15"/>
      <c r="J549" s="89"/>
      <c r="K549" s="82"/>
      <c r="M549" s="15"/>
      <c r="V549" s="12"/>
      <c r="W549" s="12"/>
      <c r="X549" s="12"/>
      <c r="Y549" s="12"/>
      <c r="Z549" s="12"/>
      <c r="AA549" s="12"/>
    </row>
    <row r="550" spans="2:27" ht="13.4" hidden="1" customHeight="1">
      <c r="B550" s="15"/>
      <c r="D550" s="15"/>
      <c r="E550" s="15"/>
      <c r="F550" s="15"/>
      <c r="G550" s="15"/>
      <c r="H550" s="15"/>
      <c r="I550" s="15"/>
      <c r="J550" s="89"/>
      <c r="K550" s="82"/>
      <c r="M550" s="15"/>
      <c r="V550" s="12"/>
      <c r="W550" s="12"/>
      <c r="X550" s="12"/>
      <c r="Y550" s="12"/>
      <c r="Z550" s="12"/>
      <c r="AA550" s="12"/>
    </row>
    <row r="551" spans="2:27" ht="13.4" hidden="1" customHeight="1">
      <c r="B551" s="15"/>
      <c r="D551" s="15"/>
      <c r="E551" s="15"/>
      <c r="F551" s="15"/>
      <c r="G551" s="15"/>
      <c r="H551" s="15"/>
      <c r="I551" s="15"/>
      <c r="J551" s="89"/>
      <c r="K551" s="82"/>
      <c r="M551" s="15"/>
      <c r="V551" s="12"/>
      <c r="W551" s="12"/>
      <c r="X551" s="12"/>
      <c r="Y551" s="12"/>
      <c r="Z551" s="12"/>
      <c r="AA551" s="12"/>
    </row>
    <row r="552" spans="2:27" ht="13.4" hidden="1" customHeight="1">
      <c r="B552" s="15"/>
      <c r="D552" s="15"/>
      <c r="E552" s="15"/>
      <c r="F552" s="15"/>
      <c r="G552" s="15"/>
      <c r="H552" s="15"/>
      <c r="I552" s="15"/>
      <c r="J552" s="89"/>
      <c r="K552" s="82"/>
      <c r="M552" s="15"/>
      <c r="V552" s="12"/>
      <c r="W552" s="12"/>
      <c r="X552" s="12"/>
      <c r="Y552" s="12"/>
      <c r="Z552" s="12"/>
      <c r="AA552" s="12"/>
    </row>
    <row r="553" spans="2:27" ht="13.4" hidden="1" customHeight="1">
      <c r="B553" s="15"/>
      <c r="D553" s="15"/>
      <c r="E553" s="15"/>
      <c r="F553" s="15"/>
      <c r="G553" s="15"/>
      <c r="H553" s="15"/>
      <c r="I553" s="15"/>
      <c r="J553" s="89"/>
      <c r="K553" s="82"/>
      <c r="M553" s="15"/>
      <c r="V553" s="12"/>
      <c r="W553" s="12"/>
      <c r="X553" s="12"/>
      <c r="Y553" s="12"/>
      <c r="Z553" s="12"/>
      <c r="AA553" s="12"/>
    </row>
    <row r="554" spans="2:27" ht="13.4" hidden="1" customHeight="1">
      <c r="B554" s="15"/>
      <c r="D554" s="15"/>
      <c r="E554" s="15"/>
      <c r="F554" s="15"/>
      <c r="G554" s="15"/>
      <c r="H554" s="15"/>
      <c r="I554" s="15"/>
      <c r="J554" s="89"/>
      <c r="K554" s="82"/>
      <c r="M554" s="15"/>
      <c r="V554" s="12"/>
      <c r="W554" s="12"/>
      <c r="X554" s="12"/>
      <c r="Y554" s="12"/>
      <c r="Z554" s="12"/>
      <c r="AA554" s="12"/>
    </row>
    <row r="555" spans="2:27" ht="13.4" hidden="1" customHeight="1">
      <c r="B555" s="15"/>
      <c r="D555" s="15"/>
      <c r="E555" s="15"/>
      <c r="F555" s="15"/>
      <c r="G555" s="15"/>
      <c r="H555" s="15"/>
      <c r="I555" s="15"/>
      <c r="J555" s="89"/>
      <c r="K555" s="82"/>
      <c r="M555" s="15"/>
      <c r="V555" s="12"/>
      <c r="W555" s="12"/>
      <c r="X555" s="12"/>
      <c r="Y555" s="12"/>
      <c r="Z555" s="12"/>
      <c r="AA555" s="12"/>
    </row>
    <row r="556" spans="2:27" ht="13.4" hidden="1" customHeight="1">
      <c r="B556" s="15"/>
      <c r="D556" s="15"/>
      <c r="E556" s="15"/>
      <c r="F556" s="15"/>
      <c r="G556" s="15"/>
      <c r="H556" s="15"/>
      <c r="I556" s="15"/>
      <c r="J556" s="89"/>
      <c r="K556" s="82"/>
      <c r="M556" s="15"/>
      <c r="V556" s="12"/>
      <c r="W556" s="12"/>
      <c r="X556" s="12"/>
      <c r="Y556" s="12"/>
      <c r="Z556" s="12"/>
      <c r="AA556" s="12"/>
    </row>
    <row r="557" spans="2:27" ht="13.4" hidden="1" customHeight="1">
      <c r="B557" s="15"/>
      <c r="D557" s="15"/>
      <c r="E557" s="15"/>
      <c r="F557" s="15"/>
      <c r="G557" s="15"/>
      <c r="H557" s="15"/>
      <c r="I557" s="15"/>
      <c r="J557" s="89"/>
      <c r="K557" s="82"/>
      <c r="M557" s="15"/>
      <c r="V557" s="12"/>
      <c r="W557" s="12"/>
      <c r="X557" s="12"/>
      <c r="Y557" s="12"/>
      <c r="Z557" s="12"/>
      <c r="AA557" s="12"/>
    </row>
    <row r="558" spans="2:27" ht="13.4" hidden="1" customHeight="1">
      <c r="B558" s="15"/>
      <c r="D558" s="15"/>
      <c r="E558" s="15"/>
      <c r="F558" s="15"/>
      <c r="G558" s="15"/>
      <c r="H558" s="15"/>
      <c r="I558" s="15"/>
      <c r="J558" s="89"/>
      <c r="K558" s="82"/>
      <c r="M558" s="15"/>
      <c r="V558" s="12"/>
      <c r="W558" s="12"/>
      <c r="X558" s="12"/>
      <c r="Y558" s="12"/>
      <c r="Z558" s="12"/>
      <c r="AA558" s="12"/>
    </row>
    <row r="559" spans="2:27" ht="13.4" hidden="1" customHeight="1">
      <c r="B559" s="15"/>
      <c r="D559" s="15"/>
      <c r="E559" s="15"/>
      <c r="F559" s="15"/>
      <c r="G559" s="15"/>
      <c r="H559" s="15"/>
      <c r="I559" s="15"/>
      <c r="J559" s="89"/>
      <c r="K559" s="82"/>
      <c r="M559" s="15"/>
      <c r="V559" s="12"/>
      <c r="W559" s="12"/>
      <c r="X559" s="12"/>
      <c r="Y559" s="12"/>
      <c r="Z559" s="12"/>
      <c r="AA559" s="12"/>
    </row>
    <row r="560" spans="2:27" ht="13.4" hidden="1" customHeight="1">
      <c r="B560" s="15"/>
      <c r="D560" s="15"/>
      <c r="E560" s="15"/>
      <c r="F560" s="15"/>
      <c r="G560" s="15"/>
      <c r="H560" s="15"/>
      <c r="I560" s="15"/>
      <c r="J560" s="89"/>
      <c r="K560" s="82"/>
      <c r="M560" s="15"/>
      <c r="V560" s="12"/>
      <c r="W560" s="12"/>
      <c r="X560" s="12"/>
      <c r="Y560" s="12"/>
      <c r="Z560" s="12"/>
      <c r="AA560" s="12"/>
    </row>
    <row r="561" spans="2:27" ht="13.4" hidden="1" customHeight="1">
      <c r="B561" s="15"/>
      <c r="D561" s="15"/>
      <c r="E561" s="15"/>
      <c r="F561" s="15"/>
      <c r="G561" s="15"/>
      <c r="H561" s="15"/>
      <c r="I561" s="15"/>
      <c r="J561" s="89"/>
      <c r="K561" s="82"/>
      <c r="M561" s="15"/>
      <c r="V561" s="12"/>
      <c r="W561" s="12"/>
      <c r="X561" s="12"/>
      <c r="Y561" s="12"/>
      <c r="Z561" s="12"/>
      <c r="AA561" s="12"/>
    </row>
    <row r="562" spans="2:27" ht="13.4" hidden="1" customHeight="1">
      <c r="B562" s="15"/>
      <c r="D562" s="15"/>
      <c r="E562" s="15"/>
      <c r="F562" s="15"/>
      <c r="G562" s="15"/>
      <c r="H562" s="15"/>
      <c r="I562" s="15"/>
      <c r="J562" s="89"/>
      <c r="K562" s="82"/>
      <c r="M562" s="15"/>
      <c r="V562" s="12"/>
      <c r="W562" s="12"/>
      <c r="X562" s="12"/>
      <c r="Y562" s="12"/>
      <c r="Z562" s="12"/>
      <c r="AA562" s="12"/>
    </row>
    <row r="563" spans="2:27" ht="13.4" hidden="1" customHeight="1">
      <c r="B563" s="15"/>
      <c r="D563" s="15"/>
      <c r="E563" s="15"/>
      <c r="F563" s="15"/>
      <c r="G563" s="15"/>
      <c r="H563" s="15"/>
      <c r="I563" s="15"/>
      <c r="J563" s="89"/>
      <c r="K563" s="82"/>
      <c r="M563" s="15"/>
      <c r="V563" s="12"/>
      <c r="W563" s="12"/>
      <c r="X563" s="12"/>
      <c r="Y563" s="12"/>
      <c r="Z563" s="12"/>
      <c r="AA563" s="12"/>
    </row>
    <row r="564" spans="2:27" ht="13.4" hidden="1" customHeight="1">
      <c r="B564" s="15"/>
      <c r="D564" s="15"/>
      <c r="E564" s="15"/>
      <c r="F564" s="15"/>
      <c r="G564" s="15"/>
      <c r="H564" s="15"/>
      <c r="I564" s="15"/>
      <c r="J564" s="89"/>
      <c r="K564" s="82"/>
      <c r="M564" s="15"/>
      <c r="V564" s="12"/>
      <c r="W564" s="12"/>
      <c r="X564" s="12"/>
      <c r="Y564" s="12"/>
      <c r="Z564" s="12"/>
      <c r="AA564" s="12"/>
    </row>
    <row r="565" spans="2:27" ht="13.4" hidden="1" customHeight="1">
      <c r="B565" s="15"/>
      <c r="D565" s="15"/>
      <c r="E565" s="15"/>
      <c r="F565" s="15"/>
      <c r="G565" s="15"/>
      <c r="H565" s="15"/>
      <c r="I565" s="15"/>
      <c r="J565" s="89"/>
      <c r="K565" s="82"/>
      <c r="M565" s="15"/>
      <c r="V565" s="12"/>
      <c r="W565" s="12"/>
      <c r="X565" s="12"/>
      <c r="Y565" s="12"/>
      <c r="Z565" s="12"/>
      <c r="AA565" s="12"/>
    </row>
    <row r="566" spans="2:27" ht="13.4" hidden="1" customHeight="1">
      <c r="B566" s="15"/>
      <c r="D566" s="15"/>
      <c r="E566" s="15"/>
      <c r="F566" s="15"/>
      <c r="G566" s="15"/>
      <c r="H566" s="15"/>
      <c r="I566" s="15"/>
      <c r="J566" s="89"/>
      <c r="K566" s="82"/>
      <c r="M566" s="15"/>
      <c r="V566" s="12"/>
      <c r="W566" s="12"/>
      <c r="X566" s="12"/>
      <c r="Y566" s="12"/>
      <c r="Z566" s="12"/>
      <c r="AA566" s="12"/>
    </row>
    <row r="567" spans="2:27" ht="13.4" hidden="1" customHeight="1">
      <c r="B567" s="15"/>
      <c r="D567" s="15"/>
      <c r="E567" s="15"/>
      <c r="F567" s="15"/>
      <c r="G567" s="15"/>
      <c r="H567" s="15"/>
      <c r="I567" s="15"/>
      <c r="J567" s="89"/>
      <c r="K567" s="82"/>
      <c r="M567" s="15"/>
      <c r="V567" s="12"/>
      <c r="W567" s="12"/>
      <c r="X567" s="12"/>
      <c r="Y567" s="12"/>
      <c r="Z567" s="12"/>
      <c r="AA567" s="12"/>
    </row>
    <row r="568" spans="2:27" ht="13.4" hidden="1" customHeight="1">
      <c r="B568" s="15"/>
      <c r="D568" s="15"/>
      <c r="E568" s="15"/>
      <c r="F568" s="15"/>
      <c r="G568" s="15"/>
      <c r="H568" s="15"/>
      <c r="I568" s="15"/>
      <c r="J568" s="89"/>
      <c r="K568" s="82"/>
      <c r="M568" s="15"/>
      <c r="V568" s="12"/>
      <c r="W568" s="12"/>
      <c r="X568" s="12"/>
      <c r="Y568" s="12"/>
      <c r="Z568" s="12"/>
      <c r="AA568" s="12"/>
    </row>
    <row r="569" spans="2:27" ht="13.4" hidden="1" customHeight="1">
      <c r="B569" s="15"/>
      <c r="D569" s="15"/>
      <c r="E569" s="15"/>
      <c r="F569" s="15"/>
      <c r="G569" s="15"/>
      <c r="H569" s="15"/>
      <c r="I569" s="15"/>
      <c r="J569" s="89"/>
      <c r="K569" s="82"/>
      <c r="M569" s="15"/>
      <c r="V569" s="12"/>
      <c r="W569" s="12"/>
      <c r="X569" s="12"/>
      <c r="Y569" s="12"/>
      <c r="Z569" s="12"/>
      <c r="AA569" s="12"/>
    </row>
    <row r="570" spans="2:27" ht="13.4" hidden="1" customHeight="1">
      <c r="B570" s="15"/>
      <c r="D570" s="15"/>
      <c r="E570" s="15"/>
      <c r="F570" s="15"/>
      <c r="G570" s="15"/>
      <c r="H570" s="15"/>
      <c r="I570" s="15"/>
      <c r="J570" s="89"/>
      <c r="K570" s="82"/>
      <c r="M570" s="15"/>
      <c r="V570" s="12"/>
      <c r="W570" s="12"/>
      <c r="X570" s="12"/>
      <c r="Y570" s="12"/>
      <c r="Z570" s="12"/>
      <c r="AA570" s="12"/>
    </row>
    <row r="571" spans="2:27" ht="13.4" hidden="1" customHeight="1">
      <c r="B571" s="15"/>
      <c r="D571" s="15"/>
      <c r="E571" s="15"/>
      <c r="F571" s="15"/>
      <c r="G571" s="15"/>
      <c r="H571" s="15"/>
      <c r="I571" s="15"/>
      <c r="J571" s="89"/>
      <c r="K571" s="82"/>
      <c r="M571" s="15"/>
      <c r="V571" s="12"/>
      <c r="W571" s="12"/>
      <c r="X571" s="12"/>
      <c r="Y571" s="12"/>
      <c r="Z571" s="12"/>
      <c r="AA571" s="12"/>
    </row>
    <row r="572" spans="2:27" ht="13.4" hidden="1" customHeight="1">
      <c r="B572" s="15"/>
      <c r="D572" s="15"/>
      <c r="E572" s="15"/>
      <c r="F572" s="15"/>
      <c r="G572" s="15"/>
      <c r="H572" s="15"/>
      <c r="I572" s="15"/>
      <c r="J572" s="89"/>
      <c r="K572" s="82"/>
      <c r="M572" s="15"/>
      <c r="V572" s="12"/>
      <c r="W572" s="12"/>
      <c r="X572" s="12"/>
      <c r="Y572" s="12"/>
      <c r="Z572" s="12"/>
      <c r="AA572" s="12"/>
    </row>
    <row r="573" spans="2:27" ht="13.4" hidden="1" customHeight="1">
      <c r="B573" s="15"/>
      <c r="D573" s="15"/>
      <c r="E573" s="15"/>
      <c r="F573" s="15"/>
      <c r="G573" s="15"/>
      <c r="H573" s="15"/>
      <c r="I573" s="15"/>
      <c r="J573" s="89"/>
      <c r="K573" s="82"/>
      <c r="M573" s="15"/>
      <c r="V573" s="12"/>
      <c r="W573" s="12"/>
      <c r="X573" s="12"/>
      <c r="Y573" s="12"/>
      <c r="Z573" s="12"/>
      <c r="AA573" s="12"/>
    </row>
    <row r="574" spans="2:27" ht="13.4" hidden="1" customHeight="1">
      <c r="B574" s="15"/>
      <c r="D574" s="15"/>
      <c r="E574" s="15"/>
      <c r="F574" s="15"/>
      <c r="G574" s="15"/>
      <c r="H574" s="15"/>
      <c r="I574" s="15"/>
      <c r="J574" s="89"/>
      <c r="K574" s="82"/>
      <c r="M574" s="15"/>
      <c r="V574" s="12"/>
      <c r="W574" s="12"/>
      <c r="X574" s="12"/>
      <c r="Y574" s="12"/>
      <c r="Z574" s="12"/>
      <c r="AA574" s="12"/>
    </row>
    <row r="575" spans="2:27" ht="13.4" hidden="1" customHeight="1">
      <c r="B575" s="15"/>
      <c r="D575" s="15"/>
      <c r="E575" s="15"/>
      <c r="F575" s="15"/>
      <c r="G575" s="15"/>
      <c r="H575" s="15"/>
      <c r="I575" s="15"/>
      <c r="J575" s="89"/>
      <c r="K575" s="82"/>
      <c r="M575" s="15"/>
      <c r="V575" s="12"/>
      <c r="W575" s="12"/>
      <c r="X575" s="12"/>
      <c r="Y575" s="12"/>
      <c r="Z575" s="12"/>
      <c r="AA575" s="12"/>
    </row>
    <row r="576" spans="2:27" ht="13.4" hidden="1" customHeight="1">
      <c r="B576" s="15"/>
      <c r="D576" s="15"/>
      <c r="E576" s="15"/>
      <c r="F576" s="15"/>
      <c r="G576" s="15"/>
      <c r="H576" s="15"/>
      <c r="I576" s="15"/>
      <c r="J576" s="89"/>
      <c r="K576" s="82"/>
      <c r="M576" s="15"/>
      <c r="V576" s="12"/>
      <c r="W576" s="12"/>
      <c r="X576" s="12"/>
      <c r="Y576" s="12"/>
      <c r="Z576" s="12"/>
      <c r="AA576" s="12"/>
    </row>
    <row r="577" spans="2:27" ht="13.4" hidden="1" customHeight="1">
      <c r="B577" s="15"/>
      <c r="D577" s="15"/>
      <c r="E577" s="15"/>
      <c r="F577" s="15"/>
      <c r="G577" s="15"/>
      <c r="H577" s="15"/>
      <c r="I577" s="15"/>
      <c r="J577" s="89"/>
      <c r="K577" s="82"/>
      <c r="M577" s="15"/>
      <c r="V577" s="12"/>
      <c r="W577" s="12"/>
      <c r="X577" s="12"/>
      <c r="Y577" s="12"/>
      <c r="Z577" s="12"/>
      <c r="AA577" s="12"/>
    </row>
    <row r="578" spans="2:27" ht="13.4" hidden="1" customHeight="1">
      <c r="B578" s="15"/>
      <c r="D578" s="15"/>
      <c r="E578" s="15"/>
      <c r="F578" s="15"/>
      <c r="G578" s="15"/>
      <c r="H578" s="15"/>
      <c r="I578" s="15"/>
      <c r="J578" s="89"/>
      <c r="K578" s="82"/>
      <c r="M578" s="15"/>
      <c r="V578" s="12"/>
      <c r="W578" s="12"/>
      <c r="X578" s="12"/>
      <c r="Y578" s="12"/>
      <c r="Z578" s="12"/>
      <c r="AA578" s="12"/>
    </row>
    <row r="579" spans="2:27" ht="13.4" hidden="1" customHeight="1">
      <c r="B579" s="15"/>
      <c r="D579" s="15"/>
      <c r="E579" s="15"/>
      <c r="F579" s="15"/>
      <c r="G579" s="15"/>
      <c r="H579" s="15"/>
      <c r="I579" s="15"/>
      <c r="J579" s="89"/>
      <c r="K579" s="82"/>
      <c r="M579" s="15"/>
      <c r="V579" s="12"/>
      <c r="W579" s="12"/>
      <c r="X579" s="12"/>
      <c r="Y579" s="12"/>
      <c r="Z579" s="12"/>
      <c r="AA579" s="12"/>
    </row>
    <row r="580" spans="2:27" ht="13.4" hidden="1" customHeight="1">
      <c r="B580" s="15"/>
      <c r="D580" s="15"/>
      <c r="E580" s="15"/>
      <c r="F580" s="15"/>
      <c r="G580" s="15"/>
      <c r="H580" s="15"/>
      <c r="I580" s="15"/>
      <c r="J580" s="89"/>
      <c r="K580" s="82"/>
      <c r="M580" s="15"/>
      <c r="V580" s="12"/>
      <c r="W580" s="12"/>
      <c r="X580" s="12"/>
      <c r="Y580" s="12"/>
      <c r="Z580" s="12"/>
      <c r="AA580" s="12"/>
    </row>
    <row r="581" spans="2:27" ht="13.4" hidden="1" customHeight="1">
      <c r="B581" s="15"/>
      <c r="D581" s="15"/>
      <c r="E581" s="15"/>
      <c r="F581" s="15"/>
      <c r="G581" s="15"/>
      <c r="H581" s="15"/>
      <c r="I581" s="15"/>
      <c r="J581" s="89"/>
      <c r="K581" s="82"/>
      <c r="M581" s="15"/>
      <c r="V581" s="12"/>
      <c r="W581" s="12"/>
      <c r="X581" s="12"/>
      <c r="Y581" s="12"/>
      <c r="Z581" s="12"/>
      <c r="AA581" s="12"/>
    </row>
    <row r="582" spans="2:27" ht="13.4" hidden="1" customHeight="1">
      <c r="B582" s="15"/>
      <c r="D582" s="15"/>
      <c r="E582" s="15"/>
      <c r="F582" s="15"/>
      <c r="G582" s="15"/>
      <c r="H582" s="15"/>
      <c r="I582" s="15"/>
      <c r="J582" s="89"/>
      <c r="K582" s="82"/>
      <c r="M582" s="15"/>
      <c r="V582" s="12"/>
      <c r="W582" s="12"/>
      <c r="X582" s="12"/>
      <c r="Y582" s="12"/>
      <c r="Z582" s="12"/>
      <c r="AA582" s="12"/>
    </row>
    <row r="583" spans="2:27" ht="13.4" hidden="1" customHeight="1">
      <c r="B583" s="15"/>
      <c r="D583" s="15"/>
      <c r="E583" s="15"/>
      <c r="F583" s="15"/>
      <c r="G583" s="15"/>
      <c r="H583" s="15"/>
      <c r="I583" s="15"/>
      <c r="J583" s="89"/>
      <c r="K583" s="82"/>
      <c r="M583" s="15"/>
      <c r="V583" s="12"/>
      <c r="W583" s="12"/>
      <c r="X583" s="12"/>
      <c r="Y583" s="12"/>
      <c r="Z583" s="12"/>
      <c r="AA583" s="12"/>
    </row>
    <row r="584" spans="2:27" ht="13.4" hidden="1" customHeight="1">
      <c r="B584" s="15"/>
      <c r="D584" s="15"/>
      <c r="E584" s="15"/>
      <c r="F584" s="15"/>
      <c r="G584" s="15"/>
      <c r="H584" s="15"/>
      <c r="I584" s="15"/>
      <c r="J584" s="89"/>
      <c r="K584" s="82"/>
      <c r="M584" s="15"/>
      <c r="V584" s="12"/>
      <c r="W584" s="12"/>
      <c r="X584" s="12"/>
      <c r="Y584" s="12"/>
      <c r="Z584" s="12"/>
      <c r="AA584" s="12"/>
    </row>
    <row r="585" spans="2:27" ht="13.4" hidden="1" customHeight="1">
      <c r="B585" s="15"/>
      <c r="D585" s="15"/>
      <c r="E585" s="15"/>
      <c r="F585" s="15"/>
      <c r="G585" s="15"/>
      <c r="H585" s="15"/>
      <c r="I585" s="15"/>
      <c r="J585" s="89"/>
      <c r="K585" s="82"/>
      <c r="M585" s="15"/>
      <c r="V585" s="12"/>
      <c r="W585" s="12"/>
      <c r="X585" s="12"/>
      <c r="Y585" s="12"/>
      <c r="Z585" s="12"/>
      <c r="AA585" s="12"/>
    </row>
    <row r="586" spans="2:27" ht="13.4" hidden="1" customHeight="1">
      <c r="B586" s="15"/>
      <c r="D586" s="15"/>
      <c r="E586" s="15"/>
      <c r="F586" s="15"/>
      <c r="G586" s="15"/>
      <c r="H586" s="15"/>
      <c r="I586" s="15"/>
      <c r="J586" s="89"/>
      <c r="K586" s="82"/>
      <c r="M586" s="15"/>
      <c r="V586" s="12"/>
      <c r="W586" s="12"/>
      <c r="X586" s="12"/>
      <c r="Y586" s="12"/>
      <c r="Z586" s="12"/>
      <c r="AA586" s="12"/>
    </row>
    <row r="587" spans="2:27" ht="13.4" hidden="1" customHeight="1">
      <c r="B587" s="15"/>
      <c r="D587" s="15"/>
      <c r="E587" s="15"/>
      <c r="F587" s="15"/>
      <c r="G587" s="15"/>
      <c r="H587" s="15"/>
      <c r="I587" s="15"/>
      <c r="J587" s="89"/>
      <c r="K587" s="82"/>
      <c r="M587" s="15"/>
      <c r="V587" s="12"/>
      <c r="W587" s="12"/>
      <c r="X587" s="12"/>
      <c r="Y587" s="12"/>
      <c r="Z587" s="12"/>
      <c r="AA587" s="12"/>
    </row>
    <row r="588" spans="2:27" ht="13.4" hidden="1" customHeight="1">
      <c r="B588" s="15"/>
      <c r="D588" s="15"/>
      <c r="E588" s="15"/>
      <c r="F588" s="15"/>
      <c r="G588" s="15"/>
      <c r="H588" s="15"/>
      <c r="I588" s="15"/>
      <c r="J588" s="89"/>
      <c r="K588" s="82"/>
      <c r="M588" s="15"/>
      <c r="V588" s="12"/>
      <c r="W588" s="12"/>
      <c r="X588" s="12"/>
      <c r="Y588" s="12"/>
      <c r="Z588" s="12"/>
      <c r="AA588" s="12"/>
    </row>
    <row r="589" spans="2:27" ht="13.4" hidden="1" customHeight="1">
      <c r="B589" s="15"/>
      <c r="D589" s="15"/>
      <c r="E589" s="15"/>
      <c r="F589" s="15"/>
      <c r="G589" s="15"/>
      <c r="H589" s="15"/>
      <c r="I589" s="15"/>
      <c r="J589" s="89"/>
      <c r="K589" s="82"/>
      <c r="M589" s="15"/>
      <c r="V589" s="12"/>
      <c r="W589" s="12"/>
      <c r="X589" s="12"/>
      <c r="Y589" s="12"/>
      <c r="Z589" s="12"/>
      <c r="AA589" s="12"/>
    </row>
    <row r="590" spans="2:27" ht="13.4" hidden="1" customHeight="1">
      <c r="B590" s="15"/>
      <c r="D590" s="15"/>
      <c r="E590" s="15"/>
      <c r="F590" s="15"/>
      <c r="G590" s="15"/>
      <c r="H590" s="15"/>
      <c r="I590" s="15"/>
      <c r="J590" s="89"/>
      <c r="K590" s="82"/>
      <c r="M590" s="15"/>
      <c r="V590" s="12"/>
      <c r="W590" s="12"/>
      <c r="X590" s="12"/>
      <c r="Y590" s="12"/>
      <c r="Z590" s="12"/>
      <c r="AA590" s="12"/>
    </row>
    <row r="591" spans="2:27" ht="13.4" hidden="1" customHeight="1">
      <c r="B591" s="15"/>
      <c r="D591" s="15"/>
      <c r="E591" s="15"/>
      <c r="F591" s="15"/>
      <c r="G591" s="15"/>
      <c r="H591" s="15"/>
      <c r="I591" s="15"/>
      <c r="J591" s="89"/>
      <c r="K591" s="82"/>
      <c r="M591" s="15"/>
      <c r="V591" s="12"/>
      <c r="W591" s="12"/>
      <c r="X591" s="12"/>
      <c r="Y591" s="12"/>
      <c r="Z591" s="12"/>
      <c r="AA591" s="12"/>
    </row>
    <row r="592" spans="2:27" ht="13.4" hidden="1" customHeight="1">
      <c r="B592" s="15"/>
      <c r="D592" s="15"/>
      <c r="E592" s="15"/>
      <c r="F592" s="15"/>
      <c r="G592" s="15"/>
      <c r="H592" s="15"/>
      <c r="I592" s="15"/>
      <c r="J592" s="89"/>
      <c r="K592" s="82"/>
      <c r="M592" s="15"/>
      <c r="V592" s="12"/>
      <c r="W592" s="12"/>
      <c r="X592" s="12"/>
      <c r="Y592" s="12"/>
      <c r="Z592" s="12"/>
      <c r="AA592" s="12"/>
    </row>
    <row r="593" spans="2:27" ht="13.4" hidden="1" customHeight="1">
      <c r="B593" s="15"/>
      <c r="D593" s="15"/>
      <c r="E593" s="15"/>
      <c r="F593" s="15"/>
      <c r="G593" s="15"/>
      <c r="H593" s="15"/>
      <c r="I593" s="15"/>
      <c r="J593" s="89"/>
      <c r="K593" s="82"/>
      <c r="M593" s="15"/>
      <c r="V593" s="12"/>
      <c r="W593" s="12"/>
      <c r="X593" s="12"/>
      <c r="Y593" s="12"/>
      <c r="Z593" s="12"/>
      <c r="AA593" s="12"/>
    </row>
    <row r="594" spans="2:27" ht="13.4" hidden="1" customHeight="1">
      <c r="B594" s="15"/>
      <c r="D594" s="15"/>
      <c r="E594" s="15"/>
      <c r="F594" s="15"/>
      <c r="G594" s="15"/>
      <c r="H594" s="15"/>
      <c r="I594" s="15"/>
      <c r="J594" s="89"/>
      <c r="K594" s="82"/>
      <c r="M594" s="15"/>
      <c r="V594" s="12"/>
      <c r="W594" s="12"/>
      <c r="X594" s="12"/>
      <c r="Y594" s="12"/>
      <c r="Z594" s="12"/>
      <c r="AA594" s="12"/>
    </row>
    <row r="595" spans="2:27" ht="13.4" hidden="1" customHeight="1">
      <c r="B595" s="15"/>
      <c r="D595" s="15"/>
      <c r="E595" s="15"/>
      <c r="F595" s="15"/>
      <c r="G595" s="15"/>
      <c r="H595" s="15"/>
      <c r="I595" s="15"/>
      <c r="J595" s="89"/>
      <c r="K595" s="82"/>
      <c r="M595" s="15"/>
      <c r="V595" s="12"/>
      <c r="W595" s="12"/>
      <c r="X595" s="12"/>
      <c r="Y595" s="12"/>
      <c r="Z595" s="12"/>
      <c r="AA595" s="12"/>
    </row>
    <row r="596" spans="2:27" ht="13.4" hidden="1" customHeight="1">
      <c r="B596" s="15"/>
      <c r="D596" s="15"/>
      <c r="E596" s="15"/>
      <c r="F596" s="15"/>
      <c r="G596" s="15"/>
      <c r="H596" s="15"/>
      <c r="I596" s="15"/>
      <c r="J596" s="89"/>
      <c r="K596" s="82"/>
      <c r="M596" s="15"/>
      <c r="V596" s="12"/>
      <c r="W596" s="12"/>
      <c r="X596" s="12"/>
      <c r="Y596" s="12"/>
      <c r="Z596" s="12"/>
      <c r="AA596" s="12"/>
    </row>
    <row r="597" spans="2:27" ht="13.4" hidden="1" customHeight="1">
      <c r="B597" s="15"/>
      <c r="D597" s="15"/>
      <c r="E597" s="15"/>
      <c r="F597" s="15"/>
      <c r="G597" s="15"/>
      <c r="H597" s="15"/>
      <c r="I597" s="15"/>
      <c r="J597" s="89"/>
      <c r="K597" s="82"/>
      <c r="M597" s="15"/>
      <c r="V597" s="12"/>
      <c r="W597" s="12"/>
      <c r="X597" s="12"/>
      <c r="Y597" s="12"/>
      <c r="Z597" s="12"/>
      <c r="AA597" s="12"/>
    </row>
    <row r="598" spans="2:27" ht="13.4" hidden="1" customHeight="1">
      <c r="B598" s="15"/>
      <c r="D598" s="15"/>
      <c r="E598" s="15"/>
      <c r="F598" s="15"/>
      <c r="G598" s="15"/>
      <c r="H598" s="15"/>
      <c r="I598" s="15"/>
      <c r="J598" s="89"/>
      <c r="K598" s="82"/>
      <c r="M598" s="15"/>
      <c r="V598" s="12"/>
      <c r="W598" s="12"/>
      <c r="X598" s="12"/>
      <c r="Y598" s="12"/>
      <c r="Z598" s="12"/>
      <c r="AA598" s="12"/>
    </row>
    <row r="599" spans="2:27" ht="13.4" hidden="1" customHeight="1">
      <c r="B599" s="15"/>
      <c r="D599" s="15"/>
      <c r="E599" s="15"/>
      <c r="F599" s="15"/>
      <c r="G599" s="15"/>
      <c r="H599" s="15"/>
      <c r="I599" s="15"/>
      <c r="J599" s="89"/>
      <c r="K599" s="82"/>
      <c r="M599" s="15"/>
      <c r="V599" s="12"/>
      <c r="W599" s="12"/>
      <c r="X599" s="12"/>
      <c r="Y599" s="12"/>
      <c r="Z599" s="12"/>
      <c r="AA599" s="12"/>
    </row>
    <row r="600" spans="2:27" ht="13.4" hidden="1" customHeight="1">
      <c r="B600" s="15"/>
      <c r="D600" s="15"/>
      <c r="E600" s="15"/>
      <c r="F600" s="15"/>
      <c r="G600" s="15"/>
      <c r="H600" s="15"/>
      <c r="I600" s="15"/>
      <c r="J600" s="89"/>
      <c r="K600" s="82"/>
      <c r="M600" s="15"/>
      <c r="V600" s="12"/>
      <c r="W600" s="12"/>
      <c r="X600" s="12"/>
      <c r="Y600" s="12"/>
      <c r="Z600" s="12"/>
      <c r="AA600" s="12"/>
    </row>
    <row r="601" spans="2:27" ht="13.4" hidden="1" customHeight="1">
      <c r="B601" s="15"/>
      <c r="D601" s="15"/>
      <c r="E601" s="15"/>
      <c r="F601" s="15"/>
      <c r="G601" s="15"/>
      <c r="H601" s="15"/>
      <c r="I601" s="15"/>
      <c r="J601" s="89"/>
      <c r="K601" s="82"/>
      <c r="M601" s="15"/>
      <c r="V601" s="12"/>
      <c r="W601" s="12"/>
      <c r="X601" s="12"/>
      <c r="Y601" s="12"/>
      <c r="Z601" s="12"/>
      <c r="AA601" s="12"/>
    </row>
    <row r="602" spans="2:27" ht="13.4" hidden="1" customHeight="1">
      <c r="B602" s="15"/>
      <c r="D602" s="15"/>
      <c r="E602" s="15"/>
      <c r="F602" s="15"/>
      <c r="G602" s="15"/>
      <c r="H602" s="15"/>
      <c r="I602" s="15"/>
      <c r="J602" s="89"/>
      <c r="K602" s="82"/>
      <c r="M602" s="15"/>
      <c r="V602" s="12"/>
      <c r="W602" s="12"/>
      <c r="X602" s="12"/>
      <c r="Y602" s="12"/>
      <c r="Z602" s="12"/>
      <c r="AA602" s="12"/>
    </row>
    <row r="603" spans="2:27" ht="13.4" hidden="1" customHeight="1">
      <c r="B603" s="15"/>
      <c r="D603" s="15"/>
      <c r="E603" s="15"/>
      <c r="F603" s="15"/>
      <c r="G603" s="15"/>
      <c r="H603" s="15"/>
      <c r="I603" s="15"/>
      <c r="J603" s="89"/>
      <c r="K603" s="82"/>
      <c r="M603" s="15"/>
      <c r="V603" s="12"/>
      <c r="W603" s="12"/>
      <c r="X603" s="12"/>
      <c r="Y603" s="12"/>
      <c r="Z603" s="12"/>
      <c r="AA603" s="12"/>
    </row>
    <row r="604" spans="2:27" ht="13.4" hidden="1" customHeight="1">
      <c r="B604" s="15"/>
      <c r="D604" s="15"/>
      <c r="E604" s="15"/>
      <c r="F604" s="15"/>
      <c r="G604" s="15"/>
      <c r="H604" s="15"/>
      <c r="I604" s="15"/>
      <c r="J604" s="89"/>
      <c r="K604" s="82"/>
      <c r="M604" s="15"/>
      <c r="V604" s="12"/>
      <c r="W604" s="12"/>
      <c r="X604" s="12"/>
      <c r="Y604" s="12"/>
      <c r="Z604" s="12"/>
      <c r="AA604" s="12"/>
    </row>
    <row r="605" spans="2:27" ht="13.4" hidden="1" customHeight="1">
      <c r="B605" s="15"/>
      <c r="D605" s="15"/>
      <c r="E605" s="15"/>
      <c r="F605" s="15"/>
      <c r="G605" s="15"/>
      <c r="H605" s="15"/>
      <c r="I605" s="15"/>
      <c r="J605" s="89"/>
      <c r="K605" s="82"/>
      <c r="M605" s="15"/>
      <c r="V605" s="12"/>
      <c r="W605" s="12"/>
      <c r="X605" s="12"/>
      <c r="Y605" s="12"/>
      <c r="Z605" s="12"/>
      <c r="AA605" s="12"/>
    </row>
    <row r="606" spans="2:27" ht="13.4" hidden="1" customHeight="1">
      <c r="B606" s="15"/>
      <c r="D606" s="15"/>
      <c r="E606" s="15"/>
      <c r="F606" s="15"/>
      <c r="G606" s="15"/>
      <c r="H606" s="15"/>
      <c r="I606" s="15"/>
      <c r="J606" s="89"/>
      <c r="K606" s="82"/>
      <c r="M606" s="15"/>
      <c r="V606" s="12"/>
      <c r="W606" s="12"/>
      <c r="X606" s="12"/>
      <c r="Y606" s="12"/>
      <c r="Z606" s="12"/>
      <c r="AA606" s="12"/>
    </row>
    <row r="607" spans="2:27" ht="13.4" hidden="1" customHeight="1">
      <c r="B607" s="15"/>
      <c r="D607" s="15"/>
      <c r="E607" s="15"/>
      <c r="F607" s="15"/>
      <c r="G607" s="15"/>
      <c r="H607" s="15"/>
      <c r="I607" s="15"/>
      <c r="J607" s="89"/>
      <c r="K607" s="82"/>
      <c r="M607" s="15"/>
      <c r="V607" s="12"/>
      <c r="W607" s="12"/>
      <c r="X607" s="12"/>
      <c r="Y607" s="12"/>
      <c r="Z607" s="12"/>
      <c r="AA607" s="12"/>
    </row>
    <row r="608" spans="2:27" ht="13.4" hidden="1" customHeight="1">
      <c r="B608" s="15"/>
      <c r="D608" s="15"/>
      <c r="E608" s="15"/>
      <c r="F608" s="15"/>
      <c r="G608" s="15"/>
      <c r="H608" s="15"/>
      <c r="I608" s="15"/>
      <c r="J608" s="89"/>
      <c r="K608" s="82"/>
      <c r="M608" s="15"/>
      <c r="V608" s="12"/>
      <c r="W608" s="12"/>
      <c r="X608" s="12"/>
      <c r="Y608" s="12"/>
      <c r="Z608" s="12"/>
      <c r="AA608" s="12"/>
    </row>
    <row r="609" spans="2:27" ht="13.4" hidden="1" customHeight="1">
      <c r="B609" s="15"/>
      <c r="D609" s="15"/>
      <c r="E609" s="15"/>
      <c r="F609" s="15"/>
      <c r="G609" s="15"/>
      <c r="H609" s="15"/>
      <c r="I609" s="15"/>
      <c r="J609" s="89"/>
      <c r="K609" s="82"/>
      <c r="M609" s="15"/>
      <c r="V609" s="12"/>
      <c r="W609" s="12"/>
      <c r="X609" s="12"/>
      <c r="Y609" s="12"/>
      <c r="Z609" s="12"/>
      <c r="AA609" s="12"/>
    </row>
    <row r="610" spans="2:27" ht="13.4" hidden="1" customHeight="1">
      <c r="B610" s="15"/>
      <c r="D610" s="15"/>
      <c r="E610" s="15"/>
      <c r="F610" s="15"/>
      <c r="G610" s="15"/>
      <c r="H610" s="15"/>
      <c r="I610" s="15"/>
      <c r="J610" s="89"/>
      <c r="K610" s="82"/>
      <c r="M610" s="15"/>
      <c r="V610" s="12"/>
      <c r="W610" s="12"/>
      <c r="X610" s="12"/>
      <c r="Y610" s="12"/>
      <c r="Z610" s="12"/>
      <c r="AA610" s="12"/>
    </row>
    <row r="611" spans="2:27" ht="13.4" hidden="1" customHeight="1"/>
    <row r="612" spans="2:27" ht="13.4" hidden="1" customHeight="1"/>
    <row r="613" spans="2:27" ht="13.4" hidden="1" customHeight="1"/>
    <row r="614" spans="2:27" ht="13.4" hidden="1" customHeight="1"/>
    <row r="615" spans="2:27" ht="13.4" hidden="1" customHeight="1"/>
    <row r="616" spans="2:27" ht="13.4" hidden="1" customHeight="1"/>
    <row r="617" spans="2:27" ht="13.4" hidden="1" customHeight="1"/>
    <row r="618" spans="2:27" ht="13.4" hidden="1" customHeight="1"/>
    <row r="619" spans="2:27" ht="13.4" hidden="1" customHeight="1"/>
    <row r="620" spans="2:27" ht="13.4" hidden="1" customHeight="1"/>
    <row r="621" spans="2:27" ht="13.4" hidden="1" customHeight="1"/>
    <row r="622" spans="2:27" ht="13.4" hidden="1" customHeight="1"/>
    <row r="623" spans="2:27" ht="13.4" hidden="1" customHeight="1"/>
    <row r="624" spans="2:27" ht="13.4" hidden="1" customHeight="1"/>
    <row r="625" ht="13.4" hidden="1" customHeight="1"/>
    <row r="626" ht="13.4" hidden="1" customHeight="1"/>
    <row r="627" ht="13.4" hidden="1" customHeight="1"/>
    <row r="628" ht="13.4" hidden="1" customHeight="1"/>
    <row r="629" ht="13.4" hidden="1" customHeight="1"/>
    <row r="630" ht="13.4" hidden="1" customHeight="1"/>
    <row r="631" ht="13.4" hidden="1" customHeight="1"/>
    <row r="632" ht="13.4" hidden="1" customHeight="1"/>
    <row r="633" ht="13.4" hidden="1" customHeight="1"/>
    <row r="634" ht="13.4" hidden="1" customHeight="1"/>
    <row r="635" ht="13.4" hidden="1" customHeight="1"/>
    <row r="636" ht="13.4" hidden="1" customHeight="1"/>
    <row r="637" ht="13.4" hidden="1" customHeight="1"/>
    <row r="638" ht="13.4" hidden="1" customHeight="1"/>
    <row r="639" ht="13.4" hidden="1" customHeight="1"/>
    <row r="640" ht="13.4" hidden="1" customHeight="1"/>
    <row r="641" ht="13.4" hidden="1" customHeight="1"/>
    <row r="642" ht="13.4" hidden="1" customHeight="1"/>
    <row r="643" ht="13.4" hidden="1" customHeight="1"/>
    <row r="644" ht="13.4" hidden="1" customHeight="1"/>
    <row r="645" ht="13.4" hidden="1" customHeight="1"/>
    <row r="646" ht="13.4" hidden="1" customHeight="1"/>
    <row r="647" ht="13.4" hidden="1" customHeight="1"/>
    <row r="648" ht="13.4" hidden="1" customHeight="1"/>
    <row r="649" ht="13.4" hidden="1" customHeight="1"/>
    <row r="650" ht="13.4" hidden="1" customHeight="1"/>
    <row r="651" ht="13.4" hidden="1" customHeight="1"/>
    <row r="652" ht="13.4" hidden="1" customHeight="1"/>
    <row r="653" ht="13.4" hidden="1" customHeight="1"/>
    <row r="654" ht="13.4" hidden="1" customHeight="1"/>
    <row r="655" ht="13.4" hidden="1" customHeight="1"/>
    <row r="656" ht="13.4" hidden="1" customHeight="1"/>
    <row r="657" ht="13.4" hidden="1" customHeight="1"/>
    <row r="658" ht="13.4" hidden="1" customHeight="1"/>
    <row r="659" ht="13.4" hidden="1" customHeight="1"/>
    <row r="660" ht="13.4" hidden="1" customHeight="1"/>
    <row r="661" ht="13.4" hidden="1" customHeight="1"/>
    <row r="662" ht="13.4" hidden="1" customHeight="1"/>
    <row r="663" ht="13.4" hidden="1" customHeight="1"/>
    <row r="664" ht="13.4" hidden="1" customHeight="1"/>
    <row r="665" ht="13.4" hidden="1" customHeight="1"/>
    <row r="666" ht="13.4" hidden="1" customHeight="1"/>
    <row r="667" ht="13.4" hidden="1" customHeight="1"/>
    <row r="668" ht="13.4" hidden="1" customHeight="1"/>
    <row r="669" ht="13.4" hidden="1" customHeight="1"/>
    <row r="670" ht="13.4" hidden="1" customHeight="1"/>
    <row r="671" ht="13.4" hidden="1" customHeight="1"/>
    <row r="672" ht="13.4" hidden="1" customHeight="1"/>
    <row r="673" ht="13.4" hidden="1" customHeight="1"/>
    <row r="674" ht="13.4" hidden="1" customHeight="1"/>
    <row r="675" ht="13.4" hidden="1" customHeight="1"/>
    <row r="676" ht="13.4" hidden="1" customHeight="1"/>
    <row r="677" ht="13.4" hidden="1" customHeight="1"/>
    <row r="678" ht="13.4" hidden="1" customHeight="1"/>
    <row r="679" ht="13.4" hidden="1" customHeight="1"/>
    <row r="680" ht="13.4" hidden="1" customHeight="1"/>
    <row r="681" ht="13.4" hidden="1" customHeight="1"/>
    <row r="682" ht="13.4" hidden="1" customHeight="1"/>
    <row r="683" ht="13.4" hidden="1" customHeight="1"/>
    <row r="684" ht="13.4" hidden="1" customHeight="1"/>
    <row r="685" ht="13.4" hidden="1" customHeight="1"/>
    <row r="686" ht="13.4" hidden="1" customHeight="1"/>
    <row r="687" ht="13.4" hidden="1" customHeight="1"/>
    <row r="688" ht="13.4" hidden="1" customHeight="1"/>
    <row r="689" ht="13.4" hidden="1" customHeight="1"/>
    <row r="690" ht="13.4" hidden="1" customHeight="1"/>
    <row r="691" ht="13.4" hidden="1" customHeight="1"/>
    <row r="692" ht="13.4" hidden="1" customHeight="1"/>
    <row r="693" ht="13.4" hidden="1" customHeight="1"/>
    <row r="694" ht="13.4" hidden="1" customHeight="1"/>
    <row r="695" ht="13.4" hidden="1" customHeight="1"/>
    <row r="696" ht="13.4" hidden="1" customHeight="1"/>
    <row r="697" ht="13.4" hidden="1" customHeight="1"/>
    <row r="698" ht="13.4" hidden="1" customHeight="1"/>
    <row r="699" ht="13.4" hidden="1" customHeight="1"/>
    <row r="700" ht="13.4" hidden="1" customHeight="1"/>
    <row r="701" ht="13.4" hidden="1" customHeight="1"/>
    <row r="702" ht="13.4" hidden="1" customHeight="1"/>
    <row r="703" ht="13.4" hidden="1" customHeight="1"/>
    <row r="704" ht="13.4" hidden="1" customHeight="1"/>
    <row r="705" ht="13.4" hidden="1" customHeight="1"/>
    <row r="706" ht="13.4" hidden="1" customHeight="1"/>
    <row r="707" ht="13.4" hidden="1" customHeight="1"/>
    <row r="708" ht="13.4" hidden="1" customHeight="1"/>
    <row r="709" ht="13.4" hidden="1" customHeight="1"/>
    <row r="710" ht="13.4" hidden="1" customHeight="1"/>
    <row r="711" ht="13.4" hidden="1" customHeight="1"/>
    <row r="712" ht="13.4" hidden="1" customHeight="1"/>
    <row r="713" ht="13.4" hidden="1" customHeight="1"/>
    <row r="714" ht="13.4" hidden="1" customHeight="1"/>
    <row r="715" ht="13.4" hidden="1" customHeight="1"/>
    <row r="716" ht="13.4" hidden="1" customHeight="1"/>
    <row r="717" ht="13.4" hidden="1" customHeight="1"/>
    <row r="718" ht="13.4" hidden="1" customHeight="1"/>
    <row r="719" ht="13.4" hidden="1" customHeight="1"/>
    <row r="720" ht="13.4" hidden="1" customHeight="1"/>
    <row r="721" ht="13.4" hidden="1" customHeight="1"/>
    <row r="722" ht="13.4" hidden="1" customHeight="1"/>
    <row r="723" ht="13.4" hidden="1" customHeight="1"/>
    <row r="724" ht="13.4" hidden="1" customHeight="1"/>
    <row r="725" ht="13.4" hidden="1" customHeight="1"/>
    <row r="726" ht="13.4" hidden="1" customHeight="1"/>
    <row r="727" ht="13.4" hidden="1" customHeight="1"/>
    <row r="728" ht="13.4" hidden="1" customHeight="1"/>
    <row r="729" ht="13.4" hidden="1" customHeight="1"/>
    <row r="730" ht="13.4" hidden="1" customHeight="1"/>
    <row r="731" ht="13.4" hidden="1" customHeight="1"/>
    <row r="732" ht="13.4" hidden="1" customHeight="1"/>
    <row r="733" ht="13.4" hidden="1" customHeight="1"/>
    <row r="734" ht="13.4" hidden="1" customHeight="1"/>
    <row r="735" ht="13.4" hidden="1" customHeight="1"/>
    <row r="736" ht="13.4" hidden="1" customHeight="1"/>
    <row r="737" ht="13.4" hidden="1" customHeight="1"/>
    <row r="738" ht="13.4" hidden="1" customHeight="1"/>
    <row r="739" ht="13.4" hidden="1" customHeight="1"/>
    <row r="740" ht="13.4" hidden="1" customHeight="1"/>
    <row r="741" ht="13.4" hidden="1" customHeight="1"/>
    <row r="742" ht="13.4" hidden="1" customHeight="1"/>
    <row r="743" ht="13.4" hidden="1" customHeight="1"/>
    <row r="744" ht="13.4" hidden="1" customHeight="1"/>
    <row r="745" ht="13.4" hidden="1" customHeight="1"/>
    <row r="746" ht="13.4" hidden="1" customHeight="1"/>
    <row r="747" ht="13.4" hidden="1" customHeight="1"/>
    <row r="748" ht="13.4" hidden="1" customHeight="1"/>
    <row r="749" ht="13.4" hidden="1" customHeight="1"/>
    <row r="750" ht="13.4" hidden="1" customHeight="1"/>
    <row r="751" ht="13.4" hidden="1" customHeight="1"/>
    <row r="752" ht="13.4" hidden="1" customHeight="1"/>
    <row r="753" ht="13.4" hidden="1" customHeight="1"/>
    <row r="754" ht="13.4" hidden="1" customHeight="1"/>
    <row r="755" ht="13.4" hidden="1" customHeight="1"/>
    <row r="756" ht="13.4" hidden="1" customHeight="1"/>
    <row r="757" ht="13.4" hidden="1" customHeight="1"/>
    <row r="758" ht="13.4" hidden="1" customHeight="1"/>
    <row r="759" ht="13.4" hidden="1" customHeight="1"/>
    <row r="760" ht="13.4" hidden="1" customHeight="1"/>
    <row r="761" ht="13.4" hidden="1" customHeight="1"/>
    <row r="762" ht="13.4" hidden="1" customHeight="1"/>
    <row r="763" ht="13.4" hidden="1" customHeight="1"/>
    <row r="764" ht="13.4" hidden="1" customHeight="1"/>
    <row r="765" ht="13.4" hidden="1" customHeight="1"/>
    <row r="766" ht="13.4" hidden="1" customHeight="1"/>
    <row r="767" ht="13.4" hidden="1" customHeight="1"/>
    <row r="768" ht="13.4" hidden="1" customHeight="1"/>
    <row r="769" ht="13.4" hidden="1" customHeight="1"/>
    <row r="770" ht="13.4" hidden="1" customHeight="1"/>
    <row r="771" ht="13.4" hidden="1" customHeight="1"/>
    <row r="772" ht="13.4" hidden="1" customHeight="1"/>
    <row r="773" ht="13.4" hidden="1" customHeight="1"/>
    <row r="774" ht="13.4" hidden="1" customHeight="1"/>
    <row r="775" ht="13.4" hidden="1" customHeight="1"/>
    <row r="776" ht="13.4" hidden="1" customHeight="1"/>
    <row r="777" ht="13.4" hidden="1" customHeight="1"/>
    <row r="778" ht="13.4" hidden="1" customHeight="1"/>
    <row r="779" ht="13.4" hidden="1" customHeight="1"/>
    <row r="780" ht="13.4" hidden="1" customHeight="1"/>
    <row r="781" ht="13.4" hidden="1" customHeight="1"/>
    <row r="782" ht="13.4" hidden="1" customHeight="1"/>
    <row r="783" ht="13.4" hidden="1" customHeight="1"/>
    <row r="784" ht="13.4" hidden="1" customHeight="1"/>
    <row r="785" ht="13.4" hidden="1" customHeight="1"/>
    <row r="786" ht="13.4" hidden="1" customHeight="1"/>
    <row r="787" ht="13.4" hidden="1" customHeight="1"/>
    <row r="788" ht="13.4" hidden="1" customHeight="1"/>
    <row r="789" ht="13.4" hidden="1" customHeight="1"/>
    <row r="790" ht="13.4" hidden="1" customHeight="1"/>
    <row r="791" ht="13.4" hidden="1" customHeight="1"/>
    <row r="792" ht="13.4" hidden="1" customHeight="1"/>
    <row r="793" ht="13.4" hidden="1" customHeight="1"/>
    <row r="794" ht="13.4" hidden="1" customHeight="1"/>
    <row r="795" ht="13.4" hidden="1" customHeight="1"/>
    <row r="796" ht="13.4" hidden="1" customHeight="1"/>
    <row r="797" ht="13.4" hidden="1" customHeight="1"/>
    <row r="798" ht="13.4" hidden="1" customHeight="1"/>
    <row r="799" ht="13.4" hidden="1" customHeight="1"/>
    <row r="800" ht="13.4" hidden="1" customHeight="1"/>
    <row r="801" ht="13.4" hidden="1" customHeight="1"/>
    <row r="802" ht="13.4" hidden="1" customHeight="1"/>
    <row r="803" ht="13.4" hidden="1" customHeight="1"/>
    <row r="804" ht="13.4" hidden="1" customHeight="1"/>
    <row r="805" ht="13.4" hidden="1" customHeight="1"/>
    <row r="806" ht="13.4" hidden="1" customHeight="1"/>
    <row r="807" ht="13.4" hidden="1" customHeight="1"/>
    <row r="808" ht="13.4" hidden="1" customHeight="1"/>
    <row r="809" ht="13.4" hidden="1" customHeight="1"/>
    <row r="810" ht="13.4" hidden="1" customHeight="1"/>
    <row r="811" ht="13.4" hidden="1" customHeight="1"/>
    <row r="812" ht="13.4" hidden="1" customHeight="1"/>
    <row r="813" ht="13.4" hidden="1" customHeight="1"/>
    <row r="814" ht="13.4" hidden="1" customHeight="1"/>
    <row r="815" ht="13.4" hidden="1" customHeight="1"/>
    <row r="816" ht="13.4" hidden="1" customHeight="1"/>
    <row r="817" ht="13.4" hidden="1" customHeight="1"/>
    <row r="818" ht="13.4" hidden="1" customHeight="1"/>
    <row r="819" ht="13.4" hidden="1" customHeight="1"/>
    <row r="820" ht="13.4" hidden="1" customHeight="1"/>
    <row r="821" ht="13.4" hidden="1" customHeight="1"/>
    <row r="822" ht="13.4" hidden="1" customHeight="1"/>
    <row r="823" ht="13.4" hidden="1" customHeight="1"/>
    <row r="824" ht="13.4" hidden="1" customHeight="1"/>
    <row r="825" ht="13.4" hidden="1" customHeight="1"/>
    <row r="826" ht="13.4" hidden="1" customHeight="1"/>
    <row r="827" ht="13.4" hidden="1" customHeight="1"/>
    <row r="828" ht="13.4" hidden="1" customHeight="1"/>
    <row r="829" ht="13.4" hidden="1" customHeight="1"/>
    <row r="830" ht="13.4" hidden="1" customHeight="1"/>
    <row r="831" ht="13.4" hidden="1" customHeight="1"/>
    <row r="832" ht="13.4" hidden="1" customHeight="1"/>
    <row r="833" ht="13.4" hidden="1" customHeight="1"/>
    <row r="834" ht="13.4" hidden="1" customHeight="1"/>
    <row r="835" ht="13.4" hidden="1" customHeight="1"/>
    <row r="836" ht="13.4" hidden="1" customHeight="1"/>
    <row r="837" ht="13.4" hidden="1" customHeight="1"/>
    <row r="838" ht="13.4" hidden="1" customHeight="1"/>
    <row r="839" ht="13.4" hidden="1" customHeight="1"/>
    <row r="840" ht="13.4" hidden="1" customHeight="1"/>
    <row r="841" ht="13.4" hidden="1" customHeight="1"/>
    <row r="842" ht="13.4" hidden="1" customHeight="1"/>
    <row r="843" ht="13.4" hidden="1" customHeight="1"/>
    <row r="844" ht="13.4" hidden="1" customHeight="1"/>
    <row r="845" ht="13.4" hidden="1" customHeight="1"/>
    <row r="846" ht="13.4" hidden="1" customHeight="1"/>
    <row r="847" ht="13.4" hidden="1" customHeight="1"/>
    <row r="848" ht="13.4" hidden="1" customHeight="1"/>
    <row r="849" ht="13.4" hidden="1" customHeight="1"/>
    <row r="850" ht="13.4" hidden="1" customHeight="1"/>
    <row r="851" ht="13.4" hidden="1" customHeight="1"/>
    <row r="852" ht="13.4" hidden="1" customHeight="1"/>
    <row r="853" ht="13.4" hidden="1" customHeight="1"/>
    <row r="854" ht="13.4" hidden="1" customHeight="1"/>
    <row r="855" ht="13.4" hidden="1" customHeight="1"/>
    <row r="856" ht="13.4" hidden="1" customHeight="1"/>
    <row r="857" ht="13.4" hidden="1" customHeight="1"/>
    <row r="858" ht="13.4" hidden="1" customHeight="1"/>
    <row r="859" ht="13.4" hidden="1" customHeight="1"/>
    <row r="860" ht="13.4" hidden="1" customHeight="1"/>
    <row r="861" ht="13.4" hidden="1" customHeight="1"/>
    <row r="862" ht="13.4" hidden="1" customHeight="1"/>
    <row r="863" ht="13.4" hidden="1" customHeight="1"/>
    <row r="864" ht="13.4" hidden="1" customHeight="1"/>
    <row r="865" ht="13.4" hidden="1" customHeight="1"/>
    <row r="866" ht="13.4" hidden="1" customHeight="1"/>
    <row r="867" ht="13.4" hidden="1" customHeight="1"/>
    <row r="868" ht="13.4" hidden="1" customHeight="1"/>
    <row r="869" ht="13.4" hidden="1" customHeight="1"/>
    <row r="870" ht="13.4" hidden="1" customHeight="1"/>
    <row r="871" ht="13.4" hidden="1" customHeight="1"/>
    <row r="872" ht="13.4" hidden="1" customHeight="1"/>
    <row r="873" ht="13.4" hidden="1" customHeight="1"/>
    <row r="874" ht="13.4" hidden="1" customHeight="1"/>
    <row r="875" ht="13.4" hidden="1" customHeight="1"/>
    <row r="876" ht="13.4" hidden="1" customHeight="1"/>
    <row r="877" ht="13.4" hidden="1" customHeight="1"/>
    <row r="878" ht="13.4" hidden="1" customHeight="1"/>
    <row r="879" ht="13.4" hidden="1" customHeight="1"/>
    <row r="880" ht="13.4" hidden="1" customHeight="1"/>
    <row r="881" ht="13.4" hidden="1" customHeight="1"/>
    <row r="882" ht="13.4" hidden="1" customHeight="1"/>
    <row r="883" ht="13.4" hidden="1" customHeight="1"/>
    <row r="884" ht="13.4" hidden="1" customHeight="1"/>
    <row r="885" ht="13.4" hidden="1" customHeight="1"/>
    <row r="886" ht="13.4" hidden="1" customHeight="1"/>
    <row r="887" ht="13.4" hidden="1" customHeight="1"/>
    <row r="888" ht="13.4" hidden="1" customHeight="1"/>
    <row r="889" ht="13.4" hidden="1" customHeight="1"/>
    <row r="890" ht="13.4" hidden="1" customHeight="1"/>
    <row r="891" ht="13.4" hidden="1" customHeight="1"/>
    <row r="892" ht="13.4" hidden="1" customHeight="1"/>
    <row r="893" ht="13.4" hidden="1" customHeight="1"/>
    <row r="894" ht="13.4" hidden="1" customHeight="1"/>
    <row r="895" ht="13.4" hidden="1" customHeight="1"/>
    <row r="896" ht="13.4" hidden="1" customHeight="1"/>
    <row r="897" ht="13.4" hidden="1" customHeight="1"/>
    <row r="898" ht="13.4" hidden="1" customHeight="1"/>
    <row r="899" ht="13.4" hidden="1" customHeight="1"/>
    <row r="900" ht="13.4" hidden="1" customHeight="1"/>
    <row r="901" ht="13.4" hidden="1" customHeight="1"/>
    <row r="902" ht="13.4" hidden="1" customHeight="1"/>
    <row r="903" ht="13.4" hidden="1" customHeight="1"/>
    <row r="904" ht="13.4" hidden="1" customHeight="1"/>
    <row r="905" ht="13.4" hidden="1" customHeight="1"/>
    <row r="906" ht="13.4" hidden="1" customHeight="1"/>
    <row r="907" ht="13.4" hidden="1" customHeight="1"/>
    <row r="908" ht="13.4" hidden="1" customHeight="1"/>
    <row r="909" ht="13.4" hidden="1" customHeight="1"/>
    <row r="910" ht="13.4" hidden="1" customHeight="1"/>
    <row r="911" ht="13.4" hidden="1" customHeight="1"/>
    <row r="912" ht="13.4" hidden="1" customHeight="1"/>
    <row r="913" ht="13.4" hidden="1" customHeight="1"/>
    <row r="914" ht="13.4" hidden="1" customHeight="1"/>
    <row r="915" ht="13.4" hidden="1" customHeight="1"/>
    <row r="916" ht="13.4" hidden="1" customHeight="1"/>
    <row r="917" ht="13.4" hidden="1" customHeight="1"/>
    <row r="918" ht="13.4" hidden="1" customHeight="1"/>
    <row r="919" ht="13.4" hidden="1" customHeight="1"/>
    <row r="920" ht="13.4" hidden="1" customHeight="1"/>
    <row r="921" ht="13.4" hidden="1" customHeight="1"/>
    <row r="922" ht="13.4" hidden="1" customHeight="1"/>
    <row r="923" ht="13.4" hidden="1" customHeight="1"/>
    <row r="924" ht="13.4" hidden="1" customHeight="1"/>
    <row r="925" ht="13.4" hidden="1" customHeight="1"/>
    <row r="926" ht="13.4" hidden="1" customHeight="1"/>
    <row r="927" ht="13.4" hidden="1" customHeight="1"/>
    <row r="928" ht="13.4" hidden="1" customHeight="1"/>
    <row r="929" ht="13.4" hidden="1" customHeight="1"/>
    <row r="930" ht="13.4" hidden="1" customHeight="1"/>
    <row r="931" ht="13.4" hidden="1" customHeight="1"/>
    <row r="932" ht="13.4" hidden="1" customHeight="1"/>
    <row r="933" ht="13.4" hidden="1" customHeight="1"/>
    <row r="934" ht="13.4" hidden="1" customHeight="1"/>
    <row r="935" ht="13.4" hidden="1" customHeight="1"/>
    <row r="936" ht="13.4" hidden="1" customHeight="1"/>
    <row r="937" ht="13.4" hidden="1" customHeight="1"/>
    <row r="938" ht="13.4" hidden="1" customHeight="1"/>
    <row r="939" ht="13.4" hidden="1" customHeight="1"/>
    <row r="940" ht="13.4" hidden="1" customHeight="1"/>
    <row r="941" ht="13.4" hidden="1" customHeight="1"/>
    <row r="942" ht="13.4" hidden="1" customHeight="1"/>
    <row r="943" ht="13.4" hidden="1" customHeight="1"/>
    <row r="944" ht="13.4" hidden="1" customHeight="1"/>
    <row r="945" ht="13.4" hidden="1" customHeight="1"/>
    <row r="946" ht="13.4" hidden="1" customHeight="1"/>
    <row r="947" ht="13.4" hidden="1" customHeight="1"/>
    <row r="948" ht="13.4" hidden="1" customHeight="1"/>
    <row r="949" ht="13.4" hidden="1" customHeight="1"/>
    <row r="950" ht="13.4" hidden="1" customHeight="1"/>
    <row r="951" ht="13.4" hidden="1" customHeight="1"/>
    <row r="952" ht="13.4" hidden="1" customHeight="1"/>
    <row r="953" ht="13.4" hidden="1" customHeight="1"/>
    <row r="954" ht="13.4" hidden="1" customHeight="1"/>
    <row r="955" ht="13.4" hidden="1" customHeight="1"/>
    <row r="956" ht="13.4" hidden="1" customHeight="1"/>
    <row r="957" ht="13.4" hidden="1" customHeight="1"/>
    <row r="958" ht="13.4" hidden="1" customHeight="1"/>
    <row r="959" ht="13.4" hidden="1" customHeight="1"/>
    <row r="960" ht="13.4" hidden="1" customHeight="1"/>
    <row r="961" ht="13.4" hidden="1" customHeight="1"/>
    <row r="962" ht="13.4" hidden="1" customHeight="1"/>
    <row r="963" ht="13.4" hidden="1" customHeight="1"/>
    <row r="964" ht="13.4" hidden="1" customHeight="1"/>
    <row r="965" ht="13.4" hidden="1" customHeight="1"/>
    <row r="966" ht="13.4" hidden="1" customHeight="1"/>
    <row r="967" ht="13.4" hidden="1" customHeight="1"/>
    <row r="968" ht="13.4" hidden="1" customHeight="1"/>
    <row r="969" ht="13.4" hidden="1" customHeight="1"/>
    <row r="970" ht="13.4" hidden="1" customHeight="1"/>
    <row r="971" ht="13.4" hidden="1" customHeight="1"/>
    <row r="972" ht="13.4" hidden="1" customHeight="1"/>
    <row r="973" ht="13.4" hidden="1" customHeight="1"/>
    <row r="974" ht="13.4" hidden="1" customHeight="1"/>
    <row r="975" ht="13.4" hidden="1" customHeight="1"/>
    <row r="976" ht="13.4" hidden="1" customHeight="1"/>
    <row r="977" ht="13.4" hidden="1" customHeight="1"/>
    <row r="978" ht="13.4" hidden="1" customHeight="1"/>
    <row r="979" ht="13.4" hidden="1" customHeight="1"/>
    <row r="980" ht="13.4" hidden="1" customHeight="1"/>
    <row r="981" ht="13.4" hidden="1" customHeight="1"/>
    <row r="982" ht="13.4" hidden="1" customHeight="1"/>
    <row r="983" ht="13.4" hidden="1" customHeight="1"/>
    <row r="984" ht="13.4" hidden="1" customHeight="1"/>
    <row r="985" ht="13.4" hidden="1" customHeight="1"/>
    <row r="986" ht="13.4" hidden="1" customHeight="1"/>
    <row r="987" ht="13.4" hidden="1" customHeight="1"/>
    <row r="988" ht="13.4" hidden="1" customHeight="1"/>
    <row r="989" ht="13.4" hidden="1" customHeight="1"/>
    <row r="990" ht="13.4" hidden="1" customHeight="1"/>
    <row r="991" ht="13.4" hidden="1" customHeight="1"/>
    <row r="992" ht="13.4" hidden="1" customHeight="1"/>
    <row r="993" ht="13.4" hidden="1" customHeight="1"/>
    <row r="994" ht="13.4" hidden="1" customHeight="1"/>
    <row r="995" ht="13.4" hidden="1" customHeight="1"/>
    <row r="996" ht="13.4" hidden="1" customHeight="1"/>
    <row r="997" ht="13.4" hidden="1" customHeight="1"/>
    <row r="998" ht="13.4" hidden="1" customHeight="1"/>
    <row r="999" ht="13.4" hidden="1" customHeight="1"/>
    <row r="1000" ht="13.4" hidden="1" customHeight="1"/>
    <row r="1001" ht="13.4" hidden="1" customHeight="1"/>
    <row r="1002" ht="13.4" hidden="1" customHeight="1"/>
    <row r="1003" ht="13.4" hidden="1" customHeight="1"/>
    <row r="1004" ht="13.4" hidden="1" customHeight="1"/>
    <row r="1005" ht="13.4" hidden="1" customHeight="1"/>
    <row r="1006" ht="13.4" hidden="1" customHeight="1"/>
    <row r="1007" ht="13.4" hidden="1" customHeight="1"/>
    <row r="1008" ht="13.4" hidden="1" customHeight="1"/>
    <row r="1009" ht="13.4" hidden="1" customHeight="1"/>
    <row r="1010" ht="13.4" hidden="1" customHeight="1"/>
    <row r="1011" ht="13.4" hidden="1" customHeight="1"/>
    <row r="1012" ht="13.4" hidden="1" customHeight="1"/>
    <row r="1013" ht="13.4" hidden="1" customHeight="1"/>
    <row r="1014" ht="13.4" hidden="1" customHeight="1"/>
    <row r="1015" ht="13.4" hidden="1" customHeight="1"/>
    <row r="1016" ht="13.4" hidden="1" customHeight="1"/>
    <row r="1017" ht="13.4" hidden="1" customHeight="1"/>
    <row r="1018" ht="13.4" hidden="1" customHeight="1"/>
    <row r="1019" ht="13.4" hidden="1" customHeight="1"/>
    <row r="1020" ht="13.4" hidden="1" customHeight="1"/>
    <row r="1021" ht="13.4" hidden="1" customHeight="1"/>
    <row r="1022" ht="13.4" hidden="1" customHeight="1"/>
    <row r="1023" ht="13.4" hidden="1" customHeight="1"/>
    <row r="1024" ht="13.4" hidden="1" customHeight="1"/>
    <row r="1025" ht="13.4" hidden="1" customHeight="1"/>
    <row r="1026" ht="13.4" hidden="1" customHeight="1"/>
    <row r="1027" ht="13.4" hidden="1" customHeight="1"/>
    <row r="1028" ht="13.4" hidden="1" customHeight="1"/>
    <row r="1029" ht="13.4" hidden="1" customHeight="1"/>
    <row r="1030" ht="13.4" hidden="1" customHeight="1"/>
    <row r="1031" ht="13.4" hidden="1" customHeight="1"/>
    <row r="1032" ht="13.4" hidden="1" customHeight="1"/>
    <row r="1033" ht="13.4" hidden="1" customHeight="1"/>
    <row r="1034" ht="13.4" hidden="1" customHeight="1"/>
    <row r="1035" ht="13.4" hidden="1" customHeight="1"/>
    <row r="1036" ht="13.4" hidden="1" customHeight="1"/>
    <row r="1037" ht="13.4" hidden="1" customHeight="1"/>
    <row r="1038" ht="13.4" hidden="1" customHeight="1"/>
    <row r="1039" ht="13.4" hidden="1" customHeight="1"/>
    <row r="1040" ht="13.4" hidden="1" customHeight="1"/>
    <row r="1041" ht="13.4" hidden="1" customHeight="1"/>
    <row r="1042" ht="13.4" hidden="1" customHeight="1"/>
    <row r="1043" ht="13.4" hidden="1" customHeight="1"/>
    <row r="1044" ht="13.4" hidden="1" customHeight="1"/>
    <row r="1045" ht="13.4" hidden="1" customHeight="1"/>
    <row r="1046" ht="13.4" hidden="1" customHeight="1"/>
    <row r="1047" ht="13.4" hidden="1" customHeight="1"/>
    <row r="1048" ht="13.4" hidden="1" customHeight="1"/>
    <row r="1049" ht="13.4" hidden="1" customHeight="1"/>
    <row r="1050" ht="13.4" hidden="1" customHeight="1"/>
    <row r="1051" ht="13.4" hidden="1" customHeight="1"/>
    <row r="1052" ht="13.4" hidden="1" customHeight="1"/>
    <row r="1053" ht="13.4" hidden="1" customHeight="1"/>
    <row r="1054" ht="13.4" hidden="1" customHeight="1"/>
    <row r="1055" ht="13.4" hidden="1" customHeight="1"/>
    <row r="1056" ht="13.4" hidden="1" customHeight="1"/>
    <row r="1057" ht="13.4" hidden="1" customHeight="1"/>
    <row r="1058" ht="13.4" hidden="1" customHeight="1"/>
    <row r="1059" ht="13.4" hidden="1" customHeight="1"/>
    <row r="1060" ht="13.4" hidden="1" customHeight="1"/>
    <row r="1061" ht="13.4" hidden="1" customHeight="1"/>
    <row r="1062" ht="13.4" hidden="1" customHeight="1"/>
    <row r="1063" ht="13.4" hidden="1" customHeight="1"/>
    <row r="1064" ht="13.4" hidden="1" customHeight="1"/>
    <row r="1065" ht="13.4" hidden="1" customHeight="1"/>
    <row r="1066" ht="13.4" hidden="1" customHeight="1"/>
    <row r="1067" ht="13.4" hidden="1" customHeight="1"/>
    <row r="1068" ht="13.4" hidden="1" customHeight="1"/>
    <row r="1069" ht="13.4" hidden="1" customHeight="1"/>
    <row r="1070" ht="13.4" hidden="1" customHeight="1"/>
    <row r="1071" ht="13.4" hidden="1" customHeight="1"/>
    <row r="1072" ht="13.4" hidden="1" customHeight="1"/>
    <row r="1073" ht="13.4" hidden="1" customHeight="1"/>
    <row r="1074" ht="13.4" hidden="1" customHeight="1"/>
    <row r="1075" ht="13.4" hidden="1" customHeight="1"/>
    <row r="1076" ht="13.4" hidden="1" customHeight="1"/>
    <row r="1077" ht="13.4" hidden="1" customHeight="1"/>
    <row r="1078" ht="13.4" hidden="1" customHeight="1"/>
    <row r="1079" ht="13.4" hidden="1" customHeight="1"/>
    <row r="1080" ht="13.4" hidden="1" customHeight="1"/>
    <row r="1081" ht="13.4" hidden="1" customHeight="1"/>
    <row r="1082" ht="13.4" hidden="1" customHeight="1"/>
    <row r="1083" ht="13.4" hidden="1" customHeight="1"/>
    <row r="1084" ht="13.4" hidden="1" customHeight="1"/>
    <row r="1085" ht="13.4" hidden="1" customHeight="1"/>
    <row r="1086" ht="13.4" hidden="1" customHeight="1"/>
    <row r="1087" ht="13.4" hidden="1" customHeight="1"/>
    <row r="1088" ht="13.4" hidden="1" customHeight="1"/>
    <row r="1089" ht="13.4" hidden="1" customHeight="1"/>
    <row r="1090" ht="13.4" hidden="1" customHeight="1"/>
    <row r="1091" ht="13.4" hidden="1" customHeight="1"/>
    <row r="1092" ht="13.4" hidden="1" customHeight="1"/>
    <row r="1093" ht="13.4" hidden="1" customHeight="1"/>
    <row r="1094" ht="13.4" hidden="1" customHeight="1"/>
    <row r="1095" ht="13.4" hidden="1" customHeight="1"/>
    <row r="1096" ht="13.4" hidden="1" customHeight="1"/>
    <row r="1097" ht="13.4" hidden="1" customHeight="1"/>
    <row r="1098" ht="13.4" hidden="1" customHeight="1"/>
    <row r="1099" ht="13.4" hidden="1" customHeight="1"/>
    <row r="1100" ht="13.4" hidden="1" customHeight="1"/>
    <row r="1101" ht="13.4" hidden="1" customHeight="1"/>
    <row r="1102" ht="13.4" hidden="1" customHeight="1"/>
    <row r="1103" ht="13.4" hidden="1" customHeight="1"/>
    <row r="1104" ht="13.4" hidden="1" customHeight="1"/>
    <row r="1105" ht="13.4" hidden="1" customHeight="1"/>
    <row r="1106" ht="13.4" hidden="1" customHeight="1"/>
    <row r="1107" ht="13.4" hidden="1" customHeight="1"/>
    <row r="1108" ht="13.4" hidden="1" customHeight="1"/>
    <row r="1109" ht="13.4" hidden="1" customHeight="1"/>
    <row r="1110" ht="13.4" hidden="1" customHeight="1"/>
    <row r="1111" ht="13.4" hidden="1" customHeight="1"/>
    <row r="1112" ht="13.4" hidden="1" customHeight="1"/>
    <row r="1113" ht="13.4" hidden="1" customHeight="1"/>
    <row r="1114" ht="13.4" hidden="1" customHeight="1"/>
    <row r="1115" ht="13.4" hidden="1" customHeight="1"/>
    <row r="1116" ht="13.4" hidden="1" customHeight="1"/>
    <row r="1117" ht="13.4" hidden="1" customHeight="1"/>
    <row r="1118" ht="13.4" hidden="1" customHeight="1"/>
    <row r="1119" ht="13.4" hidden="1" customHeight="1"/>
    <row r="1120" ht="13.4" hidden="1" customHeight="1"/>
    <row r="1121" ht="13.4" hidden="1" customHeight="1"/>
    <row r="1122" ht="13.4" hidden="1" customHeight="1"/>
    <row r="1123" ht="13.4" hidden="1" customHeight="1"/>
    <row r="1124" ht="13.4" hidden="1" customHeight="1"/>
    <row r="1125" ht="13.4" hidden="1" customHeight="1"/>
    <row r="1126" ht="13.4" hidden="1" customHeight="1"/>
    <row r="1127" ht="13.4" hidden="1" customHeight="1"/>
    <row r="1128" ht="13.4" hidden="1" customHeight="1"/>
    <row r="1129" ht="13.4" hidden="1" customHeight="1"/>
    <row r="1130" ht="13.4" hidden="1" customHeight="1"/>
    <row r="1131" ht="13.4" hidden="1" customHeight="1"/>
    <row r="1132" ht="13.4" hidden="1" customHeight="1"/>
    <row r="1133" ht="13.4" hidden="1" customHeight="1"/>
    <row r="1134" ht="13.4" hidden="1" customHeight="1"/>
    <row r="1135" ht="13.4" hidden="1" customHeight="1"/>
    <row r="1136" ht="13.4" hidden="1" customHeight="1"/>
    <row r="1137" ht="13.4" hidden="1" customHeight="1"/>
    <row r="1138" ht="13.4" hidden="1" customHeight="1"/>
    <row r="1139" ht="13.4" hidden="1" customHeight="1"/>
    <row r="1140" ht="13.4" hidden="1" customHeight="1"/>
    <row r="1141" ht="13.4" hidden="1" customHeight="1"/>
    <row r="1142" ht="13.4" hidden="1" customHeight="1"/>
    <row r="1143" ht="13.4" hidden="1" customHeight="1"/>
    <row r="1144" ht="13.4" hidden="1" customHeight="1"/>
    <row r="1145" ht="13.4" hidden="1" customHeight="1"/>
    <row r="1146" ht="13.4" hidden="1" customHeight="1"/>
    <row r="1147" ht="13.4" hidden="1" customHeight="1"/>
    <row r="1148" ht="13.4" hidden="1" customHeight="1"/>
    <row r="1149" ht="13.4" hidden="1" customHeight="1"/>
    <row r="1150" ht="13.4" hidden="1" customHeight="1"/>
    <row r="1151" ht="13.4" hidden="1" customHeight="1"/>
    <row r="1152" ht="13.4" hidden="1" customHeight="1"/>
    <row r="1153" ht="13.4" hidden="1" customHeight="1"/>
    <row r="1154" ht="13.4" hidden="1" customHeight="1"/>
    <row r="1155" ht="13.4" hidden="1" customHeight="1"/>
    <row r="1156" ht="13.4" hidden="1" customHeight="1"/>
    <row r="1157" ht="13.4" hidden="1" customHeight="1"/>
    <row r="1158" ht="13.4" hidden="1" customHeight="1"/>
    <row r="1159" ht="13.4" hidden="1" customHeight="1"/>
    <row r="1160" ht="13.4" hidden="1" customHeight="1"/>
    <row r="1161" ht="13.4" hidden="1" customHeight="1"/>
    <row r="1162" ht="13.4" hidden="1" customHeight="1"/>
    <row r="1163" ht="13.4" hidden="1" customHeight="1"/>
    <row r="1164" ht="13.4" hidden="1" customHeight="1"/>
    <row r="1165" ht="13.4" hidden="1" customHeight="1"/>
    <row r="1166" ht="13.4" hidden="1" customHeight="1"/>
    <row r="1167" ht="13.4" hidden="1" customHeight="1"/>
    <row r="1168" ht="13.4" hidden="1" customHeight="1"/>
    <row r="1169" ht="13.4" hidden="1" customHeight="1"/>
    <row r="1170" ht="13.4" hidden="1" customHeight="1"/>
    <row r="1171" ht="13.4" hidden="1" customHeight="1"/>
    <row r="1172" ht="13.4" hidden="1" customHeight="1"/>
    <row r="1173" ht="13.4" hidden="1" customHeight="1"/>
    <row r="1174" ht="13.4" hidden="1" customHeight="1"/>
    <row r="1175" ht="13.4" hidden="1" customHeight="1"/>
    <row r="1176" ht="13.4" hidden="1" customHeight="1"/>
    <row r="1177" ht="13.4" hidden="1" customHeight="1"/>
    <row r="1178" ht="13.4" hidden="1" customHeight="1"/>
    <row r="1179" ht="13.4" hidden="1" customHeight="1"/>
    <row r="1180" ht="13.4" hidden="1" customHeight="1"/>
    <row r="1181" ht="13.4" hidden="1" customHeight="1"/>
    <row r="1182" ht="13.4" hidden="1" customHeight="1"/>
    <row r="1183" ht="13.4" hidden="1" customHeight="1"/>
    <row r="1184" ht="13.4" hidden="1" customHeight="1"/>
    <row r="1185" ht="13.4" hidden="1" customHeight="1"/>
    <row r="1186" ht="13.4" hidden="1" customHeight="1"/>
    <row r="1187" ht="13.4" hidden="1" customHeight="1"/>
    <row r="1188" ht="13.4" hidden="1" customHeight="1"/>
    <row r="1189" ht="13.4" hidden="1" customHeight="1"/>
    <row r="1190" ht="13.4" hidden="1" customHeight="1"/>
    <row r="1191" ht="13.4" hidden="1" customHeight="1"/>
    <row r="1192" ht="13.4" hidden="1" customHeight="1"/>
    <row r="1193" ht="13.4" hidden="1" customHeight="1"/>
    <row r="1194" ht="13.4" hidden="1" customHeight="1"/>
    <row r="1195" ht="13.4" hidden="1" customHeight="1"/>
    <row r="1196" ht="13.4" hidden="1" customHeight="1"/>
    <row r="1197" ht="13.4" hidden="1" customHeight="1"/>
    <row r="1198" ht="13.4" hidden="1" customHeight="1"/>
    <row r="1199" ht="13.4" hidden="1" customHeight="1"/>
    <row r="1200" ht="13.4" hidden="1" customHeight="1"/>
    <row r="1201" ht="13.4" hidden="1" customHeight="1"/>
    <row r="1202" ht="13.4" hidden="1" customHeight="1"/>
    <row r="1203" ht="13.4" hidden="1" customHeight="1"/>
    <row r="1204" ht="13.4" hidden="1" customHeight="1"/>
    <row r="1205" ht="13.4" hidden="1" customHeight="1"/>
    <row r="1206" ht="13.4" hidden="1" customHeight="1"/>
    <row r="1207" ht="13.4" hidden="1" customHeight="1"/>
    <row r="1208" ht="13.4" hidden="1" customHeight="1"/>
    <row r="1209" ht="13.4" hidden="1" customHeight="1"/>
    <row r="1210" ht="13.4" hidden="1" customHeight="1"/>
    <row r="1211" ht="13.4" hidden="1" customHeight="1"/>
    <row r="1212" ht="13.4" hidden="1" customHeight="1"/>
    <row r="1213" ht="13.4" hidden="1" customHeight="1"/>
    <row r="1214" ht="13.4" hidden="1" customHeight="1"/>
    <row r="1215" ht="13.4" hidden="1" customHeight="1"/>
    <row r="1216" ht="13.4" hidden="1" customHeight="1"/>
    <row r="1217" ht="13.4" hidden="1" customHeight="1"/>
    <row r="1218" ht="13.4" hidden="1" customHeight="1"/>
    <row r="1219" ht="13.4" hidden="1" customHeight="1"/>
    <row r="1220" ht="13.4" hidden="1" customHeight="1"/>
    <row r="1221" ht="13.4" hidden="1" customHeight="1"/>
    <row r="1222" ht="13.4" hidden="1" customHeight="1"/>
    <row r="1223" ht="13.4" hidden="1" customHeight="1"/>
    <row r="1224" ht="13.4" hidden="1" customHeight="1"/>
    <row r="1225" ht="13.4" hidden="1" customHeight="1"/>
    <row r="1226" ht="13.4" hidden="1" customHeight="1"/>
    <row r="1227" ht="13.4" hidden="1" customHeight="1"/>
    <row r="1228" ht="13.4" hidden="1" customHeight="1"/>
    <row r="1229" ht="13.4" hidden="1" customHeight="1"/>
    <row r="1230" ht="13.4" hidden="1" customHeight="1"/>
    <row r="1231" ht="13.4" hidden="1" customHeight="1"/>
    <row r="1232" ht="13.4" hidden="1" customHeight="1"/>
    <row r="1233" ht="13.4" hidden="1" customHeight="1"/>
    <row r="1234" ht="13.4" hidden="1" customHeight="1"/>
    <row r="1235" ht="13.4" hidden="1" customHeight="1"/>
    <row r="1236" ht="13.4" hidden="1" customHeight="1"/>
    <row r="1237" ht="13.4" hidden="1" customHeight="1"/>
    <row r="1238" ht="13.4" hidden="1" customHeight="1"/>
    <row r="1239" ht="13.4" hidden="1" customHeight="1"/>
    <row r="1240" ht="13.4" hidden="1" customHeight="1"/>
    <row r="1241" ht="13.4" hidden="1" customHeight="1"/>
    <row r="1242" ht="13.4" hidden="1" customHeight="1"/>
    <row r="1243" ht="13.4" hidden="1" customHeight="1"/>
    <row r="1244" ht="13.4" hidden="1" customHeight="1"/>
    <row r="1245" ht="13.4" hidden="1" customHeight="1"/>
    <row r="1246" ht="13.4" hidden="1" customHeight="1"/>
    <row r="1247" ht="13.4" hidden="1" customHeight="1"/>
    <row r="1248" ht="13.4" hidden="1" customHeight="1"/>
    <row r="1249" ht="13.4" hidden="1" customHeight="1"/>
    <row r="1250" ht="13.4" hidden="1" customHeight="1"/>
    <row r="1251" ht="13.4" hidden="1" customHeight="1"/>
    <row r="1252" ht="13.4" hidden="1" customHeight="1"/>
    <row r="1253" ht="13.4" hidden="1" customHeight="1"/>
    <row r="1254" ht="13.4" hidden="1" customHeight="1"/>
    <row r="1255" ht="13.4" hidden="1" customHeight="1"/>
    <row r="1256" ht="13.4" hidden="1" customHeight="1"/>
    <row r="1257" ht="13.4" hidden="1" customHeight="1"/>
    <row r="1258" ht="13.4" hidden="1" customHeight="1"/>
    <row r="1259" ht="13.4" hidden="1" customHeight="1"/>
    <row r="1260" ht="13.4" hidden="1" customHeight="1"/>
    <row r="1261" ht="13.4" hidden="1" customHeight="1"/>
    <row r="1262" ht="13.4" hidden="1" customHeight="1"/>
    <row r="1263" ht="13.4" hidden="1" customHeight="1"/>
    <row r="1264" ht="13.4" hidden="1" customHeight="1"/>
    <row r="1265" ht="13.4" hidden="1" customHeight="1"/>
    <row r="1266" ht="13.4" hidden="1" customHeight="1"/>
    <row r="1267" ht="13.4" hidden="1" customHeight="1"/>
    <row r="1268" ht="13.4" hidden="1" customHeight="1"/>
    <row r="1269" ht="13.4" hidden="1" customHeight="1"/>
    <row r="1270" ht="13.4" hidden="1" customHeight="1"/>
    <row r="1271" ht="13.4" hidden="1" customHeight="1"/>
    <row r="1272" ht="13.4" hidden="1" customHeight="1"/>
    <row r="1273" ht="13.4" hidden="1" customHeight="1"/>
    <row r="1274" ht="13.4" hidden="1" customHeight="1"/>
    <row r="1275" ht="13.4" hidden="1" customHeight="1"/>
    <row r="1276" ht="13.4" hidden="1" customHeight="1"/>
    <row r="1277" ht="13.4" hidden="1" customHeight="1"/>
    <row r="1278" ht="13.4" hidden="1" customHeight="1"/>
    <row r="1279" ht="13.4" hidden="1" customHeight="1"/>
    <row r="1280" ht="13.4" hidden="1" customHeight="1"/>
    <row r="1281" ht="13.4" hidden="1" customHeight="1"/>
    <row r="1282" ht="13.4" hidden="1" customHeight="1"/>
    <row r="1283" ht="13.4" hidden="1" customHeight="1"/>
    <row r="1284" ht="13.4" hidden="1" customHeight="1"/>
    <row r="1285" ht="13.4" hidden="1" customHeight="1"/>
    <row r="1286" ht="13.4" hidden="1" customHeight="1"/>
    <row r="1287" ht="13.4" hidden="1" customHeight="1"/>
    <row r="1288" ht="13.4" hidden="1" customHeight="1"/>
    <row r="1289" ht="13.4" hidden="1" customHeight="1"/>
    <row r="1290" ht="13.4" hidden="1" customHeight="1"/>
    <row r="1291" ht="13.4" hidden="1" customHeight="1"/>
    <row r="1292" ht="13.4" hidden="1" customHeight="1"/>
    <row r="1293" ht="13.4" hidden="1" customHeight="1"/>
    <row r="1294" ht="13.4" hidden="1" customHeight="1"/>
    <row r="1295" ht="13.4" hidden="1" customHeight="1"/>
    <row r="1296" ht="13.4" hidden="1" customHeight="1"/>
    <row r="1297" ht="13.4" hidden="1" customHeight="1"/>
    <row r="1298" ht="13.4" hidden="1" customHeight="1"/>
    <row r="1299" ht="13.4" hidden="1" customHeight="1"/>
    <row r="1300" ht="13.4" hidden="1" customHeight="1"/>
    <row r="1301" ht="13.4" hidden="1" customHeight="1"/>
    <row r="1302" ht="13.4" hidden="1" customHeight="1"/>
    <row r="1303" ht="13.4" hidden="1" customHeight="1"/>
    <row r="1304" ht="13.4" hidden="1" customHeight="1"/>
    <row r="1305" ht="13.4" hidden="1" customHeight="1"/>
    <row r="1306" ht="13.4" hidden="1" customHeight="1"/>
    <row r="1307" ht="13.4" hidden="1" customHeight="1"/>
    <row r="1308" ht="13.4" hidden="1" customHeight="1"/>
    <row r="1309" ht="13.4" hidden="1" customHeight="1"/>
    <row r="1310" ht="13.4" hidden="1" customHeight="1"/>
    <row r="1311" ht="13.4" hidden="1" customHeight="1"/>
    <row r="1312" ht="13.4" hidden="1" customHeight="1"/>
    <row r="1313" ht="13.4" hidden="1" customHeight="1"/>
    <row r="1314" ht="13.4" hidden="1" customHeight="1"/>
    <row r="1315" ht="13.4" hidden="1" customHeight="1"/>
    <row r="1316" ht="13.4" hidden="1" customHeight="1"/>
    <row r="1317" ht="13.4" hidden="1" customHeight="1"/>
    <row r="1318" ht="13.4" hidden="1" customHeight="1"/>
    <row r="1319" ht="13.4" hidden="1" customHeight="1"/>
    <row r="1320" ht="13.4" hidden="1" customHeight="1"/>
    <row r="1321" ht="13.4" hidden="1" customHeight="1"/>
    <row r="1322" ht="13.4" hidden="1" customHeight="1"/>
    <row r="1323" ht="13.4" hidden="1" customHeight="1"/>
    <row r="1324" ht="13.4" hidden="1" customHeight="1"/>
    <row r="1325" ht="13.4" hidden="1" customHeight="1"/>
    <row r="1326" ht="13.4" hidden="1" customHeight="1"/>
    <row r="1327" ht="13.4" hidden="1" customHeight="1"/>
    <row r="1328" ht="13.4" hidden="1" customHeight="1"/>
    <row r="1329" ht="13.4" hidden="1" customHeight="1"/>
    <row r="1330" ht="13.4" hidden="1" customHeight="1"/>
    <row r="1331" ht="13.4" hidden="1" customHeight="1"/>
    <row r="1332" ht="13.4" hidden="1" customHeight="1"/>
    <row r="1333" ht="13.4" hidden="1" customHeight="1"/>
    <row r="1334" ht="13.4" hidden="1" customHeight="1"/>
    <row r="1335" ht="13.4" hidden="1" customHeight="1"/>
    <row r="1336" ht="13.4" hidden="1" customHeight="1"/>
    <row r="1337" ht="13.4" hidden="1" customHeight="1"/>
    <row r="1338" ht="13.4" hidden="1" customHeight="1"/>
    <row r="1339" ht="13.4" hidden="1" customHeight="1"/>
    <row r="1340" ht="13.4" hidden="1" customHeight="1"/>
    <row r="1341" ht="13.4" hidden="1" customHeight="1"/>
    <row r="1342" ht="13.4" hidden="1" customHeight="1"/>
    <row r="1343" ht="13.4" hidden="1" customHeight="1"/>
    <row r="1344" ht="13.4" hidden="1" customHeight="1"/>
    <row r="1345" ht="13.4" hidden="1" customHeight="1"/>
    <row r="1346" ht="13.4" hidden="1" customHeight="1"/>
    <row r="1347" ht="13.4" hidden="1" customHeight="1"/>
    <row r="1348" ht="13.4" hidden="1" customHeight="1"/>
    <row r="1349" ht="13.4" hidden="1" customHeight="1"/>
    <row r="1350" ht="13.4" hidden="1" customHeight="1"/>
    <row r="1351" ht="13.4" hidden="1" customHeight="1"/>
    <row r="1352" ht="13.4" hidden="1" customHeight="1"/>
    <row r="1353" ht="13.4" hidden="1" customHeight="1"/>
    <row r="1354" ht="13.4" hidden="1" customHeight="1"/>
    <row r="1355" ht="13.4" hidden="1" customHeight="1"/>
    <row r="1356" ht="13.4" hidden="1" customHeight="1"/>
    <row r="1357" ht="13.4" hidden="1" customHeight="1"/>
    <row r="1358" ht="13.4" hidden="1" customHeight="1"/>
    <row r="1359" ht="13.4" hidden="1" customHeight="1"/>
    <row r="1360" ht="13.4" hidden="1" customHeight="1"/>
    <row r="1361" ht="13.4" hidden="1" customHeight="1"/>
    <row r="1362" ht="13.4" hidden="1" customHeight="1"/>
    <row r="1363" ht="13.4" hidden="1" customHeight="1"/>
    <row r="1364" ht="13.4" hidden="1" customHeight="1"/>
    <row r="1365" ht="13.4" hidden="1" customHeight="1"/>
    <row r="1366" ht="13.4" hidden="1" customHeight="1"/>
    <row r="1367" ht="13.4" hidden="1" customHeight="1"/>
    <row r="1368" ht="13.4" hidden="1" customHeight="1"/>
    <row r="1369" ht="13.4" hidden="1" customHeight="1"/>
    <row r="1370" ht="13.4" hidden="1" customHeight="1"/>
    <row r="1371" ht="13.4" hidden="1" customHeight="1"/>
    <row r="1372" ht="13.4" hidden="1" customHeight="1"/>
    <row r="1373" ht="13.4" hidden="1" customHeight="1"/>
    <row r="1374" ht="13.4" hidden="1" customHeight="1"/>
    <row r="1375" ht="13.4" hidden="1" customHeight="1"/>
    <row r="1376" ht="13.4" hidden="1" customHeight="1"/>
    <row r="1377" ht="13.4" hidden="1" customHeight="1"/>
    <row r="1378" ht="13.4" hidden="1" customHeight="1"/>
    <row r="1379" ht="13.4" hidden="1" customHeight="1"/>
    <row r="1380" ht="13.4" hidden="1" customHeight="1"/>
    <row r="1381" ht="13.4" hidden="1" customHeight="1"/>
    <row r="1382" ht="13.4" hidden="1" customHeight="1"/>
    <row r="1383" ht="13.4" hidden="1" customHeight="1"/>
    <row r="1384" ht="13.4" hidden="1" customHeight="1"/>
    <row r="1385" ht="13.4" hidden="1" customHeight="1"/>
    <row r="1386" ht="13.4" hidden="1" customHeight="1"/>
    <row r="1387" ht="13.4" hidden="1" customHeight="1"/>
    <row r="1388" ht="13.4" hidden="1" customHeight="1"/>
    <row r="1389" ht="13.4" hidden="1" customHeight="1"/>
    <row r="1390" ht="13.4" hidden="1" customHeight="1"/>
    <row r="1391" ht="13.4" hidden="1" customHeight="1"/>
    <row r="1392" ht="13.4" hidden="1" customHeight="1"/>
    <row r="1393" ht="13.4" hidden="1" customHeight="1"/>
    <row r="1394" ht="13.4" hidden="1" customHeight="1"/>
    <row r="1395" ht="13.4" hidden="1" customHeight="1"/>
    <row r="1396" ht="13.4" hidden="1" customHeight="1"/>
    <row r="1397" ht="13.4" hidden="1" customHeight="1"/>
    <row r="1398" ht="13.4" hidden="1" customHeight="1"/>
    <row r="1399" ht="13.4" hidden="1" customHeight="1"/>
    <row r="1400" ht="13.4" hidden="1" customHeight="1"/>
    <row r="1401" ht="13.4" hidden="1" customHeight="1"/>
    <row r="1402" ht="13.4" hidden="1" customHeight="1"/>
    <row r="1403" ht="13.4" hidden="1" customHeight="1"/>
    <row r="1404" ht="13.4" hidden="1" customHeight="1"/>
    <row r="1405" ht="13.4" hidden="1" customHeight="1"/>
    <row r="1406" ht="13.4" hidden="1" customHeight="1"/>
    <row r="1407" ht="13.4" hidden="1" customHeight="1"/>
    <row r="1408" ht="13.4" hidden="1" customHeight="1"/>
    <row r="1409" ht="13.4" hidden="1" customHeight="1"/>
    <row r="1410" ht="13.4" hidden="1" customHeight="1"/>
    <row r="1411" ht="13.4" hidden="1" customHeight="1"/>
    <row r="1412" ht="13.4" hidden="1" customHeight="1"/>
    <row r="1413" ht="13.4" hidden="1" customHeight="1"/>
    <row r="1414" ht="13.4" hidden="1" customHeight="1"/>
    <row r="1415" ht="13.4" hidden="1" customHeight="1"/>
    <row r="1416" ht="13.4" hidden="1" customHeight="1"/>
    <row r="1417" ht="13.4" hidden="1" customHeight="1"/>
    <row r="1418" ht="13.4" hidden="1" customHeight="1"/>
    <row r="1419" ht="13.4" hidden="1" customHeight="1"/>
    <row r="1420" ht="13.4" hidden="1" customHeight="1"/>
    <row r="1421" ht="13.4" hidden="1" customHeight="1"/>
    <row r="1422" ht="13.4" hidden="1" customHeight="1"/>
    <row r="1423" ht="13.4" hidden="1" customHeight="1"/>
    <row r="1424" ht="13.4" hidden="1" customHeight="1"/>
    <row r="1425" ht="13.4" hidden="1" customHeight="1"/>
    <row r="1426" ht="13.4" hidden="1" customHeight="1"/>
    <row r="1427" ht="13.4" hidden="1" customHeight="1"/>
    <row r="1428" ht="13.4" hidden="1" customHeight="1"/>
    <row r="1429" ht="13.4" hidden="1" customHeight="1"/>
    <row r="1430" ht="13.4" hidden="1" customHeight="1"/>
    <row r="1431" ht="13.4" hidden="1" customHeight="1"/>
    <row r="1432" ht="13.4" hidden="1" customHeight="1"/>
    <row r="1433" ht="13.4" hidden="1" customHeight="1"/>
    <row r="1434" ht="13.4" hidden="1" customHeight="1"/>
    <row r="1435" ht="13.4" hidden="1" customHeight="1"/>
    <row r="1436" ht="13.4" hidden="1" customHeight="1"/>
    <row r="1437" ht="13.4" hidden="1" customHeight="1"/>
    <row r="1438" ht="13.4" hidden="1" customHeight="1"/>
    <row r="1439" ht="13.4" hidden="1" customHeight="1"/>
    <row r="1440" ht="13.4" hidden="1" customHeight="1"/>
    <row r="1441" ht="13.4" hidden="1" customHeight="1"/>
    <row r="1442" ht="13.4" hidden="1" customHeight="1"/>
    <row r="1443" ht="13.4" hidden="1" customHeight="1"/>
    <row r="1444" ht="13.4" hidden="1" customHeight="1"/>
    <row r="1445" ht="13.4" hidden="1" customHeight="1"/>
    <row r="1446" ht="13.4" hidden="1" customHeight="1"/>
    <row r="1447" ht="13.4" hidden="1" customHeight="1"/>
    <row r="1448" ht="13.4" hidden="1" customHeight="1"/>
    <row r="1449" ht="13.4" hidden="1" customHeight="1"/>
    <row r="1450" ht="13.4" hidden="1" customHeight="1"/>
    <row r="1451" ht="13.4" hidden="1" customHeight="1"/>
    <row r="1452" ht="13.4" hidden="1" customHeight="1"/>
    <row r="1453" ht="13.4" hidden="1" customHeight="1"/>
    <row r="1454" ht="13.4" hidden="1" customHeight="1"/>
    <row r="1455" ht="13.4" hidden="1" customHeight="1"/>
    <row r="1456" ht="13.4" hidden="1" customHeight="1"/>
    <row r="1457" ht="13.4" hidden="1" customHeight="1"/>
    <row r="1458" ht="13.4" hidden="1" customHeight="1"/>
    <row r="1459" ht="13.4" hidden="1" customHeight="1"/>
    <row r="1460" ht="13.4" hidden="1" customHeight="1"/>
    <row r="1461" ht="13.4" hidden="1" customHeight="1"/>
    <row r="1462" ht="13.4" hidden="1" customHeight="1"/>
    <row r="1463" ht="13.4" hidden="1" customHeight="1"/>
    <row r="1464" ht="13.4" hidden="1" customHeight="1"/>
    <row r="1465" ht="13.4" hidden="1" customHeight="1"/>
    <row r="1466" ht="13.4" hidden="1" customHeight="1"/>
    <row r="1467" ht="13.4" hidden="1" customHeight="1"/>
    <row r="1468" ht="13.4" hidden="1" customHeight="1"/>
    <row r="1469" ht="13.4" hidden="1" customHeight="1"/>
    <row r="1470" ht="13.4" hidden="1" customHeight="1"/>
    <row r="1471" ht="13.4" hidden="1" customHeight="1"/>
    <row r="1472" ht="13.4" hidden="1" customHeight="1"/>
    <row r="1473" ht="13.4" hidden="1" customHeight="1"/>
    <row r="1474" ht="13.4" hidden="1" customHeight="1"/>
    <row r="1475" ht="13.4" hidden="1" customHeight="1"/>
    <row r="1476" ht="13.4" hidden="1" customHeight="1"/>
    <row r="1477" ht="13.4" hidden="1" customHeight="1"/>
    <row r="1478" ht="13.4" hidden="1" customHeight="1"/>
    <row r="1479" ht="13.4" hidden="1" customHeight="1"/>
    <row r="1480" ht="13.4" hidden="1" customHeight="1"/>
    <row r="1481" ht="13.4" hidden="1" customHeight="1"/>
    <row r="1482" ht="13.4" hidden="1" customHeight="1"/>
    <row r="1483" ht="13.4" hidden="1" customHeight="1"/>
    <row r="1484" ht="13.4" hidden="1" customHeight="1"/>
    <row r="1485" ht="13.4" hidden="1" customHeight="1"/>
    <row r="1486" ht="13.4" hidden="1" customHeight="1"/>
    <row r="1487" ht="13.4" hidden="1" customHeight="1"/>
    <row r="1488" ht="13.4" hidden="1" customHeight="1"/>
    <row r="1489" ht="13.4" hidden="1" customHeight="1"/>
    <row r="1490" ht="13.4" hidden="1" customHeight="1"/>
    <row r="1491" ht="13.4" hidden="1" customHeight="1"/>
    <row r="1492" ht="13.4" hidden="1" customHeight="1"/>
    <row r="1493" ht="13.4" hidden="1" customHeight="1"/>
    <row r="1494" ht="13.4" hidden="1" customHeight="1"/>
    <row r="1495" ht="13.4" hidden="1" customHeight="1"/>
    <row r="1496" ht="13.4" hidden="1" customHeight="1"/>
    <row r="1497" ht="13.4" hidden="1" customHeight="1"/>
    <row r="1498" ht="13.4" hidden="1" customHeight="1"/>
    <row r="1499" ht="13.4" hidden="1" customHeight="1"/>
    <row r="1500" ht="13.4" hidden="1" customHeight="1"/>
    <row r="1501" ht="13.4" hidden="1" customHeight="1"/>
    <row r="1502" ht="13.4" hidden="1" customHeight="1"/>
    <row r="1503" ht="13.4" hidden="1" customHeight="1"/>
    <row r="1504" ht="13.4" hidden="1" customHeight="1"/>
    <row r="1505" ht="13.4" hidden="1" customHeight="1"/>
    <row r="1506" ht="13.4" hidden="1" customHeight="1"/>
    <row r="1507" ht="13.4" hidden="1" customHeight="1"/>
    <row r="1508" ht="13.4" hidden="1" customHeight="1"/>
    <row r="1509" ht="13.4" hidden="1" customHeight="1"/>
    <row r="1510" ht="13.4" hidden="1" customHeight="1"/>
    <row r="1511" ht="13.4" hidden="1" customHeight="1"/>
    <row r="1512" ht="13.4" hidden="1" customHeight="1"/>
    <row r="1513" ht="13.4" hidden="1" customHeight="1"/>
    <row r="1514" ht="13.4" hidden="1" customHeight="1"/>
    <row r="1515" ht="13.4" hidden="1" customHeight="1"/>
    <row r="1516" ht="13.4" hidden="1" customHeight="1"/>
    <row r="1517" ht="13.4" hidden="1" customHeight="1"/>
    <row r="1518" ht="13.4" hidden="1" customHeight="1"/>
    <row r="1519" ht="13.4" hidden="1" customHeight="1"/>
    <row r="1520" ht="13.4" hidden="1" customHeight="1"/>
  </sheetData>
  <sheetProtection algorithmName="SHA-512" hashValue="GUrjGy11SidBqusmGPvDCHaV/AE/Sk8gmSGszdnyp+0Zl2sJ2q9KA/ApIua+tmKfJ5i+EebHWd0CdI9Z2/KDhQ==" saltValue="vGvPCcfZV+45W2ROygLCWw==" spinCount="100000" sheet="1" objects="1" scenarios="1"/>
  <dataConsolidate/>
  <mergeCells count="4">
    <mergeCell ref="B2:H2"/>
    <mergeCell ref="C4:F4"/>
    <mergeCell ref="A1:C1"/>
    <mergeCell ref="D1:E1"/>
  </mergeCells>
  <dataValidations count="3">
    <dataValidation type="whole" allowBlank="1" showInputMessage="1" showErrorMessage="1" sqref="B507">
      <formula1>1</formula1>
      <formula2>1000</formula2>
    </dataValidation>
    <dataValidation allowBlank="1" showInputMessage="1" showErrorMessage="1" error="Error_x000a_El nombre ha de ser enter, sense decimals." sqref="B6"/>
    <dataValidation type="list" allowBlank="1" showInputMessage="1" showErrorMessage="1" sqref="C7:C506">
      <formula1>$P$8:$P$11</formula1>
    </dataValidation>
  </dataValidations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56" fitToHeight="0" orientation="landscape" r:id="rId1"/>
  <headerFooter>
    <oddFooter>&amp;CG146NCESP-081</oddFooter>
  </headerFooter>
  <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B1521"/>
  <sheetViews>
    <sheetView zoomScale="85" zoomScaleNormal="85" workbookViewId="0">
      <selection activeCell="F18" sqref="F18"/>
    </sheetView>
  </sheetViews>
  <sheetFormatPr defaultColWidth="0" defaultRowHeight="0" customHeight="1" zeroHeight="1"/>
  <cols>
    <col min="1" max="1" width="4.54296875" style="106" customWidth="1"/>
    <col min="2" max="2" width="16.26953125" style="106" customWidth="1"/>
    <col min="3" max="3" width="30.7265625" style="523" customWidth="1"/>
    <col min="4" max="4" width="37.7265625" style="106" customWidth="1"/>
    <col min="5" max="5" width="18" style="106" customWidth="1"/>
    <col min="6" max="6" width="57.7265625" style="523" customWidth="1"/>
    <col min="7" max="7" width="12.7265625" style="106" customWidth="1"/>
    <col min="8" max="8" width="18.7265625" style="525" customWidth="1"/>
    <col min="9" max="9" width="32.7265625" style="106" customWidth="1"/>
    <col min="10" max="10" width="22" style="106" customWidth="1"/>
    <col min="11" max="11" width="19" style="518" customWidth="1"/>
    <col min="12" max="12" width="17.26953125" style="198" customWidth="1"/>
    <col min="13" max="13" width="17.7265625" style="518" customWidth="1"/>
    <col min="14" max="14" width="41.26953125" style="519" customWidth="1"/>
    <col min="15" max="15" width="17.7265625" style="106" customWidth="1"/>
    <col min="16" max="16" width="29.7265625" style="106" customWidth="1"/>
    <col min="17" max="17" width="17.7265625" style="106" customWidth="1"/>
    <col min="18" max="24" width="17.7265625" style="106" hidden="1" customWidth="1"/>
    <col min="25" max="25" width="26.7265625" style="106" hidden="1" customWidth="1"/>
    <col min="26" max="28" width="0" style="106" hidden="1" customWidth="1"/>
    <col min="29" max="16384" width="17.7265625" style="106" hidden="1"/>
  </cols>
  <sheetData>
    <row r="1" spans="1:19" ht="78" customHeight="1">
      <c r="A1" s="675"/>
      <c r="B1" s="675"/>
      <c r="C1" s="675"/>
      <c r="D1" s="198"/>
      <c r="E1" s="198"/>
      <c r="F1" s="198"/>
      <c r="G1" s="198"/>
      <c r="H1" s="198"/>
      <c r="I1" s="198"/>
      <c r="J1" s="198"/>
      <c r="K1" s="198"/>
      <c r="M1" s="106"/>
      <c r="N1" s="106"/>
    </row>
    <row r="2" spans="1:19" ht="12.5">
      <c r="A2" s="198"/>
      <c r="B2" s="198"/>
      <c r="C2" s="198"/>
      <c r="D2" s="198"/>
      <c r="E2" s="198"/>
      <c r="F2" s="198"/>
      <c r="G2" s="198"/>
      <c r="H2" s="198"/>
      <c r="I2" s="198"/>
      <c r="J2" s="198"/>
      <c r="K2" s="198"/>
      <c r="M2" s="106"/>
      <c r="N2" s="106"/>
    </row>
    <row r="3" spans="1:19" ht="15" customHeight="1">
      <c r="A3" s="198"/>
      <c r="B3" s="676" t="s">
        <v>282</v>
      </c>
      <c r="C3" s="676"/>
      <c r="D3" s="676"/>
      <c r="E3" s="676"/>
      <c r="F3" s="676"/>
      <c r="G3" s="676"/>
      <c r="H3" s="676"/>
      <c r="I3" s="676"/>
      <c r="J3" s="676"/>
      <c r="K3" s="676"/>
      <c r="L3" s="676"/>
      <c r="M3" s="676"/>
      <c r="N3" s="676"/>
      <c r="O3" s="676"/>
      <c r="P3" s="676"/>
      <c r="Q3" s="199"/>
      <c r="R3" s="200"/>
      <c r="S3" s="200"/>
    </row>
    <row r="4" spans="1:19" ht="13" thickBot="1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M4" s="106"/>
      <c r="N4" s="106"/>
    </row>
    <row r="5" spans="1:19" ht="15" customHeight="1" thickBot="1">
      <c r="A5" s="198"/>
      <c r="B5" s="101" t="s">
        <v>5</v>
      </c>
      <c r="C5" s="677">
        <f>Rel_EMS_JUST!$C$12</f>
        <v>0</v>
      </c>
      <c r="D5" s="678"/>
      <c r="E5" s="678"/>
      <c r="F5" s="678"/>
      <c r="G5" s="678"/>
      <c r="H5" s="678"/>
      <c r="I5" s="679"/>
      <c r="K5" s="102" t="s">
        <v>6</v>
      </c>
      <c r="L5" s="201">
        <f>Rel_EMS_JUST!$M$12</f>
        <v>0</v>
      </c>
      <c r="M5" s="106"/>
      <c r="N5" s="106"/>
    </row>
    <row r="6" spans="1:19" ht="12.5">
      <c r="A6" s="198"/>
      <c r="B6" s="198"/>
      <c r="C6" s="198"/>
      <c r="D6" s="198"/>
      <c r="E6" s="198"/>
      <c r="F6" s="198"/>
      <c r="G6" s="198"/>
      <c r="H6" s="198"/>
      <c r="I6" s="198"/>
      <c r="J6" s="198"/>
      <c r="K6" s="198"/>
      <c r="M6" s="106"/>
      <c r="N6" s="106"/>
    </row>
    <row r="7" spans="1:19" ht="13" thickBot="1">
      <c r="A7" s="198"/>
      <c r="B7" s="198"/>
      <c r="C7" s="198"/>
      <c r="D7" s="198"/>
      <c r="E7" s="198"/>
      <c r="F7" s="198"/>
      <c r="G7" s="198"/>
      <c r="H7" s="198"/>
      <c r="I7" s="198"/>
      <c r="J7" s="198"/>
      <c r="K7" s="198"/>
      <c r="M7" s="106"/>
      <c r="N7" s="106"/>
    </row>
    <row r="8" spans="1:19" ht="14.65" customHeight="1" thickBot="1">
      <c r="A8" s="198"/>
      <c r="B8" s="680" t="s">
        <v>133</v>
      </c>
      <c r="C8" s="680"/>
      <c r="D8" s="202">
        <f>COUNTA(C12:C501)</f>
        <v>0</v>
      </c>
      <c r="E8" s="198"/>
      <c r="F8" s="198"/>
      <c r="G8" s="198"/>
      <c r="H8" s="198"/>
      <c r="I8" s="198"/>
      <c r="J8" s="198"/>
      <c r="K8" s="198"/>
      <c r="L8" s="204"/>
      <c r="M8" s="205"/>
      <c r="N8" s="205"/>
      <c r="O8" s="205"/>
      <c r="P8" s="205"/>
      <c r="Q8" s="205"/>
      <c r="R8" s="205"/>
      <c r="S8" s="205"/>
    </row>
    <row r="9" spans="1:19" ht="14.65" customHeight="1" thickBot="1">
      <c r="A9" s="198"/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204"/>
      <c r="M9" s="205"/>
      <c r="N9" s="205"/>
      <c r="O9" s="205"/>
      <c r="P9" s="205"/>
      <c r="Q9" s="205"/>
      <c r="R9" s="205"/>
      <c r="S9" s="205"/>
    </row>
    <row r="10" spans="1:19" ht="41.25" customHeight="1">
      <c r="A10" s="198"/>
      <c r="B10" s="681" t="s">
        <v>9</v>
      </c>
      <c r="C10" s="683" t="s">
        <v>10</v>
      </c>
      <c r="D10" s="685" t="s">
        <v>98</v>
      </c>
      <c r="E10" s="685" t="s">
        <v>99</v>
      </c>
      <c r="F10" s="681" t="s">
        <v>100</v>
      </c>
      <c r="G10" s="681" t="s">
        <v>4</v>
      </c>
      <c r="H10" s="681" t="s">
        <v>32</v>
      </c>
      <c r="I10" s="689" t="s">
        <v>101</v>
      </c>
      <c r="J10" s="689" t="s">
        <v>102</v>
      </c>
      <c r="K10" s="689" t="s">
        <v>103</v>
      </c>
      <c r="L10" s="689" t="s">
        <v>104</v>
      </c>
      <c r="M10" s="689" t="s">
        <v>105</v>
      </c>
      <c r="N10" s="689" t="s">
        <v>193</v>
      </c>
      <c r="O10" s="687" t="s">
        <v>29</v>
      </c>
      <c r="P10" s="688" t="s">
        <v>45</v>
      </c>
      <c r="Q10" s="205"/>
      <c r="R10" s="205"/>
      <c r="S10" s="205"/>
    </row>
    <row r="11" spans="1:19" ht="27" customHeight="1">
      <c r="A11" s="198"/>
      <c r="B11" s="682"/>
      <c r="C11" s="684"/>
      <c r="D11" s="686"/>
      <c r="E11" s="686"/>
      <c r="F11" s="682"/>
      <c r="G11" s="682"/>
      <c r="H11" s="682"/>
      <c r="I11" s="689"/>
      <c r="J11" s="689"/>
      <c r="K11" s="689"/>
      <c r="L11" s="689"/>
      <c r="M11" s="689"/>
      <c r="N11" s="689"/>
      <c r="O11" s="687"/>
      <c r="P11" s="688"/>
      <c r="Q11" s="206"/>
      <c r="R11" s="206"/>
      <c r="S11" s="206"/>
    </row>
    <row r="12" spans="1:19" ht="12.5">
      <c r="A12" s="198"/>
      <c r="B12" s="253"/>
      <c r="C12" s="253"/>
      <c r="D12" s="258"/>
      <c r="E12" s="148"/>
      <c r="F12" s="140"/>
      <c r="G12" s="141"/>
      <c r="H12" s="142"/>
      <c r="I12" s="143"/>
      <c r="J12" s="143"/>
      <c r="K12" s="143"/>
      <c r="L12" s="143"/>
      <c r="M12" s="143"/>
      <c r="N12" s="237"/>
      <c r="O12" s="135"/>
      <c r="P12" s="510"/>
      <c r="Q12" s="137"/>
      <c r="R12" s="137"/>
      <c r="S12" s="137"/>
    </row>
    <row r="13" spans="1:19" ht="12.75" customHeight="1">
      <c r="A13" s="198"/>
      <c r="B13" s="252"/>
      <c r="C13" s="252"/>
      <c r="D13" s="145"/>
      <c r="E13" s="145"/>
      <c r="F13" s="254"/>
      <c r="G13" s="146"/>
      <c r="H13" s="147"/>
      <c r="I13" s="145"/>
      <c r="J13" s="147"/>
      <c r="K13" s="145"/>
      <c r="L13" s="146"/>
      <c r="M13" s="146"/>
      <c r="N13" s="238"/>
      <c r="O13" s="136"/>
      <c r="P13" s="511"/>
      <c r="Q13" s="137"/>
      <c r="R13" s="137"/>
      <c r="S13" s="137"/>
    </row>
    <row r="14" spans="1:19" ht="12.75" customHeight="1">
      <c r="A14" s="198"/>
      <c r="B14" s="253"/>
      <c r="C14" s="253"/>
      <c r="D14" s="148"/>
      <c r="E14" s="148"/>
      <c r="F14" s="255"/>
      <c r="G14" s="149"/>
      <c r="H14" s="150"/>
      <c r="I14" s="148"/>
      <c r="J14" s="150"/>
      <c r="K14" s="148"/>
      <c r="L14" s="150"/>
      <c r="M14" s="148"/>
      <c r="N14" s="256"/>
      <c r="O14" s="138"/>
      <c r="P14" s="512"/>
      <c r="Q14" s="137"/>
      <c r="R14" s="137"/>
      <c r="S14" s="137"/>
    </row>
    <row r="15" spans="1:19" ht="12.75" customHeight="1">
      <c r="A15" s="198"/>
      <c r="B15" s="252"/>
      <c r="C15" s="252"/>
      <c r="D15" s="145"/>
      <c r="E15" s="145"/>
      <c r="F15" s="254"/>
      <c r="G15" s="146"/>
      <c r="H15" s="147"/>
      <c r="I15" s="145"/>
      <c r="J15" s="147"/>
      <c r="K15" s="145"/>
      <c r="L15" s="147"/>
      <c r="M15" s="145"/>
      <c r="N15" s="257"/>
      <c r="O15" s="138"/>
      <c r="P15" s="512"/>
      <c r="Q15" s="137"/>
      <c r="R15" s="137"/>
      <c r="S15" s="137"/>
    </row>
    <row r="16" spans="1:19" ht="12.5">
      <c r="A16" s="198"/>
      <c r="B16" s="253"/>
      <c r="C16" s="253"/>
      <c r="D16" s="148"/>
      <c r="E16" s="148"/>
      <c r="F16" s="255"/>
      <c r="G16" s="149"/>
      <c r="H16" s="150"/>
      <c r="I16" s="148"/>
      <c r="J16" s="150"/>
      <c r="K16" s="148"/>
      <c r="L16" s="150"/>
      <c r="M16" s="148"/>
      <c r="N16" s="256"/>
      <c r="O16" s="138"/>
      <c r="P16" s="512"/>
      <c r="Q16" s="137"/>
      <c r="R16" s="137"/>
      <c r="S16" s="137"/>
    </row>
    <row r="17" spans="1:27" ht="12.75" customHeight="1">
      <c r="A17" s="198"/>
      <c r="B17" s="252"/>
      <c r="C17" s="252"/>
      <c r="D17" s="145"/>
      <c r="E17" s="145"/>
      <c r="F17" s="254"/>
      <c r="G17" s="146"/>
      <c r="H17" s="147"/>
      <c r="I17" s="145"/>
      <c r="J17" s="147"/>
      <c r="K17" s="145"/>
      <c r="L17" s="147"/>
      <c r="M17" s="145"/>
      <c r="N17" s="257"/>
      <c r="O17" s="138"/>
      <c r="P17" s="512"/>
      <c r="Q17" s="137"/>
      <c r="R17" s="103" t="s">
        <v>106</v>
      </c>
      <c r="S17" s="137"/>
    </row>
    <row r="18" spans="1:27" ht="12.75" customHeight="1">
      <c r="A18" s="198"/>
      <c r="B18" s="253"/>
      <c r="C18" s="253"/>
      <c r="D18" s="148"/>
      <c r="E18" s="148"/>
      <c r="F18" s="255"/>
      <c r="G18" s="149"/>
      <c r="H18" s="150"/>
      <c r="I18" s="148"/>
      <c r="J18" s="150"/>
      <c r="K18" s="148"/>
      <c r="L18" s="150"/>
      <c r="M18" s="148"/>
      <c r="N18" s="256"/>
      <c r="O18" s="138"/>
      <c r="P18" s="512"/>
      <c r="Q18" s="137"/>
      <c r="R18" s="104" t="s">
        <v>0</v>
      </c>
      <c r="S18" s="137"/>
    </row>
    <row r="19" spans="1:27" ht="12.75" customHeight="1">
      <c r="A19" s="198"/>
      <c r="B19" s="252"/>
      <c r="C19" s="252"/>
      <c r="D19" s="145"/>
      <c r="E19" s="145"/>
      <c r="F19" s="254"/>
      <c r="G19" s="146"/>
      <c r="H19" s="147"/>
      <c r="I19" s="145"/>
      <c r="J19" s="147"/>
      <c r="K19" s="145"/>
      <c r="L19" s="147"/>
      <c r="M19" s="145"/>
      <c r="N19" s="257"/>
      <c r="O19" s="138"/>
      <c r="P19" s="512"/>
      <c r="Q19" s="137"/>
      <c r="R19" s="104" t="s">
        <v>1</v>
      </c>
      <c r="S19" s="137"/>
    </row>
    <row r="20" spans="1:27" ht="12.75" customHeight="1">
      <c r="A20" s="198"/>
      <c r="B20" s="253"/>
      <c r="C20" s="253"/>
      <c r="D20" s="148"/>
      <c r="E20" s="148"/>
      <c r="F20" s="255"/>
      <c r="G20" s="149"/>
      <c r="H20" s="150"/>
      <c r="I20" s="148"/>
      <c r="J20" s="150"/>
      <c r="K20" s="148"/>
      <c r="L20" s="150"/>
      <c r="M20" s="148"/>
      <c r="N20" s="256"/>
      <c r="O20" s="138"/>
      <c r="P20" s="512"/>
      <c r="Q20" s="137"/>
      <c r="R20" s="104" t="s">
        <v>2</v>
      </c>
      <c r="S20" s="137"/>
    </row>
    <row r="21" spans="1:27" ht="12.75" customHeight="1">
      <c r="A21" s="198"/>
      <c r="B21" s="252"/>
      <c r="C21" s="252"/>
      <c r="D21" s="145"/>
      <c r="E21" s="145"/>
      <c r="F21" s="254"/>
      <c r="G21" s="146"/>
      <c r="H21" s="147"/>
      <c r="I21" s="145"/>
      <c r="J21" s="147"/>
      <c r="K21" s="145"/>
      <c r="L21" s="147"/>
      <c r="M21" s="145"/>
      <c r="N21" s="257"/>
      <c r="O21" s="138"/>
      <c r="P21" s="512"/>
      <c r="Q21" s="137"/>
      <c r="R21" s="104" t="s">
        <v>3</v>
      </c>
      <c r="S21" s="137"/>
      <c r="Y21" s="105"/>
      <c r="AA21" s="106" t="s">
        <v>55</v>
      </c>
    </row>
    <row r="22" spans="1:27" ht="12.75" customHeight="1">
      <c r="A22" s="198"/>
      <c r="B22" s="253"/>
      <c r="C22" s="253"/>
      <c r="D22" s="148"/>
      <c r="E22" s="148"/>
      <c r="F22" s="255"/>
      <c r="G22" s="149"/>
      <c r="H22" s="150"/>
      <c r="I22" s="148"/>
      <c r="J22" s="150"/>
      <c r="K22" s="148"/>
      <c r="L22" s="150"/>
      <c r="M22" s="148"/>
      <c r="N22" s="256"/>
      <c r="O22" s="138"/>
      <c r="P22" s="512"/>
      <c r="Q22" s="137"/>
      <c r="R22" s="104" t="s">
        <v>12</v>
      </c>
      <c r="S22" s="137"/>
      <c r="AA22" s="107" t="s">
        <v>16</v>
      </c>
    </row>
    <row r="23" spans="1:27" ht="12.75" customHeight="1">
      <c r="A23" s="198"/>
      <c r="B23" s="252"/>
      <c r="C23" s="252"/>
      <c r="D23" s="145"/>
      <c r="E23" s="145"/>
      <c r="F23" s="254"/>
      <c r="G23" s="146"/>
      <c r="H23" s="147"/>
      <c r="I23" s="145"/>
      <c r="J23" s="147"/>
      <c r="K23" s="145"/>
      <c r="L23" s="147"/>
      <c r="M23" s="145"/>
      <c r="N23" s="257"/>
      <c r="O23" s="138"/>
      <c r="P23" s="512"/>
      <c r="Q23" s="137"/>
      <c r="R23" s="104" t="s">
        <v>13</v>
      </c>
      <c r="S23" s="137"/>
      <c r="AA23" s="107" t="s">
        <v>17</v>
      </c>
    </row>
    <row r="24" spans="1:27" ht="12.75" customHeight="1">
      <c r="A24" s="198"/>
      <c r="B24" s="139"/>
      <c r="C24" s="253"/>
      <c r="D24" s="148"/>
      <c r="E24" s="148"/>
      <c r="F24" s="255"/>
      <c r="G24" s="149"/>
      <c r="H24" s="150"/>
      <c r="I24" s="148"/>
      <c r="J24" s="150"/>
      <c r="K24" s="148"/>
      <c r="L24" s="150"/>
      <c r="M24" s="148"/>
      <c r="N24" s="256"/>
      <c r="O24" s="138"/>
      <c r="P24" s="512"/>
      <c r="Q24" s="137"/>
      <c r="R24" s="137"/>
      <c r="S24" s="137"/>
      <c r="AA24" s="107" t="s">
        <v>107</v>
      </c>
    </row>
    <row r="25" spans="1:27" ht="12.75" customHeight="1">
      <c r="A25" s="198"/>
      <c r="B25" s="144"/>
      <c r="C25" s="252"/>
      <c r="D25" s="145"/>
      <c r="E25" s="145"/>
      <c r="F25" s="254"/>
      <c r="G25" s="146"/>
      <c r="H25" s="147"/>
      <c r="I25" s="145"/>
      <c r="J25" s="147"/>
      <c r="K25" s="145"/>
      <c r="L25" s="147"/>
      <c r="M25" s="145"/>
      <c r="N25" s="257"/>
      <c r="O25" s="138"/>
      <c r="P25" s="512"/>
      <c r="Q25" s="137"/>
      <c r="R25" s="137"/>
      <c r="S25" s="137"/>
    </row>
    <row r="26" spans="1:27" ht="12.5">
      <c r="A26" s="198"/>
      <c r="B26" s="139"/>
      <c r="C26" s="253"/>
      <c r="D26" s="148"/>
      <c r="E26" s="148"/>
      <c r="F26" s="255"/>
      <c r="G26" s="149"/>
      <c r="H26" s="150"/>
      <c r="I26" s="148"/>
      <c r="J26" s="150"/>
      <c r="K26" s="148"/>
      <c r="L26" s="150"/>
      <c r="M26" s="148"/>
      <c r="N26" s="256"/>
      <c r="O26" s="138"/>
      <c r="P26" s="512"/>
      <c r="Q26" s="137"/>
      <c r="R26" s="137"/>
      <c r="S26" s="137"/>
      <c r="AA26" s="104" t="s">
        <v>15</v>
      </c>
    </row>
    <row r="27" spans="1:27" ht="12.5">
      <c r="A27" s="198"/>
      <c r="B27" s="144"/>
      <c r="C27" s="252"/>
      <c r="D27" s="145"/>
      <c r="E27" s="145"/>
      <c r="F27" s="254"/>
      <c r="G27" s="146"/>
      <c r="H27" s="147"/>
      <c r="I27" s="145"/>
      <c r="J27" s="147"/>
      <c r="K27" s="145"/>
      <c r="L27" s="147"/>
      <c r="M27" s="145"/>
      <c r="N27" s="257"/>
      <c r="O27" s="138"/>
      <c r="P27" s="512"/>
      <c r="Q27" s="137"/>
      <c r="R27" s="137"/>
      <c r="S27" s="137"/>
      <c r="AA27" s="104" t="s">
        <v>16</v>
      </c>
    </row>
    <row r="28" spans="1:27" ht="12.5">
      <c r="A28" s="198"/>
      <c r="B28" s="139"/>
      <c r="C28" s="253"/>
      <c r="D28" s="148"/>
      <c r="E28" s="148"/>
      <c r="F28" s="255"/>
      <c r="G28" s="149"/>
      <c r="H28" s="150"/>
      <c r="I28" s="148"/>
      <c r="J28" s="150"/>
      <c r="K28" s="148"/>
      <c r="L28" s="150"/>
      <c r="M28" s="148"/>
      <c r="N28" s="256"/>
      <c r="O28" s="138"/>
      <c r="P28" s="512"/>
      <c r="Q28" s="137"/>
      <c r="R28" s="137"/>
      <c r="S28" s="137"/>
      <c r="AA28" s="104" t="s">
        <v>17</v>
      </c>
    </row>
    <row r="29" spans="1:27" ht="12.5">
      <c r="A29" s="198"/>
      <c r="B29" s="144"/>
      <c r="C29" s="252"/>
      <c r="D29" s="145"/>
      <c r="E29" s="145"/>
      <c r="F29" s="254"/>
      <c r="G29" s="146"/>
      <c r="H29" s="147"/>
      <c r="I29" s="145"/>
      <c r="J29" s="147"/>
      <c r="K29" s="145"/>
      <c r="L29" s="147"/>
      <c r="M29" s="145"/>
      <c r="N29" s="257"/>
      <c r="O29" s="138"/>
      <c r="P29" s="512"/>
      <c r="Q29" s="137"/>
      <c r="R29" s="137"/>
      <c r="S29" s="137"/>
      <c r="AA29" s="104" t="s">
        <v>33</v>
      </c>
    </row>
    <row r="30" spans="1:27" ht="12.5">
      <c r="A30" s="198"/>
      <c r="B30" s="139"/>
      <c r="C30" s="253"/>
      <c r="D30" s="148"/>
      <c r="E30" s="148"/>
      <c r="F30" s="255"/>
      <c r="G30" s="149"/>
      <c r="H30" s="150"/>
      <c r="I30" s="148"/>
      <c r="J30" s="150"/>
      <c r="K30" s="148"/>
      <c r="L30" s="150"/>
      <c r="M30" s="148"/>
      <c r="N30" s="256"/>
      <c r="O30" s="138"/>
      <c r="P30" s="512"/>
      <c r="Q30" s="137"/>
      <c r="R30" s="137"/>
      <c r="S30" s="137"/>
      <c r="AA30" s="104" t="s">
        <v>108</v>
      </c>
    </row>
    <row r="31" spans="1:27" ht="12.5">
      <c r="A31" s="198"/>
      <c r="B31" s="144"/>
      <c r="C31" s="252"/>
      <c r="D31" s="145"/>
      <c r="E31" s="145"/>
      <c r="F31" s="254"/>
      <c r="G31" s="146"/>
      <c r="H31" s="147"/>
      <c r="I31" s="145"/>
      <c r="J31" s="147"/>
      <c r="K31" s="145"/>
      <c r="L31" s="147"/>
      <c r="M31" s="145"/>
      <c r="N31" s="257"/>
      <c r="O31" s="138"/>
      <c r="P31" s="512"/>
      <c r="Q31" s="137"/>
      <c r="R31" s="137" t="s">
        <v>109</v>
      </c>
      <c r="S31" s="137"/>
      <c r="AA31" s="104" t="s">
        <v>110</v>
      </c>
    </row>
    <row r="32" spans="1:27" ht="12.5">
      <c r="A32" s="198"/>
      <c r="B32" s="139"/>
      <c r="C32" s="253"/>
      <c r="D32" s="148"/>
      <c r="E32" s="148"/>
      <c r="F32" s="255"/>
      <c r="G32" s="149"/>
      <c r="H32" s="150"/>
      <c r="I32" s="148"/>
      <c r="J32" s="150"/>
      <c r="K32" s="148"/>
      <c r="L32" s="150"/>
      <c r="M32" s="148"/>
      <c r="N32" s="256"/>
      <c r="O32" s="138"/>
      <c r="P32" s="512"/>
      <c r="Q32" s="137"/>
      <c r="R32" s="137" t="s">
        <v>111</v>
      </c>
      <c r="S32" s="137"/>
    </row>
    <row r="33" spans="1:19" ht="12.5">
      <c r="A33" s="198"/>
      <c r="B33" s="144"/>
      <c r="C33" s="252"/>
      <c r="D33" s="145"/>
      <c r="E33" s="145"/>
      <c r="F33" s="254"/>
      <c r="G33" s="146"/>
      <c r="H33" s="147"/>
      <c r="I33" s="145"/>
      <c r="J33" s="147"/>
      <c r="K33" s="145"/>
      <c r="L33" s="147"/>
      <c r="M33" s="145"/>
      <c r="N33" s="257"/>
      <c r="O33" s="138"/>
      <c r="P33" s="512"/>
      <c r="Q33" s="137"/>
      <c r="R33" s="137"/>
      <c r="S33" s="137"/>
    </row>
    <row r="34" spans="1:19" ht="12.5">
      <c r="A34" s="198"/>
      <c r="B34" s="139"/>
      <c r="C34" s="253"/>
      <c r="D34" s="148"/>
      <c r="E34" s="148"/>
      <c r="F34" s="255"/>
      <c r="G34" s="149"/>
      <c r="H34" s="150"/>
      <c r="I34" s="148"/>
      <c r="J34" s="150"/>
      <c r="K34" s="148"/>
      <c r="L34" s="150"/>
      <c r="M34" s="148"/>
      <c r="N34" s="256"/>
      <c r="O34" s="138"/>
      <c r="P34" s="512"/>
      <c r="Q34" s="137"/>
      <c r="R34" s="137"/>
      <c r="S34" s="137"/>
    </row>
    <row r="35" spans="1:19" ht="12.5">
      <c r="A35" s="198"/>
      <c r="B35" s="144"/>
      <c r="C35" s="252"/>
      <c r="D35" s="145"/>
      <c r="E35" s="145"/>
      <c r="F35" s="254"/>
      <c r="G35" s="146"/>
      <c r="H35" s="147"/>
      <c r="I35" s="145"/>
      <c r="J35" s="147"/>
      <c r="K35" s="145"/>
      <c r="L35" s="147"/>
      <c r="M35" s="145"/>
      <c r="N35" s="257"/>
      <c r="O35" s="138"/>
      <c r="P35" s="512"/>
      <c r="Q35" s="137"/>
      <c r="R35" s="137"/>
      <c r="S35" s="137"/>
    </row>
    <row r="36" spans="1:19" ht="12.5">
      <c r="A36" s="198"/>
      <c r="B36" s="139"/>
      <c r="C36" s="253"/>
      <c r="D36" s="148"/>
      <c r="E36" s="148"/>
      <c r="F36" s="255"/>
      <c r="G36" s="149"/>
      <c r="H36" s="150"/>
      <c r="I36" s="148"/>
      <c r="J36" s="150"/>
      <c r="K36" s="148"/>
      <c r="L36" s="150"/>
      <c r="M36" s="148"/>
      <c r="N36" s="256"/>
      <c r="O36" s="138"/>
      <c r="P36" s="512"/>
      <c r="Q36" s="137"/>
      <c r="R36" s="137"/>
      <c r="S36" s="137"/>
    </row>
    <row r="37" spans="1:19" ht="12.5">
      <c r="A37" s="198"/>
      <c r="B37" s="144"/>
      <c r="C37" s="252"/>
      <c r="D37" s="145"/>
      <c r="E37" s="145"/>
      <c r="F37" s="254"/>
      <c r="G37" s="146"/>
      <c r="H37" s="147"/>
      <c r="I37" s="145"/>
      <c r="J37" s="147"/>
      <c r="K37" s="145"/>
      <c r="L37" s="147"/>
      <c r="M37" s="145"/>
      <c r="N37" s="257"/>
      <c r="O37" s="138"/>
      <c r="P37" s="512"/>
      <c r="Q37" s="137"/>
      <c r="R37" s="137"/>
      <c r="S37" s="137"/>
    </row>
    <row r="38" spans="1:19" ht="12.5">
      <c r="A38" s="198"/>
      <c r="B38" s="139"/>
      <c r="C38" s="253"/>
      <c r="D38" s="148"/>
      <c r="E38" s="148"/>
      <c r="F38" s="255"/>
      <c r="G38" s="149"/>
      <c r="H38" s="150"/>
      <c r="I38" s="148"/>
      <c r="J38" s="150"/>
      <c r="K38" s="148"/>
      <c r="L38" s="150"/>
      <c r="M38" s="148"/>
      <c r="N38" s="256"/>
      <c r="O38" s="138"/>
      <c r="P38" s="512"/>
      <c r="Q38" s="137"/>
      <c r="R38" s="137"/>
      <c r="S38" s="137"/>
    </row>
    <row r="39" spans="1:19" ht="12.5">
      <c r="A39" s="198"/>
      <c r="B39" s="144"/>
      <c r="C39" s="252"/>
      <c r="D39" s="145"/>
      <c r="E39" s="145"/>
      <c r="F39" s="254"/>
      <c r="G39" s="146"/>
      <c r="H39" s="147"/>
      <c r="I39" s="145"/>
      <c r="J39" s="147"/>
      <c r="K39" s="145"/>
      <c r="L39" s="147"/>
      <c r="M39" s="145"/>
      <c r="N39" s="257"/>
      <c r="O39" s="138"/>
      <c r="P39" s="512"/>
      <c r="Q39" s="137"/>
      <c r="R39" s="137"/>
      <c r="S39" s="137"/>
    </row>
    <row r="40" spans="1:19" ht="12.5">
      <c r="A40" s="198"/>
      <c r="B40" s="139"/>
      <c r="C40" s="253"/>
      <c r="D40" s="148"/>
      <c r="E40" s="148"/>
      <c r="F40" s="255"/>
      <c r="G40" s="149"/>
      <c r="H40" s="150"/>
      <c r="I40" s="148"/>
      <c r="J40" s="150"/>
      <c r="K40" s="148"/>
      <c r="L40" s="150"/>
      <c r="M40" s="148"/>
      <c r="N40" s="256"/>
      <c r="O40" s="138"/>
      <c r="P40" s="512"/>
      <c r="Q40" s="137"/>
      <c r="R40" s="137"/>
      <c r="S40" s="137"/>
    </row>
    <row r="41" spans="1:19" ht="12.5">
      <c r="A41" s="198"/>
      <c r="B41" s="144"/>
      <c r="C41" s="252"/>
      <c r="D41" s="145"/>
      <c r="E41" s="145"/>
      <c r="F41" s="254"/>
      <c r="G41" s="146"/>
      <c r="H41" s="147"/>
      <c r="I41" s="145"/>
      <c r="J41" s="147"/>
      <c r="K41" s="145"/>
      <c r="L41" s="147"/>
      <c r="M41" s="145"/>
      <c r="N41" s="257"/>
      <c r="O41" s="138"/>
      <c r="P41" s="512"/>
      <c r="Q41" s="137"/>
      <c r="R41" s="137"/>
      <c r="S41" s="137"/>
    </row>
    <row r="42" spans="1:19" ht="12.5">
      <c r="A42" s="198"/>
      <c r="B42" s="139"/>
      <c r="C42" s="253"/>
      <c r="D42" s="148"/>
      <c r="E42" s="148"/>
      <c r="F42" s="255"/>
      <c r="G42" s="149"/>
      <c r="H42" s="150"/>
      <c r="I42" s="148"/>
      <c r="J42" s="150"/>
      <c r="K42" s="148"/>
      <c r="L42" s="150"/>
      <c r="M42" s="148"/>
      <c r="N42" s="256"/>
      <c r="O42" s="138"/>
      <c r="P42" s="512"/>
      <c r="Q42" s="137"/>
      <c r="R42" s="137"/>
      <c r="S42" s="137"/>
    </row>
    <row r="43" spans="1:19" ht="12.5">
      <c r="A43" s="198"/>
      <c r="B43" s="144"/>
      <c r="C43" s="252"/>
      <c r="D43" s="145"/>
      <c r="E43" s="145"/>
      <c r="F43" s="254"/>
      <c r="G43" s="146"/>
      <c r="H43" s="147"/>
      <c r="I43" s="145"/>
      <c r="J43" s="147"/>
      <c r="K43" s="145"/>
      <c r="L43" s="147"/>
      <c r="M43" s="145"/>
      <c r="N43" s="257"/>
      <c r="O43" s="138"/>
      <c r="P43" s="512"/>
      <c r="Q43" s="137"/>
      <c r="R43" s="137"/>
      <c r="S43" s="137"/>
    </row>
    <row r="44" spans="1:19" ht="12.5">
      <c r="A44" s="198"/>
      <c r="B44" s="139"/>
      <c r="C44" s="253"/>
      <c r="D44" s="148"/>
      <c r="E44" s="148"/>
      <c r="F44" s="255"/>
      <c r="G44" s="149"/>
      <c r="H44" s="150"/>
      <c r="I44" s="148"/>
      <c r="J44" s="150"/>
      <c r="K44" s="148"/>
      <c r="L44" s="150"/>
      <c r="M44" s="148"/>
      <c r="N44" s="256"/>
      <c r="O44" s="138"/>
      <c r="P44" s="512"/>
      <c r="Q44" s="137"/>
      <c r="R44" s="137"/>
      <c r="S44" s="137"/>
    </row>
    <row r="45" spans="1:19" ht="12.5">
      <c r="A45" s="198"/>
      <c r="B45" s="144"/>
      <c r="C45" s="252"/>
      <c r="D45" s="145"/>
      <c r="E45" s="145"/>
      <c r="F45" s="254"/>
      <c r="G45" s="146"/>
      <c r="H45" s="147"/>
      <c r="I45" s="145"/>
      <c r="J45" s="147"/>
      <c r="K45" s="145"/>
      <c r="L45" s="147"/>
      <c r="M45" s="145"/>
      <c r="N45" s="257"/>
      <c r="O45" s="138"/>
      <c r="P45" s="512"/>
      <c r="Q45" s="137"/>
      <c r="R45" s="137"/>
      <c r="S45" s="137"/>
    </row>
    <row r="46" spans="1:19" ht="12.5">
      <c r="A46" s="198"/>
      <c r="B46" s="139"/>
      <c r="C46" s="253"/>
      <c r="D46" s="148"/>
      <c r="E46" s="148"/>
      <c r="F46" s="255"/>
      <c r="G46" s="149"/>
      <c r="H46" s="150"/>
      <c r="I46" s="148"/>
      <c r="J46" s="150"/>
      <c r="K46" s="148"/>
      <c r="L46" s="150"/>
      <c r="M46" s="148"/>
      <c r="N46" s="256"/>
      <c r="O46" s="138"/>
      <c r="P46" s="512"/>
      <c r="Q46" s="137"/>
      <c r="R46" s="137"/>
      <c r="S46" s="137"/>
    </row>
    <row r="47" spans="1:19" ht="12.5">
      <c r="A47" s="198"/>
      <c r="B47" s="144"/>
      <c r="C47" s="252"/>
      <c r="D47" s="145"/>
      <c r="E47" s="145"/>
      <c r="F47" s="254"/>
      <c r="G47" s="146"/>
      <c r="H47" s="147"/>
      <c r="I47" s="145"/>
      <c r="J47" s="147"/>
      <c r="K47" s="145"/>
      <c r="L47" s="147"/>
      <c r="M47" s="145"/>
      <c r="N47" s="257"/>
      <c r="O47" s="138"/>
      <c r="P47" s="512"/>
      <c r="Q47" s="137"/>
      <c r="R47" s="137"/>
      <c r="S47" s="137"/>
    </row>
    <row r="48" spans="1:19" ht="12.5">
      <c r="A48" s="198"/>
      <c r="B48" s="139"/>
      <c r="C48" s="253"/>
      <c r="D48" s="148"/>
      <c r="E48" s="148"/>
      <c r="F48" s="255"/>
      <c r="G48" s="149"/>
      <c r="H48" s="150"/>
      <c r="I48" s="148"/>
      <c r="J48" s="150"/>
      <c r="K48" s="148"/>
      <c r="L48" s="150"/>
      <c r="M48" s="148"/>
      <c r="N48" s="256"/>
      <c r="O48" s="138"/>
      <c r="P48" s="512"/>
      <c r="Q48" s="137"/>
      <c r="R48" s="137"/>
      <c r="S48" s="137"/>
    </row>
    <row r="49" spans="1:19" ht="12.5">
      <c r="A49" s="198"/>
      <c r="B49" s="144"/>
      <c r="C49" s="252"/>
      <c r="D49" s="145"/>
      <c r="E49" s="145"/>
      <c r="F49" s="254"/>
      <c r="G49" s="146"/>
      <c r="H49" s="147"/>
      <c r="I49" s="145"/>
      <c r="J49" s="147"/>
      <c r="K49" s="145"/>
      <c r="L49" s="147"/>
      <c r="M49" s="145"/>
      <c r="N49" s="257"/>
      <c r="O49" s="138"/>
      <c r="P49" s="512"/>
      <c r="Q49" s="137"/>
      <c r="R49" s="137"/>
      <c r="S49" s="137"/>
    </row>
    <row r="50" spans="1:19" ht="12.5">
      <c r="A50" s="198"/>
      <c r="B50" s="139"/>
      <c r="C50" s="253"/>
      <c r="D50" s="148"/>
      <c r="E50" s="148"/>
      <c r="F50" s="255"/>
      <c r="G50" s="149"/>
      <c r="H50" s="150"/>
      <c r="I50" s="148"/>
      <c r="J50" s="150"/>
      <c r="K50" s="148"/>
      <c r="L50" s="150"/>
      <c r="M50" s="148"/>
      <c r="N50" s="256"/>
      <c r="O50" s="138"/>
      <c r="P50" s="512"/>
      <c r="Q50" s="137"/>
      <c r="R50" s="137"/>
      <c r="S50" s="137"/>
    </row>
    <row r="51" spans="1:19" ht="12.5">
      <c r="A51" s="198"/>
      <c r="B51" s="144"/>
      <c r="C51" s="252"/>
      <c r="D51" s="145"/>
      <c r="E51" s="145"/>
      <c r="F51" s="254"/>
      <c r="G51" s="146"/>
      <c r="H51" s="147"/>
      <c r="I51" s="145"/>
      <c r="J51" s="147"/>
      <c r="K51" s="145"/>
      <c r="L51" s="147"/>
      <c r="M51" s="145"/>
      <c r="N51" s="257"/>
      <c r="O51" s="138"/>
      <c r="P51" s="512"/>
      <c r="Q51" s="137"/>
      <c r="R51" s="137"/>
      <c r="S51" s="137"/>
    </row>
    <row r="52" spans="1:19" ht="12.5">
      <c r="A52" s="198"/>
      <c r="B52" s="139"/>
      <c r="C52" s="253"/>
      <c r="D52" s="148"/>
      <c r="E52" s="148"/>
      <c r="F52" s="255"/>
      <c r="G52" s="149"/>
      <c r="H52" s="150"/>
      <c r="I52" s="148"/>
      <c r="J52" s="150"/>
      <c r="K52" s="148"/>
      <c r="L52" s="150"/>
      <c r="M52" s="148"/>
      <c r="N52" s="256"/>
      <c r="O52" s="138"/>
      <c r="P52" s="512"/>
      <c r="Q52" s="137"/>
      <c r="R52" s="137"/>
      <c r="S52" s="137"/>
    </row>
    <row r="53" spans="1:19" ht="12.5">
      <c r="A53" s="198"/>
      <c r="B53" s="144"/>
      <c r="C53" s="252"/>
      <c r="D53" s="145"/>
      <c r="E53" s="145"/>
      <c r="F53" s="254"/>
      <c r="G53" s="146"/>
      <c r="H53" s="147"/>
      <c r="I53" s="145"/>
      <c r="J53" s="147"/>
      <c r="K53" s="145"/>
      <c r="L53" s="147"/>
      <c r="M53" s="145"/>
      <c r="N53" s="257"/>
      <c r="O53" s="138"/>
      <c r="P53" s="512"/>
      <c r="Q53" s="137"/>
      <c r="R53" s="137"/>
      <c r="S53" s="137"/>
    </row>
    <row r="54" spans="1:19" ht="12.5">
      <c r="A54" s="198"/>
      <c r="B54" s="139"/>
      <c r="C54" s="253"/>
      <c r="D54" s="148"/>
      <c r="E54" s="148"/>
      <c r="F54" s="255"/>
      <c r="G54" s="149"/>
      <c r="H54" s="150"/>
      <c r="I54" s="148"/>
      <c r="J54" s="150"/>
      <c r="K54" s="148"/>
      <c r="L54" s="150"/>
      <c r="M54" s="148"/>
      <c r="N54" s="256"/>
      <c r="O54" s="138"/>
      <c r="P54" s="512"/>
      <c r="Q54" s="137"/>
      <c r="R54" s="137"/>
      <c r="S54" s="137"/>
    </row>
    <row r="55" spans="1:19" ht="12.5">
      <c r="A55" s="198"/>
      <c r="B55" s="144"/>
      <c r="C55" s="252"/>
      <c r="D55" s="145"/>
      <c r="E55" s="145"/>
      <c r="F55" s="254"/>
      <c r="G55" s="146"/>
      <c r="H55" s="147"/>
      <c r="I55" s="145"/>
      <c r="J55" s="147"/>
      <c r="K55" s="145"/>
      <c r="L55" s="147"/>
      <c r="M55" s="145"/>
      <c r="N55" s="257"/>
      <c r="O55" s="138"/>
      <c r="P55" s="512"/>
      <c r="Q55" s="137"/>
      <c r="R55" s="137"/>
      <c r="S55" s="137"/>
    </row>
    <row r="56" spans="1:19" ht="12.5">
      <c r="A56" s="198"/>
      <c r="B56" s="139"/>
      <c r="C56" s="253"/>
      <c r="D56" s="148"/>
      <c r="E56" s="148"/>
      <c r="F56" s="255"/>
      <c r="G56" s="149"/>
      <c r="H56" s="150"/>
      <c r="I56" s="148"/>
      <c r="J56" s="150"/>
      <c r="K56" s="148"/>
      <c r="L56" s="150"/>
      <c r="M56" s="148"/>
      <c r="N56" s="256"/>
      <c r="O56" s="138"/>
      <c r="P56" s="512"/>
      <c r="Q56" s="137"/>
      <c r="R56" s="137"/>
      <c r="S56" s="137"/>
    </row>
    <row r="57" spans="1:19" ht="12.5">
      <c r="A57" s="198"/>
      <c r="B57" s="144"/>
      <c r="C57" s="252"/>
      <c r="D57" s="145"/>
      <c r="E57" s="145"/>
      <c r="F57" s="254"/>
      <c r="G57" s="146"/>
      <c r="H57" s="147"/>
      <c r="I57" s="145"/>
      <c r="J57" s="147"/>
      <c r="K57" s="145"/>
      <c r="L57" s="147"/>
      <c r="M57" s="145"/>
      <c r="N57" s="257"/>
      <c r="O57" s="138"/>
      <c r="P57" s="512"/>
      <c r="Q57" s="137"/>
      <c r="R57" s="137"/>
      <c r="S57" s="137"/>
    </row>
    <row r="58" spans="1:19" ht="12.5">
      <c r="A58" s="198"/>
      <c r="B58" s="139"/>
      <c r="C58" s="253"/>
      <c r="D58" s="148"/>
      <c r="E58" s="148"/>
      <c r="F58" s="255"/>
      <c r="G58" s="149"/>
      <c r="H58" s="150"/>
      <c r="I58" s="148"/>
      <c r="J58" s="150"/>
      <c r="K58" s="148"/>
      <c r="L58" s="150"/>
      <c r="M58" s="148"/>
      <c r="N58" s="256"/>
      <c r="O58" s="138"/>
      <c r="P58" s="512"/>
      <c r="Q58" s="137"/>
      <c r="R58" s="137"/>
      <c r="S58" s="137"/>
    </row>
    <row r="59" spans="1:19" ht="12.5">
      <c r="A59" s="198"/>
      <c r="B59" s="144"/>
      <c r="C59" s="252"/>
      <c r="D59" s="145"/>
      <c r="E59" s="145"/>
      <c r="F59" s="254"/>
      <c r="G59" s="146"/>
      <c r="H59" s="147"/>
      <c r="I59" s="145"/>
      <c r="J59" s="147"/>
      <c r="K59" s="145"/>
      <c r="L59" s="147"/>
      <c r="M59" s="145"/>
      <c r="N59" s="257"/>
      <c r="O59" s="138"/>
      <c r="P59" s="512"/>
      <c r="Q59" s="137"/>
      <c r="R59" s="137"/>
      <c r="S59" s="137"/>
    </row>
    <row r="60" spans="1:19" ht="12.5">
      <c r="A60" s="198"/>
      <c r="B60" s="139"/>
      <c r="C60" s="253"/>
      <c r="D60" s="148"/>
      <c r="E60" s="148"/>
      <c r="F60" s="255"/>
      <c r="G60" s="149"/>
      <c r="H60" s="150"/>
      <c r="I60" s="148"/>
      <c r="J60" s="150"/>
      <c r="K60" s="148"/>
      <c r="L60" s="150"/>
      <c r="M60" s="148"/>
      <c r="N60" s="256"/>
      <c r="O60" s="138"/>
      <c r="P60" s="512"/>
      <c r="Q60" s="137"/>
      <c r="R60" s="137"/>
      <c r="S60" s="137"/>
    </row>
    <row r="61" spans="1:19" ht="12.5">
      <c r="A61" s="198"/>
      <c r="B61" s="144"/>
      <c r="C61" s="252"/>
      <c r="D61" s="145"/>
      <c r="E61" s="145"/>
      <c r="F61" s="254"/>
      <c r="G61" s="146"/>
      <c r="H61" s="147"/>
      <c r="I61" s="145"/>
      <c r="J61" s="147"/>
      <c r="K61" s="145"/>
      <c r="L61" s="147"/>
      <c r="M61" s="145"/>
      <c r="N61" s="257"/>
      <c r="O61" s="138"/>
      <c r="P61" s="512"/>
      <c r="Q61" s="137"/>
      <c r="R61" s="137"/>
      <c r="S61" s="137"/>
    </row>
    <row r="62" spans="1:19" ht="12.5">
      <c r="A62" s="198"/>
      <c r="B62" s="139"/>
      <c r="C62" s="253"/>
      <c r="D62" s="148"/>
      <c r="E62" s="148"/>
      <c r="F62" s="255"/>
      <c r="G62" s="149"/>
      <c r="H62" s="150"/>
      <c r="I62" s="148"/>
      <c r="J62" s="150"/>
      <c r="K62" s="148"/>
      <c r="L62" s="150"/>
      <c r="M62" s="148"/>
      <c r="N62" s="256"/>
      <c r="O62" s="138"/>
      <c r="P62" s="512"/>
      <c r="Q62" s="137"/>
      <c r="R62" s="137"/>
      <c r="S62" s="137"/>
    </row>
    <row r="63" spans="1:19" ht="12.5">
      <c r="A63" s="198"/>
      <c r="B63" s="144"/>
      <c r="C63" s="252"/>
      <c r="D63" s="145"/>
      <c r="E63" s="145"/>
      <c r="F63" s="254"/>
      <c r="G63" s="146"/>
      <c r="H63" s="147"/>
      <c r="I63" s="145"/>
      <c r="J63" s="147"/>
      <c r="K63" s="145"/>
      <c r="L63" s="147"/>
      <c r="M63" s="145"/>
      <c r="N63" s="257"/>
      <c r="O63" s="138"/>
      <c r="P63" s="512"/>
      <c r="Q63" s="137"/>
      <c r="R63" s="137"/>
      <c r="S63" s="137"/>
    </row>
    <row r="64" spans="1:19" ht="12.5">
      <c r="A64" s="198"/>
      <c r="B64" s="139"/>
      <c r="C64" s="253"/>
      <c r="D64" s="148"/>
      <c r="E64" s="148"/>
      <c r="F64" s="255"/>
      <c r="G64" s="149"/>
      <c r="H64" s="150"/>
      <c r="I64" s="148"/>
      <c r="J64" s="150"/>
      <c r="K64" s="148"/>
      <c r="L64" s="150"/>
      <c r="M64" s="148"/>
      <c r="N64" s="256"/>
      <c r="O64" s="138"/>
      <c r="P64" s="512"/>
      <c r="Q64" s="137"/>
      <c r="R64" s="137"/>
      <c r="S64" s="137"/>
    </row>
    <row r="65" spans="1:19" ht="12.5">
      <c r="A65" s="198"/>
      <c r="B65" s="144"/>
      <c r="C65" s="252"/>
      <c r="D65" s="145"/>
      <c r="E65" s="145"/>
      <c r="F65" s="254"/>
      <c r="G65" s="146"/>
      <c r="H65" s="147"/>
      <c r="I65" s="145"/>
      <c r="J65" s="147"/>
      <c r="K65" s="145"/>
      <c r="L65" s="147"/>
      <c r="M65" s="145"/>
      <c r="N65" s="257"/>
      <c r="O65" s="138"/>
      <c r="P65" s="512"/>
      <c r="Q65" s="137"/>
      <c r="R65" s="137"/>
      <c r="S65" s="137"/>
    </row>
    <row r="66" spans="1:19" ht="12.5">
      <c r="A66" s="198"/>
      <c r="B66" s="139"/>
      <c r="C66" s="253"/>
      <c r="D66" s="148"/>
      <c r="E66" s="148"/>
      <c r="F66" s="255"/>
      <c r="G66" s="149"/>
      <c r="H66" s="150"/>
      <c r="I66" s="148"/>
      <c r="J66" s="150"/>
      <c r="K66" s="148"/>
      <c r="L66" s="150"/>
      <c r="M66" s="148"/>
      <c r="N66" s="256"/>
      <c r="O66" s="138"/>
      <c r="P66" s="512"/>
      <c r="Q66" s="137"/>
      <c r="R66" s="137"/>
      <c r="S66" s="137"/>
    </row>
    <row r="67" spans="1:19" ht="12.5">
      <c r="A67" s="198"/>
      <c r="B67" s="144"/>
      <c r="C67" s="252"/>
      <c r="D67" s="145"/>
      <c r="E67" s="145"/>
      <c r="F67" s="254"/>
      <c r="G67" s="146"/>
      <c r="H67" s="147"/>
      <c r="I67" s="145"/>
      <c r="J67" s="147"/>
      <c r="K67" s="145"/>
      <c r="L67" s="147"/>
      <c r="M67" s="145"/>
      <c r="N67" s="257"/>
      <c r="O67" s="138"/>
      <c r="P67" s="512"/>
      <c r="Q67" s="137"/>
      <c r="R67" s="137"/>
      <c r="S67" s="137"/>
    </row>
    <row r="68" spans="1:19" ht="12.5">
      <c r="A68" s="198"/>
      <c r="B68" s="139"/>
      <c r="C68" s="253"/>
      <c r="D68" s="148"/>
      <c r="E68" s="148"/>
      <c r="F68" s="255"/>
      <c r="G68" s="149"/>
      <c r="H68" s="150"/>
      <c r="I68" s="148"/>
      <c r="J68" s="150"/>
      <c r="K68" s="148"/>
      <c r="L68" s="150"/>
      <c r="M68" s="148"/>
      <c r="N68" s="256"/>
      <c r="O68" s="138"/>
      <c r="P68" s="512"/>
      <c r="Q68" s="137"/>
      <c r="R68" s="137"/>
      <c r="S68" s="137"/>
    </row>
    <row r="69" spans="1:19" ht="12.5">
      <c r="A69" s="198"/>
      <c r="B69" s="144"/>
      <c r="C69" s="252"/>
      <c r="D69" s="145"/>
      <c r="E69" s="145"/>
      <c r="F69" s="254"/>
      <c r="G69" s="146"/>
      <c r="H69" s="147"/>
      <c r="I69" s="145"/>
      <c r="J69" s="147"/>
      <c r="K69" s="145"/>
      <c r="L69" s="147"/>
      <c r="M69" s="145"/>
      <c r="N69" s="257"/>
      <c r="O69" s="138"/>
      <c r="P69" s="512"/>
      <c r="Q69" s="137"/>
      <c r="R69" s="137"/>
      <c r="S69" s="137"/>
    </row>
    <row r="70" spans="1:19" ht="12.5">
      <c r="A70" s="198"/>
      <c r="B70" s="139"/>
      <c r="C70" s="253"/>
      <c r="D70" s="148"/>
      <c r="E70" s="148"/>
      <c r="F70" s="255"/>
      <c r="G70" s="149"/>
      <c r="H70" s="150"/>
      <c r="I70" s="148"/>
      <c r="J70" s="150"/>
      <c r="K70" s="148"/>
      <c r="L70" s="150"/>
      <c r="M70" s="148"/>
      <c r="N70" s="256"/>
      <c r="O70" s="138"/>
      <c r="P70" s="512"/>
      <c r="Q70" s="137"/>
      <c r="R70" s="137"/>
      <c r="S70" s="137"/>
    </row>
    <row r="71" spans="1:19" ht="12.5">
      <c r="A71" s="198"/>
      <c r="B71" s="144"/>
      <c r="C71" s="252"/>
      <c r="D71" s="145"/>
      <c r="E71" s="145"/>
      <c r="F71" s="254"/>
      <c r="G71" s="146"/>
      <c r="H71" s="147"/>
      <c r="I71" s="145"/>
      <c r="J71" s="147"/>
      <c r="K71" s="145"/>
      <c r="L71" s="147"/>
      <c r="M71" s="145"/>
      <c r="N71" s="257"/>
      <c r="O71" s="138"/>
      <c r="P71" s="512"/>
      <c r="Q71" s="137"/>
      <c r="R71" s="137"/>
      <c r="S71" s="137"/>
    </row>
    <row r="72" spans="1:19" ht="12.5">
      <c r="A72" s="198"/>
      <c r="B72" s="139"/>
      <c r="C72" s="253"/>
      <c r="D72" s="148"/>
      <c r="E72" s="148"/>
      <c r="F72" s="255"/>
      <c r="G72" s="149"/>
      <c r="H72" s="150"/>
      <c r="I72" s="148"/>
      <c r="J72" s="150"/>
      <c r="K72" s="148"/>
      <c r="L72" s="150"/>
      <c r="M72" s="148"/>
      <c r="N72" s="256"/>
      <c r="O72" s="138"/>
      <c r="P72" s="512"/>
      <c r="Q72" s="137"/>
      <c r="R72" s="137"/>
      <c r="S72" s="137"/>
    </row>
    <row r="73" spans="1:19" ht="12.5">
      <c r="A73" s="198"/>
      <c r="B73" s="144"/>
      <c r="C73" s="252"/>
      <c r="D73" s="145"/>
      <c r="E73" s="145"/>
      <c r="F73" s="254"/>
      <c r="G73" s="146"/>
      <c r="H73" s="147"/>
      <c r="I73" s="145"/>
      <c r="J73" s="147"/>
      <c r="K73" s="145"/>
      <c r="L73" s="147"/>
      <c r="M73" s="145"/>
      <c r="N73" s="257"/>
      <c r="O73" s="138"/>
      <c r="P73" s="512"/>
      <c r="Q73" s="137"/>
      <c r="R73" s="137"/>
      <c r="S73" s="137"/>
    </row>
    <row r="74" spans="1:19" ht="12.5">
      <c r="A74" s="198"/>
      <c r="B74" s="139"/>
      <c r="C74" s="253"/>
      <c r="D74" s="148"/>
      <c r="E74" s="148"/>
      <c r="F74" s="255"/>
      <c r="G74" s="149"/>
      <c r="H74" s="150"/>
      <c r="I74" s="148"/>
      <c r="J74" s="150"/>
      <c r="K74" s="148"/>
      <c r="L74" s="150"/>
      <c r="M74" s="148"/>
      <c r="N74" s="256"/>
      <c r="O74" s="138"/>
      <c r="P74" s="512"/>
      <c r="Q74" s="137"/>
      <c r="R74" s="137"/>
      <c r="S74" s="137"/>
    </row>
    <row r="75" spans="1:19" ht="12.5">
      <c r="A75" s="198"/>
      <c r="B75" s="144"/>
      <c r="C75" s="252"/>
      <c r="D75" s="145"/>
      <c r="E75" s="145"/>
      <c r="F75" s="254"/>
      <c r="G75" s="146"/>
      <c r="H75" s="147"/>
      <c r="I75" s="145"/>
      <c r="J75" s="147"/>
      <c r="K75" s="145"/>
      <c r="L75" s="147"/>
      <c r="M75" s="145"/>
      <c r="N75" s="257"/>
      <c r="O75" s="138"/>
      <c r="P75" s="512"/>
      <c r="Q75" s="137"/>
      <c r="R75" s="137"/>
      <c r="S75" s="137"/>
    </row>
    <row r="76" spans="1:19" ht="12.5">
      <c r="A76" s="198"/>
      <c r="B76" s="139"/>
      <c r="C76" s="253"/>
      <c r="D76" s="148"/>
      <c r="E76" s="148"/>
      <c r="F76" s="255"/>
      <c r="G76" s="149"/>
      <c r="H76" s="150"/>
      <c r="I76" s="148"/>
      <c r="J76" s="150"/>
      <c r="K76" s="148"/>
      <c r="L76" s="150"/>
      <c r="M76" s="148"/>
      <c r="N76" s="256"/>
      <c r="O76" s="138"/>
      <c r="P76" s="512"/>
      <c r="Q76" s="137"/>
      <c r="R76" s="137"/>
      <c r="S76" s="137"/>
    </row>
    <row r="77" spans="1:19" ht="12.5">
      <c r="A77" s="198"/>
      <c r="B77" s="144"/>
      <c r="C77" s="252"/>
      <c r="D77" s="145"/>
      <c r="E77" s="145"/>
      <c r="F77" s="254"/>
      <c r="G77" s="146"/>
      <c r="H77" s="147"/>
      <c r="I77" s="145"/>
      <c r="J77" s="147"/>
      <c r="K77" s="145"/>
      <c r="L77" s="147"/>
      <c r="M77" s="145"/>
      <c r="N77" s="257"/>
      <c r="O77" s="138"/>
      <c r="P77" s="512"/>
      <c r="Q77" s="137"/>
      <c r="R77" s="137"/>
      <c r="S77" s="137"/>
    </row>
    <row r="78" spans="1:19" ht="12.5">
      <c r="A78" s="198"/>
      <c r="B78" s="139"/>
      <c r="C78" s="253"/>
      <c r="D78" s="148"/>
      <c r="E78" s="148"/>
      <c r="F78" s="255"/>
      <c r="G78" s="149"/>
      <c r="H78" s="150"/>
      <c r="I78" s="148"/>
      <c r="J78" s="150"/>
      <c r="K78" s="148"/>
      <c r="L78" s="150"/>
      <c r="M78" s="148"/>
      <c r="N78" s="256"/>
      <c r="O78" s="138"/>
      <c r="P78" s="512"/>
      <c r="Q78" s="137"/>
      <c r="R78" s="137"/>
      <c r="S78" s="137"/>
    </row>
    <row r="79" spans="1:19" ht="12.5">
      <c r="A79" s="198"/>
      <c r="B79" s="144"/>
      <c r="C79" s="252"/>
      <c r="D79" s="145"/>
      <c r="E79" s="145"/>
      <c r="F79" s="254"/>
      <c r="G79" s="146"/>
      <c r="H79" s="147"/>
      <c r="I79" s="145"/>
      <c r="J79" s="147"/>
      <c r="K79" s="145"/>
      <c r="L79" s="147"/>
      <c r="M79" s="145"/>
      <c r="N79" s="257"/>
      <c r="O79" s="138"/>
      <c r="P79" s="512"/>
      <c r="Q79" s="137"/>
      <c r="R79" s="137"/>
      <c r="S79" s="137"/>
    </row>
    <row r="80" spans="1:19" ht="12.5">
      <c r="A80" s="198"/>
      <c r="B80" s="139"/>
      <c r="C80" s="253"/>
      <c r="D80" s="148"/>
      <c r="E80" s="148"/>
      <c r="F80" s="255"/>
      <c r="G80" s="149"/>
      <c r="H80" s="150"/>
      <c r="I80" s="148"/>
      <c r="J80" s="150"/>
      <c r="K80" s="148"/>
      <c r="L80" s="150"/>
      <c r="M80" s="148"/>
      <c r="N80" s="256"/>
      <c r="O80" s="138"/>
      <c r="P80" s="512"/>
      <c r="Q80" s="137"/>
      <c r="R80" s="137"/>
      <c r="S80" s="137"/>
    </row>
    <row r="81" spans="1:19" ht="12.5">
      <c r="A81" s="198"/>
      <c r="B81" s="144"/>
      <c r="C81" s="252"/>
      <c r="D81" s="145"/>
      <c r="E81" s="145"/>
      <c r="F81" s="254"/>
      <c r="G81" s="146"/>
      <c r="H81" s="147"/>
      <c r="I81" s="145"/>
      <c r="J81" s="147"/>
      <c r="K81" s="145"/>
      <c r="L81" s="147"/>
      <c r="M81" s="145"/>
      <c r="N81" s="257"/>
      <c r="O81" s="138"/>
      <c r="P81" s="512"/>
      <c r="Q81" s="137"/>
      <c r="R81" s="137"/>
      <c r="S81" s="137"/>
    </row>
    <row r="82" spans="1:19" ht="12.5">
      <c r="A82" s="198"/>
      <c r="B82" s="139"/>
      <c r="C82" s="253"/>
      <c r="D82" s="148"/>
      <c r="E82" s="148"/>
      <c r="F82" s="255"/>
      <c r="G82" s="149"/>
      <c r="H82" s="150"/>
      <c r="I82" s="148"/>
      <c r="J82" s="150"/>
      <c r="K82" s="148"/>
      <c r="L82" s="150"/>
      <c r="M82" s="148"/>
      <c r="N82" s="256"/>
      <c r="O82" s="138"/>
      <c r="P82" s="512"/>
      <c r="Q82" s="137"/>
      <c r="R82" s="137"/>
      <c r="S82" s="137"/>
    </row>
    <row r="83" spans="1:19" ht="12.5">
      <c r="A83" s="198"/>
      <c r="B83" s="144"/>
      <c r="C83" s="252"/>
      <c r="D83" s="145"/>
      <c r="E83" s="145"/>
      <c r="F83" s="254"/>
      <c r="G83" s="146"/>
      <c r="H83" s="147"/>
      <c r="I83" s="145"/>
      <c r="J83" s="147"/>
      <c r="K83" s="145"/>
      <c r="L83" s="147"/>
      <c r="M83" s="145"/>
      <c r="N83" s="257"/>
      <c r="O83" s="138"/>
      <c r="P83" s="512"/>
      <c r="Q83" s="137"/>
      <c r="R83" s="137"/>
      <c r="S83" s="137"/>
    </row>
    <row r="84" spans="1:19" ht="12.5">
      <c r="A84" s="198"/>
      <c r="B84" s="139"/>
      <c r="C84" s="253"/>
      <c r="D84" s="148"/>
      <c r="E84" s="148"/>
      <c r="F84" s="255"/>
      <c r="G84" s="149"/>
      <c r="H84" s="150"/>
      <c r="I84" s="148"/>
      <c r="J84" s="150"/>
      <c r="K84" s="148"/>
      <c r="L84" s="150"/>
      <c r="M84" s="148"/>
      <c r="N84" s="256"/>
      <c r="O84" s="138"/>
      <c r="P84" s="512"/>
      <c r="Q84" s="137"/>
      <c r="R84" s="137"/>
      <c r="S84" s="137"/>
    </row>
    <row r="85" spans="1:19" ht="12.5">
      <c r="A85" s="198"/>
      <c r="B85" s="144"/>
      <c r="C85" s="252"/>
      <c r="D85" s="145"/>
      <c r="E85" s="145"/>
      <c r="F85" s="254"/>
      <c r="G85" s="146"/>
      <c r="H85" s="147"/>
      <c r="I85" s="145"/>
      <c r="J85" s="147"/>
      <c r="K85" s="145"/>
      <c r="L85" s="147"/>
      <c r="M85" s="145"/>
      <c r="N85" s="257"/>
      <c r="O85" s="138"/>
      <c r="P85" s="512"/>
      <c r="Q85" s="137"/>
      <c r="R85" s="137"/>
      <c r="S85" s="137"/>
    </row>
    <row r="86" spans="1:19" ht="12.5">
      <c r="A86" s="198"/>
      <c r="B86" s="139"/>
      <c r="C86" s="253"/>
      <c r="D86" s="148"/>
      <c r="E86" s="148"/>
      <c r="F86" s="255"/>
      <c r="G86" s="149"/>
      <c r="H86" s="150"/>
      <c r="I86" s="148"/>
      <c r="J86" s="150"/>
      <c r="K86" s="148"/>
      <c r="L86" s="150"/>
      <c r="M86" s="148"/>
      <c r="N86" s="256"/>
      <c r="O86" s="138"/>
      <c r="P86" s="512"/>
      <c r="Q86" s="137"/>
      <c r="R86" s="137"/>
      <c r="S86" s="137"/>
    </row>
    <row r="87" spans="1:19" ht="12.5">
      <c r="A87" s="198"/>
      <c r="B87" s="144"/>
      <c r="C87" s="252"/>
      <c r="D87" s="145"/>
      <c r="E87" s="145"/>
      <c r="F87" s="254"/>
      <c r="G87" s="146"/>
      <c r="H87" s="147"/>
      <c r="I87" s="145"/>
      <c r="J87" s="147"/>
      <c r="K87" s="145"/>
      <c r="L87" s="147"/>
      <c r="M87" s="145"/>
      <c r="N87" s="257"/>
      <c r="O87" s="138"/>
      <c r="P87" s="512"/>
      <c r="Q87" s="137"/>
      <c r="R87" s="137"/>
      <c r="S87" s="137"/>
    </row>
    <row r="88" spans="1:19" ht="12.5">
      <c r="A88" s="198"/>
      <c r="B88" s="139"/>
      <c r="C88" s="253"/>
      <c r="D88" s="148"/>
      <c r="E88" s="148"/>
      <c r="F88" s="255"/>
      <c r="G88" s="149"/>
      <c r="H88" s="150"/>
      <c r="I88" s="148"/>
      <c r="J88" s="150"/>
      <c r="K88" s="148"/>
      <c r="L88" s="150"/>
      <c r="M88" s="148"/>
      <c r="N88" s="256"/>
      <c r="O88" s="138"/>
      <c r="P88" s="512"/>
      <c r="Q88" s="137"/>
      <c r="R88" s="137"/>
      <c r="S88" s="137"/>
    </row>
    <row r="89" spans="1:19" ht="12.5">
      <c r="A89" s="198"/>
      <c r="B89" s="144"/>
      <c r="C89" s="252"/>
      <c r="D89" s="145"/>
      <c r="E89" s="145"/>
      <c r="F89" s="254"/>
      <c r="G89" s="146"/>
      <c r="H89" s="147"/>
      <c r="I89" s="145"/>
      <c r="J89" s="147"/>
      <c r="K89" s="145"/>
      <c r="L89" s="147"/>
      <c r="M89" s="145"/>
      <c r="N89" s="257"/>
      <c r="O89" s="138"/>
      <c r="P89" s="512"/>
      <c r="Q89" s="137"/>
      <c r="R89" s="137"/>
      <c r="S89" s="137"/>
    </row>
    <row r="90" spans="1:19" ht="12.5">
      <c r="A90" s="198"/>
      <c r="B90" s="139"/>
      <c r="C90" s="253"/>
      <c r="D90" s="148"/>
      <c r="E90" s="148"/>
      <c r="F90" s="255"/>
      <c r="G90" s="149"/>
      <c r="H90" s="150"/>
      <c r="I90" s="148"/>
      <c r="J90" s="150"/>
      <c r="K90" s="148"/>
      <c r="L90" s="150"/>
      <c r="M90" s="148"/>
      <c r="N90" s="256"/>
      <c r="O90" s="138"/>
      <c r="P90" s="512"/>
      <c r="Q90" s="137"/>
      <c r="R90" s="137"/>
      <c r="S90" s="137"/>
    </row>
    <row r="91" spans="1:19" ht="12.5">
      <c r="A91" s="198"/>
      <c r="B91" s="144"/>
      <c r="C91" s="252"/>
      <c r="D91" s="145"/>
      <c r="E91" s="145"/>
      <c r="F91" s="254"/>
      <c r="G91" s="146"/>
      <c r="H91" s="147"/>
      <c r="I91" s="145"/>
      <c r="J91" s="147"/>
      <c r="K91" s="145"/>
      <c r="L91" s="147"/>
      <c r="M91" s="145"/>
      <c r="N91" s="257"/>
      <c r="O91" s="138"/>
      <c r="P91" s="512"/>
      <c r="Q91" s="137"/>
      <c r="R91" s="137"/>
      <c r="S91" s="137"/>
    </row>
    <row r="92" spans="1:19" ht="12.5">
      <c r="A92" s="198"/>
      <c r="B92" s="139"/>
      <c r="C92" s="253"/>
      <c r="D92" s="148"/>
      <c r="E92" s="148"/>
      <c r="F92" s="255"/>
      <c r="G92" s="149"/>
      <c r="H92" s="150"/>
      <c r="I92" s="148"/>
      <c r="J92" s="150"/>
      <c r="K92" s="148"/>
      <c r="L92" s="150"/>
      <c r="M92" s="148"/>
      <c r="N92" s="256"/>
      <c r="O92" s="138"/>
      <c r="P92" s="512"/>
      <c r="Q92" s="137"/>
      <c r="R92" s="137"/>
      <c r="S92" s="137"/>
    </row>
    <row r="93" spans="1:19" ht="12.5">
      <c r="A93" s="198"/>
      <c r="B93" s="144"/>
      <c r="C93" s="252"/>
      <c r="D93" s="145"/>
      <c r="E93" s="145"/>
      <c r="F93" s="254"/>
      <c r="G93" s="146"/>
      <c r="H93" s="147"/>
      <c r="I93" s="145"/>
      <c r="J93" s="147"/>
      <c r="K93" s="145"/>
      <c r="L93" s="147"/>
      <c r="M93" s="145"/>
      <c r="N93" s="257"/>
      <c r="O93" s="138"/>
      <c r="P93" s="512"/>
      <c r="Q93" s="137"/>
      <c r="R93" s="137"/>
      <c r="S93" s="137"/>
    </row>
    <row r="94" spans="1:19" ht="12.5">
      <c r="A94" s="198"/>
      <c r="B94" s="139"/>
      <c r="C94" s="253"/>
      <c r="D94" s="148"/>
      <c r="E94" s="148"/>
      <c r="F94" s="255"/>
      <c r="G94" s="149"/>
      <c r="H94" s="150"/>
      <c r="I94" s="148"/>
      <c r="J94" s="150"/>
      <c r="K94" s="148"/>
      <c r="L94" s="150"/>
      <c r="M94" s="148"/>
      <c r="N94" s="256"/>
      <c r="O94" s="138"/>
      <c r="P94" s="512"/>
      <c r="Q94" s="137"/>
      <c r="R94" s="137"/>
      <c r="S94" s="137"/>
    </row>
    <row r="95" spans="1:19" ht="12.5">
      <c r="A95" s="198"/>
      <c r="B95" s="144"/>
      <c r="C95" s="252"/>
      <c r="D95" s="145"/>
      <c r="E95" s="145"/>
      <c r="F95" s="254"/>
      <c r="G95" s="146"/>
      <c r="H95" s="147"/>
      <c r="I95" s="145"/>
      <c r="J95" s="147"/>
      <c r="K95" s="145"/>
      <c r="L95" s="147"/>
      <c r="M95" s="145"/>
      <c r="N95" s="257"/>
      <c r="O95" s="138"/>
      <c r="P95" s="512"/>
      <c r="Q95" s="137"/>
      <c r="R95" s="137"/>
      <c r="S95" s="137"/>
    </row>
    <row r="96" spans="1:19" ht="12.5">
      <c r="A96" s="198"/>
      <c r="B96" s="139"/>
      <c r="C96" s="253"/>
      <c r="D96" s="148"/>
      <c r="E96" s="148"/>
      <c r="F96" s="255"/>
      <c r="G96" s="149"/>
      <c r="H96" s="150"/>
      <c r="I96" s="148"/>
      <c r="J96" s="150"/>
      <c r="K96" s="148"/>
      <c r="L96" s="150"/>
      <c r="M96" s="148"/>
      <c r="N96" s="256"/>
      <c r="O96" s="138"/>
      <c r="P96" s="512"/>
      <c r="Q96" s="137"/>
      <c r="R96" s="137"/>
      <c r="S96" s="137"/>
    </row>
    <row r="97" spans="1:19" ht="12.5">
      <c r="A97" s="198"/>
      <c r="B97" s="144"/>
      <c r="C97" s="252"/>
      <c r="D97" s="145"/>
      <c r="E97" s="145"/>
      <c r="F97" s="254"/>
      <c r="G97" s="146"/>
      <c r="H97" s="147"/>
      <c r="I97" s="145"/>
      <c r="J97" s="147"/>
      <c r="K97" s="145"/>
      <c r="L97" s="147"/>
      <c r="M97" s="145"/>
      <c r="N97" s="257"/>
      <c r="O97" s="138"/>
      <c r="P97" s="512"/>
      <c r="Q97" s="137"/>
      <c r="R97" s="137"/>
      <c r="S97" s="137"/>
    </row>
    <row r="98" spans="1:19" ht="12.5">
      <c r="A98" s="198"/>
      <c r="B98" s="139"/>
      <c r="C98" s="253"/>
      <c r="D98" s="148"/>
      <c r="E98" s="148"/>
      <c r="F98" s="255"/>
      <c r="G98" s="149"/>
      <c r="H98" s="150"/>
      <c r="I98" s="148"/>
      <c r="J98" s="150"/>
      <c r="K98" s="148"/>
      <c r="L98" s="150"/>
      <c r="M98" s="148"/>
      <c r="N98" s="256"/>
      <c r="O98" s="138"/>
      <c r="P98" s="512"/>
      <c r="Q98" s="137"/>
      <c r="R98" s="137"/>
      <c r="S98" s="137"/>
    </row>
    <row r="99" spans="1:19" ht="12.5">
      <c r="A99" s="198"/>
      <c r="B99" s="144"/>
      <c r="C99" s="252"/>
      <c r="D99" s="145"/>
      <c r="E99" s="145"/>
      <c r="F99" s="254"/>
      <c r="G99" s="146"/>
      <c r="H99" s="147"/>
      <c r="I99" s="145"/>
      <c r="J99" s="147"/>
      <c r="K99" s="145"/>
      <c r="L99" s="147"/>
      <c r="M99" s="145"/>
      <c r="N99" s="257"/>
      <c r="O99" s="138"/>
      <c r="P99" s="512"/>
      <c r="Q99" s="137"/>
      <c r="R99" s="137"/>
      <c r="S99" s="137"/>
    </row>
    <row r="100" spans="1:19" ht="12.5">
      <c r="A100" s="198"/>
      <c r="B100" s="139"/>
      <c r="C100" s="253"/>
      <c r="D100" s="148"/>
      <c r="E100" s="148"/>
      <c r="F100" s="255"/>
      <c r="G100" s="149"/>
      <c r="H100" s="150"/>
      <c r="I100" s="148"/>
      <c r="J100" s="150"/>
      <c r="K100" s="148"/>
      <c r="L100" s="150"/>
      <c r="M100" s="148"/>
      <c r="N100" s="256"/>
      <c r="O100" s="138"/>
      <c r="P100" s="512"/>
      <c r="Q100" s="137"/>
      <c r="R100" s="137"/>
      <c r="S100" s="137"/>
    </row>
    <row r="101" spans="1:19" ht="12.5">
      <c r="A101" s="198"/>
      <c r="B101" s="144"/>
      <c r="C101" s="252"/>
      <c r="D101" s="145"/>
      <c r="E101" s="145"/>
      <c r="F101" s="254"/>
      <c r="G101" s="146"/>
      <c r="H101" s="147"/>
      <c r="I101" s="145"/>
      <c r="J101" s="147"/>
      <c r="K101" s="145"/>
      <c r="L101" s="147"/>
      <c r="M101" s="145"/>
      <c r="N101" s="257"/>
      <c r="O101" s="138"/>
      <c r="P101" s="512"/>
      <c r="Q101" s="137"/>
      <c r="R101" s="137"/>
      <c r="S101" s="137"/>
    </row>
    <row r="102" spans="1:19" ht="12.5">
      <c r="A102" s="198"/>
      <c r="B102" s="139"/>
      <c r="C102" s="253"/>
      <c r="D102" s="148"/>
      <c r="E102" s="148"/>
      <c r="F102" s="255"/>
      <c r="G102" s="149"/>
      <c r="H102" s="150"/>
      <c r="I102" s="148"/>
      <c r="J102" s="150"/>
      <c r="K102" s="148"/>
      <c r="L102" s="150"/>
      <c r="M102" s="148"/>
      <c r="N102" s="256"/>
      <c r="O102" s="138"/>
      <c r="P102" s="512"/>
      <c r="Q102" s="137"/>
      <c r="R102" s="137"/>
      <c r="S102" s="137"/>
    </row>
    <row r="103" spans="1:19" ht="12.5">
      <c r="A103" s="198"/>
      <c r="B103" s="144"/>
      <c r="C103" s="252"/>
      <c r="D103" s="145"/>
      <c r="E103" s="145"/>
      <c r="F103" s="254"/>
      <c r="G103" s="146"/>
      <c r="H103" s="147"/>
      <c r="I103" s="145"/>
      <c r="J103" s="147"/>
      <c r="K103" s="145"/>
      <c r="L103" s="147"/>
      <c r="M103" s="145"/>
      <c r="N103" s="257"/>
      <c r="O103" s="138"/>
      <c r="P103" s="512"/>
      <c r="Q103" s="137"/>
      <c r="R103" s="137"/>
      <c r="S103" s="137"/>
    </row>
    <row r="104" spans="1:19" ht="12.5">
      <c r="A104" s="198"/>
      <c r="B104" s="139"/>
      <c r="C104" s="253"/>
      <c r="D104" s="148"/>
      <c r="E104" s="148"/>
      <c r="F104" s="255"/>
      <c r="G104" s="149"/>
      <c r="H104" s="150"/>
      <c r="I104" s="148"/>
      <c r="J104" s="150"/>
      <c r="K104" s="148"/>
      <c r="L104" s="150"/>
      <c r="M104" s="148"/>
      <c r="N104" s="256"/>
      <c r="O104" s="138"/>
      <c r="P104" s="512"/>
      <c r="Q104" s="137"/>
      <c r="R104" s="137"/>
      <c r="S104" s="137"/>
    </row>
    <row r="105" spans="1:19" ht="12.5">
      <c r="A105" s="198"/>
      <c r="B105" s="144"/>
      <c r="C105" s="252"/>
      <c r="D105" s="145"/>
      <c r="E105" s="145"/>
      <c r="F105" s="254"/>
      <c r="G105" s="146"/>
      <c r="H105" s="147"/>
      <c r="I105" s="145"/>
      <c r="J105" s="147"/>
      <c r="K105" s="145"/>
      <c r="L105" s="147"/>
      <c r="M105" s="145"/>
      <c r="N105" s="257"/>
      <c r="O105" s="138"/>
      <c r="P105" s="512"/>
      <c r="Q105" s="137"/>
      <c r="R105" s="137"/>
      <c r="S105" s="137"/>
    </row>
    <row r="106" spans="1:19" ht="12.5">
      <c r="A106" s="198"/>
      <c r="B106" s="139"/>
      <c r="C106" s="253"/>
      <c r="D106" s="148"/>
      <c r="E106" s="148"/>
      <c r="F106" s="255"/>
      <c r="G106" s="149"/>
      <c r="H106" s="150"/>
      <c r="I106" s="148"/>
      <c r="J106" s="150"/>
      <c r="K106" s="148"/>
      <c r="L106" s="150"/>
      <c r="M106" s="148"/>
      <c r="N106" s="256"/>
      <c r="O106" s="138"/>
      <c r="P106" s="512"/>
      <c r="Q106" s="137"/>
      <c r="R106" s="137"/>
      <c r="S106" s="137"/>
    </row>
    <row r="107" spans="1:19" ht="12.5">
      <c r="A107" s="198"/>
      <c r="B107" s="144"/>
      <c r="C107" s="252"/>
      <c r="D107" s="145"/>
      <c r="E107" s="145"/>
      <c r="F107" s="254"/>
      <c r="G107" s="146"/>
      <c r="H107" s="147"/>
      <c r="I107" s="145"/>
      <c r="J107" s="147"/>
      <c r="K107" s="145"/>
      <c r="L107" s="147"/>
      <c r="M107" s="145"/>
      <c r="N107" s="257"/>
      <c r="O107" s="138"/>
      <c r="P107" s="512"/>
      <c r="Q107" s="137"/>
      <c r="R107" s="137"/>
      <c r="S107" s="137"/>
    </row>
    <row r="108" spans="1:19" ht="12.5">
      <c r="A108" s="198"/>
      <c r="B108" s="139"/>
      <c r="C108" s="253"/>
      <c r="D108" s="148"/>
      <c r="E108" s="148"/>
      <c r="F108" s="255"/>
      <c r="G108" s="149"/>
      <c r="H108" s="150"/>
      <c r="I108" s="148"/>
      <c r="J108" s="150"/>
      <c r="K108" s="148"/>
      <c r="L108" s="150"/>
      <c r="M108" s="148"/>
      <c r="N108" s="256"/>
      <c r="O108" s="138"/>
      <c r="P108" s="512"/>
      <c r="Q108" s="137"/>
      <c r="R108" s="137"/>
      <c r="S108" s="137"/>
    </row>
    <row r="109" spans="1:19" ht="12.5">
      <c r="A109" s="198"/>
      <c r="B109" s="144"/>
      <c r="C109" s="252"/>
      <c r="D109" s="145"/>
      <c r="E109" s="145"/>
      <c r="F109" s="254"/>
      <c r="G109" s="146"/>
      <c r="H109" s="147"/>
      <c r="I109" s="145"/>
      <c r="J109" s="147"/>
      <c r="K109" s="145"/>
      <c r="L109" s="147"/>
      <c r="M109" s="145"/>
      <c r="N109" s="257"/>
      <c r="O109" s="138"/>
      <c r="P109" s="512"/>
      <c r="Q109" s="137"/>
      <c r="R109" s="137"/>
      <c r="S109" s="137"/>
    </row>
    <row r="110" spans="1:19" ht="12.5">
      <c r="A110" s="198"/>
      <c r="B110" s="139"/>
      <c r="C110" s="253"/>
      <c r="D110" s="148"/>
      <c r="E110" s="148"/>
      <c r="F110" s="255"/>
      <c r="G110" s="149"/>
      <c r="H110" s="150"/>
      <c r="I110" s="148"/>
      <c r="J110" s="150"/>
      <c r="K110" s="148"/>
      <c r="L110" s="150"/>
      <c r="M110" s="148"/>
      <c r="N110" s="256"/>
      <c r="O110" s="138"/>
      <c r="P110" s="512"/>
      <c r="Q110" s="137"/>
      <c r="R110" s="137"/>
      <c r="S110" s="137"/>
    </row>
    <row r="111" spans="1:19" ht="12.5">
      <c r="A111" s="198"/>
      <c r="B111" s="144"/>
      <c r="C111" s="252"/>
      <c r="D111" s="145"/>
      <c r="E111" s="145"/>
      <c r="F111" s="254"/>
      <c r="G111" s="146"/>
      <c r="H111" s="147"/>
      <c r="I111" s="145"/>
      <c r="J111" s="147"/>
      <c r="K111" s="145"/>
      <c r="L111" s="147"/>
      <c r="M111" s="145"/>
      <c r="N111" s="257"/>
      <c r="O111" s="138"/>
      <c r="P111" s="512"/>
      <c r="Q111" s="137"/>
      <c r="R111" s="137"/>
      <c r="S111" s="137"/>
    </row>
    <row r="112" spans="1:19" ht="12.5">
      <c r="A112" s="198"/>
      <c r="B112" s="139"/>
      <c r="C112" s="253"/>
      <c r="D112" s="148"/>
      <c r="E112" s="148"/>
      <c r="F112" s="255"/>
      <c r="G112" s="149"/>
      <c r="H112" s="150"/>
      <c r="I112" s="148"/>
      <c r="J112" s="150"/>
      <c r="K112" s="148"/>
      <c r="L112" s="150"/>
      <c r="M112" s="148"/>
      <c r="N112" s="256"/>
      <c r="O112" s="138"/>
      <c r="P112" s="512"/>
      <c r="Q112" s="137"/>
      <c r="R112" s="137"/>
      <c r="S112" s="137"/>
    </row>
    <row r="113" spans="1:19" ht="12.5">
      <c r="A113" s="198"/>
      <c r="B113" s="144"/>
      <c r="C113" s="252"/>
      <c r="D113" s="145"/>
      <c r="E113" s="145"/>
      <c r="F113" s="254"/>
      <c r="G113" s="146"/>
      <c r="H113" s="147"/>
      <c r="I113" s="145"/>
      <c r="J113" s="147"/>
      <c r="K113" s="145"/>
      <c r="L113" s="147"/>
      <c r="M113" s="145"/>
      <c r="N113" s="257"/>
      <c r="O113" s="138"/>
      <c r="P113" s="512"/>
      <c r="Q113" s="137"/>
      <c r="R113" s="137"/>
      <c r="S113" s="137"/>
    </row>
    <row r="114" spans="1:19" ht="12.5">
      <c r="A114" s="198"/>
      <c r="B114" s="139"/>
      <c r="C114" s="253"/>
      <c r="D114" s="148"/>
      <c r="E114" s="148"/>
      <c r="F114" s="255"/>
      <c r="G114" s="149"/>
      <c r="H114" s="150"/>
      <c r="I114" s="148"/>
      <c r="J114" s="150"/>
      <c r="K114" s="148"/>
      <c r="L114" s="150"/>
      <c r="M114" s="148"/>
      <c r="N114" s="256"/>
      <c r="O114" s="138"/>
      <c r="P114" s="512"/>
      <c r="Q114" s="137"/>
      <c r="R114" s="137"/>
      <c r="S114" s="137"/>
    </row>
    <row r="115" spans="1:19" ht="12.5">
      <c r="A115" s="198"/>
      <c r="B115" s="144"/>
      <c r="C115" s="252"/>
      <c r="D115" s="145"/>
      <c r="E115" s="145"/>
      <c r="F115" s="254"/>
      <c r="G115" s="146"/>
      <c r="H115" s="147"/>
      <c r="I115" s="145"/>
      <c r="J115" s="147"/>
      <c r="K115" s="145"/>
      <c r="L115" s="147"/>
      <c r="M115" s="145"/>
      <c r="N115" s="257"/>
      <c r="O115" s="138"/>
      <c r="P115" s="512"/>
      <c r="Q115" s="137"/>
      <c r="R115" s="137"/>
      <c r="S115" s="137"/>
    </row>
    <row r="116" spans="1:19" ht="12.5">
      <c r="A116" s="198"/>
      <c r="B116" s="139"/>
      <c r="C116" s="253"/>
      <c r="D116" s="148"/>
      <c r="E116" s="148"/>
      <c r="F116" s="255"/>
      <c r="G116" s="149"/>
      <c r="H116" s="150"/>
      <c r="I116" s="148"/>
      <c r="J116" s="150"/>
      <c r="K116" s="148"/>
      <c r="L116" s="150"/>
      <c r="M116" s="148"/>
      <c r="N116" s="256"/>
      <c r="O116" s="138"/>
      <c r="P116" s="512"/>
      <c r="Q116" s="137"/>
      <c r="R116" s="137"/>
      <c r="S116" s="137"/>
    </row>
    <row r="117" spans="1:19" ht="12.5">
      <c r="A117" s="198"/>
      <c r="B117" s="144"/>
      <c r="C117" s="252"/>
      <c r="D117" s="145"/>
      <c r="E117" s="145"/>
      <c r="F117" s="254"/>
      <c r="G117" s="146"/>
      <c r="H117" s="147"/>
      <c r="I117" s="145"/>
      <c r="J117" s="147"/>
      <c r="K117" s="145"/>
      <c r="L117" s="147"/>
      <c r="M117" s="145"/>
      <c r="N117" s="257"/>
      <c r="O117" s="138"/>
      <c r="P117" s="512"/>
      <c r="Q117" s="137"/>
      <c r="R117" s="137"/>
      <c r="S117" s="137"/>
    </row>
    <row r="118" spans="1:19" ht="12.5">
      <c r="A118" s="198"/>
      <c r="B118" s="139"/>
      <c r="C118" s="253"/>
      <c r="D118" s="148"/>
      <c r="E118" s="148"/>
      <c r="F118" s="255"/>
      <c r="G118" s="149"/>
      <c r="H118" s="150"/>
      <c r="I118" s="148"/>
      <c r="J118" s="150"/>
      <c r="K118" s="148"/>
      <c r="L118" s="150"/>
      <c r="M118" s="148"/>
      <c r="N118" s="256"/>
      <c r="O118" s="138"/>
      <c r="P118" s="512"/>
      <c r="Q118" s="137"/>
      <c r="R118" s="137"/>
      <c r="S118" s="137"/>
    </row>
    <row r="119" spans="1:19" ht="12.5">
      <c r="A119" s="198"/>
      <c r="B119" s="144"/>
      <c r="C119" s="252"/>
      <c r="D119" s="145"/>
      <c r="E119" s="145"/>
      <c r="F119" s="254"/>
      <c r="G119" s="146"/>
      <c r="H119" s="147"/>
      <c r="I119" s="145"/>
      <c r="J119" s="147"/>
      <c r="K119" s="145"/>
      <c r="L119" s="147"/>
      <c r="M119" s="145"/>
      <c r="N119" s="257"/>
      <c r="O119" s="138"/>
      <c r="P119" s="512"/>
      <c r="Q119" s="137"/>
      <c r="R119" s="137"/>
      <c r="S119" s="137"/>
    </row>
    <row r="120" spans="1:19" ht="12.5">
      <c r="A120" s="198"/>
      <c r="B120" s="139"/>
      <c r="C120" s="253"/>
      <c r="D120" s="148"/>
      <c r="E120" s="148"/>
      <c r="F120" s="255"/>
      <c r="G120" s="149"/>
      <c r="H120" s="150"/>
      <c r="I120" s="148"/>
      <c r="J120" s="150"/>
      <c r="K120" s="148"/>
      <c r="L120" s="150"/>
      <c r="M120" s="148"/>
      <c r="N120" s="256"/>
      <c r="O120" s="138"/>
      <c r="P120" s="512"/>
      <c r="Q120" s="137"/>
      <c r="R120" s="137"/>
      <c r="S120" s="137"/>
    </row>
    <row r="121" spans="1:19" ht="12.5">
      <c r="A121" s="198"/>
      <c r="B121" s="144"/>
      <c r="C121" s="252"/>
      <c r="D121" s="145"/>
      <c r="E121" s="145"/>
      <c r="F121" s="254"/>
      <c r="G121" s="146"/>
      <c r="H121" s="147"/>
      <c r="I121" s="145"/>
      <c r="J121" s="147"/>
      <c r="K121" s="145"/>
      <c r="L121" s="147"/>
      <c r="M121" s="145"/>
      <c r="N121" s="257"/>
      <c r="O121" s="138"/>
      <c r="P121" s="512"/>
      <c r="Q121" s="137"/>
      <c r="R121" s="137"/>
      <c r="S121" s="137"/>
    </row>
    <row r="122" spans="1:19" ht="12.5">
      <c r="A122" s="198"/>
      <c r="B122" s="139"/>
      <c r="C122" s="253"/>
      <c r="D122" s="148"/>
      <c r="E122" s="148"/>
      <c r="F122" s="255"/>
      <c r="G122" s="149"/>
      <c r="H122" s="150"/>
      <c r="I122" s="148"/>
      <c r="J122" s="150"/>
      <c r="K122" s="148"/>
      <c r="L122" s="150"/>
      <c r="M122" s="148"/>
      <c r="N122" s="256"/>
      <c r="O122" s="138"/>
      <c r="P122" s="512"/>
      <c r="Q122" s="137"/>
      <c r="R122" s="137"/>
      <c r="S122" s="137"/>
    </row>
    <row r="123" spans="1:19" ht="12.5">
      <c r="A123" s="198"/>
      <c r="B123" s="144"/>
      <c r="C123" s="252"/>
      <c r="D123" s="145"/>
      <c r="E123" s="145"/>
      <c r="F123" s="254"/>
      <c r="G123" s="146"/>
      <c r="H123" s="147"/>
      <c r="I123" s="145"/>
      <c r="J123" s="147"/>
      <c r="K123" s="145"/>
      <c r="L123" s="147"/>
      <c r="M123" s="145"/>
      <c r="N123" s="257"/>
      <c r="O123" s="138"/>
      <c r="P123" s="512"/>
      <c r="Q123" s="137"/>
      <c r="R123" s="137"/>
      <c r="S123" s="137"/>
    </row>
    <row r="124" spans="1:19" ht="12.5">
      <c r="A124" s="198"/>
      <c r="B124" s="139"/>
      <c r="C124" s="253"/>
      <c r="D124" s="148"/>
      <c r="E124" s="148"/>
      <c r="F124" s="255"/>
      <c r="G124" s="149"/>
      <c r="H124" s="150"/>
      <c r="I124" s="148"/>
      <c r="J124" s="150"/>
      <c r="K124" s="148"/>
      <c r="L124" s="150"/>
      <c r="M124" s="148"/>
      <c r="N124" s="256"/>
      <c r="O124" s="138"/>
      <c r="P124" s="512"/>
      <c r="Q124" s="137"/>
      <c r="R124" s="137"/>
      <c r="S124" s="137"/>
    </row>
    <row r="125" spans="1:19" ht="12.5">
      <c r="A125" s="198"/>
      <c r="B125" s="144"/>
      <c r="C125" s="252"/>
      <c r="D125" s="145"/>
      <c r="E125" s="145"/>
      <c r="F125" s="254"/>
      <c r="G125" s="146"/>
      <c r="H125" s="147"/>
      <c r="I125" s="145"/>
      <c r="J125" s="147"/>
      <c r="K125" s="145"/>
      <c r="L125" s="147"/>
      <c r="M125" s="145"/>
      <c r="N125" s="257"/>
      <c r="O125" s="138"/>
      <c r="P125" s="512"/>
      <c r="Q125" s="137"/>
      <c r="R125" s="137"/>
      <c r="S125" s="137"/>
    </row>
    <row r="126" spans="1:19" ht="12.5">
      <c r="A126" s="198"/>
      <c r="B126" s="139"/>
      <c r="C126" s="253"/>
      <c r="D126" s="148"/>
      <c r="E126" s="148"/>
      <c r="F126" s="255"/>
      <c r="G126" s="149"/>
      <c r="H126" s="150"/>
      <c r="I126" s="148"/>
      <c r="J126" s="150"/>
      <c r="K126" s="148"/>
      <c r="L126" s="150"/>
      <c r="M126" s="148"/>
      <c r="N126" s="256"/>
      <c r="O126" s="138"/>
      <c r="P126" s="512"/>
      <c r="Q126" s="137"/>
      <c r="R126" s="137"/>
      <c r="S126" s="137"/>
    </row>
    <row r="127" spans="1:19" ht="12.5">
      <c r="A127" s="198"/>
      <c r="B127" s="144"/>
      <c r="C127" s="252"/>
      <c r="D127" s="145"/>
      <c r="E127" s="145"/>
      <c r="F127" s="254"/>
      <c r="G127" s="146"/>
      <c r="H127" s="147"/>
      <c r="I127" s="145"/>
      <c r="J127" s="147"/>
      <c r="K127" s="145"/>
      <c r="L127" s="147"/>
      <c r="M127" s="145"/>
      <c r="N127" s="257"/>
      <c r="O127" s="138"/>
      <c r="P127" s="512"/>
      <c r="Q127" s="137"/>
      <c r="R127" s="137"/>
      <c r="S127" s="137"/>
    </row>
    <row r="128" spans="1:19" ht="12.5">
      <c r="A128" s="198"/>
      <c r="B128" s="139"/>
      <c r="C128" s="253"/>
      <c r="D128" s="148"/>
      <c r="E128" s="148"/>
      <c r="F128" s="255"/>
      <c r="G128" s="149"/>
      <c r="H128" s="150"/>
      <c r="I128" s="148"/>
      <c r="J128" s="150"/>
      <c r="K128" s="148"/>
      <c r="L128" s="150"/>
      <c r="M128" s="148"/>
      <c r="N128" s="256"/>
      <c r="O128" s="138"/>
      <c r="P128" s="512"/>
      <c r="Q128" s="137"/>
      <c r="R128" s="137"/>
      <c r="S128" s="137"/>
    </row>
    <row r="129" spans="1:19" ht="12.5">
      <c r="A129" s="198"/>
      <c r="B129" s="144"/>
      <c r="C129" s="252"/>
      <c r="D129" s="145"/>
      <c r="E129" s="145"/>
      <c r="F129" s="254"/>
      <c r="G129" s="146"/>
      <c r="H129" s="147"/>
      <c r="I129" s="145"/>
      <c r="J129" s="147"/>
      <c r="K129" s="145"/>
      <c r="L129" s="147"/>
      <c r="M129" s="145"/>
      <c r="N129" s="257"/>
      <c r="O129" s="138"/>
      <c r="P129" s="512"/>
      <c r="Q129" s="137"/>
      <c r="R129" s="137"/>
      <c r="S129" s="137"/>
    </row>
    <row r="130" spans="1:19" ht="12.5">
      <c r="A130" s="198"/>
      <c r="B130" s="139"/>
      <c r="C130" s="253"/>
      <c r="D130" s="148"/>
      <c r="E130" s="148"/>
      <c r="F130" s="255"/>
      <c r="G130" s="149"/>
      <c r="H130" s="150"/>
      <c r="I130" s="148"/>
      <c r="J130" s="150"/>
      <c r="K130" s="148"/>
      <c r="L130" s="150"/>
      <c r="M130" s="148"/>
      <c r="N130" s="256"/>
      <c r="O130" s="138"/>
      <c r="P130" s="512"/>
      <c r="Q130" s="137"/>
      <c r="R130" s="137"/>
      <c r="S130" s="137"/>
    </row>
    <row r="131" spans="1:19" ht="12.5">
      <c r="A131" s="198"/>
      <c r="B131" s="144"/>
      <c r="C131" s="252"/>
      <c r="D131" s="145"/>
      <c r="E131" s="145"/>
      <c r="F131" s="254"/>
      <c r="G131" s="146"/>
      <c r="H131" s="147"/>
      <c r="I131" s="145"/>
      <c r="J131" s="147"/>
      <c r="K131" s="145"/>
      <c r="L131" s="147"/>
      <c r="M131" s="145"/>
      <c r="N131" s="257"/>
      <c r="O131" s="138"/>
      <c r="P131" s="512"/>
      <c r="Q131" s="137"/>
      <c r="R131" s="137"/>
      <c r="S131" s="137"/>
    </row>
    <row r="132" spans="1:19" ht="12.5">
      <c r="A132" s="198"/>
      <c r="B132" s="139"/>
      <c r="C132" s="253"/>
      <c r="D132" s="148"/>
      <c r="E132" s="148"/>
      <c r="F132" s="255"/>
      <c r="G132" s="149"/>
      <c r="H132" s="150"/>
      <c r="I132" s="148"/>
      <c r="J132" s="150"/>
      <c r="K132" s="148"/>
      <c r="L132" s="150"/>
      <c r="M132" s="148"/>
      <c r="N132" s="256"/>
      <c r="O132" s="138"/>
      <c r="P132" s="512"/>
      <c r="Q132" s="137"/>
      <c r="R132" s="137"/>
      <c r="S132" s="137"/>
    </row>
    <row r="133" spans="1:19" ht="12.5">
      <c r="A133" s="198"/>
      <c r="B133" s="144"/>
      <c r="C133" s="252"/>
      <c r="D133" s="145"/>
      <c r="E133" s="145"/>
      <c r="F133" s="254"/>
      <c r="G133" s="146"/>
      <c r="H133" s="147"/>
      <c r="I133" s="145"/>
      <c r="J133" s="147"/>
      <c r="K133" s="145"/>
      <c r="L133" s="147"/>
      <c r="M133" s="145"/>
      <c r="N133" s="257"/>
      <c r="O133" s="138"/>
      <c r="P133" s="512"/>
      <c r="Q133" s="137"/>
      <c r="R133" s="137"/>
      <c r="S133" s="137"/>
    </row>
    <row r="134" spans="1:19" ht="12.5">
      <c r="A134" s="198"/>
      <c r="B134" s="139"/>
      <c r="C134" s="253"/>
      <c r="D134" s="148"/>
      <c r="E134" s="148"/>
      <c r="F134" s="255"/>
      <c r="G134" s="149"/>
      <c r="H134" s="150"/>
      <c r="I134" s="148"/>
      <c r="J134" s="150"/>
      <c r="K134" s="148"/>
      <c r="L134" s="150"/>
      <c r="M134" s="148"/>
      <c r="N134" s="256"/>
      <c r="O134" s="138"/>
      <c r="P134" s="512"/>
      <c r="Q134" s="137"/>
      <c r="R134" s="137"/>
      <c r="S134" s="137"/>
    </row>
    <row r="135" spans="1:19" ht="12.5">
      <c r="A135" s="198"/>
      <c r="B135" s="144"/>
      <c r="C135" s="252"/>
      <c r="D135" s="145"/>
      <c r="E135" s="145"/>
      <c r="F135" s="254"/>
      <c r="G135" s="146"/>
      <c r="H135" s="147"/>
      <c r="I135" s="145"/>
      <c r="J135" s="147"/>
      <c r="K135" s="145"/>
      <c r="L135" s="147"/>
      <c r="M135" s="145"/>
      <c r="N135" s="257"/>
      <c r="O135" s="138"/>
      <c r="P135" s="512"/>
      <c r="Q135" s="137"/>
      <c r="R135" s="137"/>
      <c r="S135" s="137"/>
    </row>
    <row r="136" spans="1:19" ht="12.5">
      <c r="A136" s="198"/>
      <c r="B136" s="139"/>
      <c r="C136" s="253"/>
      <c r="D136" s="148"/>
      <c r="E136" s="148"/>
      <c r="F136" s="255"/>
      <c r="G136" s="149"/>
      <c r="H136" s="150"/>
      <c r="I136" s="148"/>
      <c r="J136" s="150"/>
      <c r="K136" s="148"/>
      <c r="L136" s="150"/>
      <c r="M136" s="148"/>
      <c r="N136" s="256"/>
      <c r="O136" s="138"/>
      <c r="P136" s="512"/>
      <c r="Q136" s="137"/>
      <c r="R136" s="137"/>
      <c r="S136" s="137"/>
    </row>
    <row r="137" spans="1:19" ht="12.5">
      <c r="A137" s="198"/>
      <c r="B137" s="144"/>
      <c r="C137" s="252"/>
      <c r="D137" s="145"/>
      <c r="E137" s="145"/>
      <c r="F137" s="254"/>
      <c r="G137" s="146"/>
      <c r="H137" s="147"/>
      <c r="I137" s="145"/>
      <c r="J137" s="147"/>
      <c r="K137" s="145"/>
      <c r="L137" s="147"/>
      <c r="M137" s="145"/>
      <c r="N137" s="257"/>
      <c r="O137" s="138"/>
      <c r="P137" s="512"/>
      <c r="Q137" s="137"/>
      <c r="R137" s="137"/>
      <c r="S137" s="137"/>
    </row>
    <row r="138" spans="1:19" ht="12.5">
      <c r="A138" s="198"/>
      <c r="B138" s="139"/>
      <c r="C138" s="253"/>
      <c r="D138" s="148"/>
      <c r="E138" s="148"/>
      <c r="F138" s="255"/>
      <c r="G138" s="149"/>
      <c r="H138" s="150"/>
      <c r="I138" s="148"/>
      <c r="J138" s="150"/>
      <c r="K138" s="148"/>
      <c r="L138" s="150"/>
      <c r="M138" s="148"/>
      <c r="N138" s="256"/>
      <c r="O138" s="138"/>
      <c r="P138" s="512"/>
      <c r="Q138" s="137"/>
      <c r="R138" s="137"/>
      <c r="S138" s="137"/>
    </row>
    <row r="139" spans="1:19" ht="12.5">
      <c r="A139" s="198"/>
      <c r="B139" s="144"/>
      <c r="C139" s="252"/>
      <c r="D139" s="145"/>
      <c r="E139" s="145"/>
      <c r="F139" s="254"/>
      <c r="G139" s="146"/>
      <c r="H139" s="147"/>
      <c r="I139" s="145"/>
      <c r="J139" s="147"/>
      <c r="K139" s="145"/>
      <c r="L139" s="147"/>
      <c r="M139" s="145"/>
      <c r="N139" s="257"/>
      <c r="O139" s="138"/>
      <c r="P139" s="512"/>
      <c r="Q139" s="137"/>
      <c r="R139" s="137"/>
      <c r="S139" s="137"/>
    </row>
    <row r="140" spans="1:19" ht="12.5">
      <c r="A140" s="198"/>
      <c r="B140" s="139"/>
      <c r="C140" s="253"/>
      <c r="D140" s="148"/>
      <c r="E140" s="148"/>
      <c r="F140" s="255"/>
      <c r="G140" s="149"/>
      <c r="H140" s="150"/>
      <c r="I140" s="148"/>
      <c r="J140" s="150"/>
      <c r="K140" s="148"/>
      <c r="L140" s="150"/>
      <c r="M140" s="148"/>
      <c r="N140" s="256"/>
      <c r="O140" s="138"/>
      <c r="P140" s="512"/>
      <c r="Q140" s="137"/>
      <c r="R140" s="137"/>
      <c r="S140" s="137"/>
    </row>
    <row r="141" spans="1:19" ht="12.5">
      <c r="A141" s="198"/>
      <c r="B141" s="144"/>
      <c r="C141" s="252"/>
      <c r="D141" s="145"/>
      <c r="E141" s="145"/>
      <c r="F141" s="254"/>
      <c r="G141" s="146"/>
      <c r="H141" s="147"/>
      <c r="I141" s="145"/>
      <c r="J141" s="147"/>
      <c r="K141" s="145"/>
      <c r="L141" s="147"/>
      <c r="M141" s="145"/>
      <c r="N141" s="257"/>
      <c r="O141" s="138"/>
      <c r="P141" s="512"/>
      <c r="Q141" s="137"/>
      <c r="R141" s="137"/>
      <c r="S141" s="137"/>
    </row>
    <row r="142" spans="1:19" ht="12.5">
      <c r="A142" s="198"/>
      <c r="B142" s="139"/>
      <c r="C142" s="253"/>
      <c r="D142" s="148"/>
      <c r="E142" s="148"/>
      <c r="F142" s="255"/>
      <c r="G142" s="149"/>
      <c r="H142" s="150"/>
      <c r="I142" s="148"/>
      <c r="J142" s="150"/>
      <c r="K142" s="148"/>
      <c r="L142" s="150"/>
      <c r="M142" s="148"/>
      <c r="N142" s="256"/>
      <c r="O142" s="138"/>
      <c r="P142" s="512"/>
      <c r="Q142" s="137"/>
      <c r="R142" s="137"/>
      <c r="S142" s="137"/>
    </row>
    <row r="143" spans="1:19" ht="12.5">
      <c r="A143" s="198"/>
      <c r="B143" s="144"/>
      <c r="C143" s="252"/>
      <c r="D143" s="145"/>
      <c r="E143" s="145"/>
      <c r="F143" s="254"/>
      <c r="G143" s="146"/>
      <c r="H143" s="147"/>
      <c r="I143" s="145"/>
      <c r="J143" s="147"/>
      <c r="K143" s="145"/>
      <c r="L143" s="147"/>
      <c r="M143" s="145"/>
      <c r="N143" s="257"/>
      <c r="O143" s="138"/>
      <c r="P143" s="512"/>
      <c r="Q143" s="137"/>
      <c r="R143" s="137"/>
      <c r="S143" s="137"/>
    </row>
    <row r="144" spans="1:19" ht="12.5">
      <c r="A144" s="198"/>
      <c r="B144" s="139"/>
      <c r="C144" s="253"/>
      <c r="D144" s="148"/>
      <c r="E144" s="148"/>
      <c r="F144" s="255"/>
      <c r="G144" s="149"/>
      <c r="H144" s="150"/>
      <c r="I144" s="148"/>
      <c r="J144" s="150"/>
      <c r="K144" s="148"/>
      <c r="L144" s="150"/>
      <c r="M144" s="148"/>
      <c r="N144" s="256"/>
      <c r="O144" s="138"/>
      <c r="P144" s="512"/>
      <c r="Q144" s="137"/>
      <c r="R144" s="137"/>
      <c r="S144" s="137"/>
    </row>
    <row r="145" spans="1:19" ht="12.5">
      <c r="A145" s="198"/>
      <c r="B145" s="144"/>
      <c r="C145" s="252"/>
      <c r="D145" s="145"/>
      <c r="E145" s="145"/>
      <c r="F145" s="254"/>
      <c r="G145" s="146"/>
      <c r="H145" s="147"/>
      <c r="I145" s="145"/>
      <c r="J145" s="147"/>
      <c r="K145" s="145"/>
      <c r="L145" s="147"/>
      <c r="M145" s="145"/>
      <c r="N145" s="257"/>
      <c r="O145" s="138"/>
      <c r="P145" s="512"/>
      <c r="Q145" s="137"/>
      <c r="R145" s="137"/>
      <c r="S145" s="137"/>
    </row>
    <row r="146" spans="1:19" ht="12.5">
      <c r="A146" s="198"/>
      <c r="B146" s="139"/>
      <c r="C146" s="253"/>
      <c r="D146" s="148"/>
      <c r="E146" s="148"/>
      <c r="F146" s="255"/>
      <c r="G146" s="149"/>
      <c r="H146" s="150"/>
      <c r="I146" s="148"/>
      <c r="J146" s="150"/>
      <c r="K146" s="148"/>
      <c r="L146" s="150"/>
      <c r="M146" s="148"/>
      <c r="N146" s="256"/>
      <c r="O146" s="138"/>
      <c r="P146" s="512"/>
      <c r="Q146" s="137"/>
      <c r="R146" s="137"/>
      <c r="S146" s="137"/>
    </row>
    <row r="147" spans="1:19" ht="12.5">
      <c r="A147" s="198"/>
      <c r="B147" s="144"/>
      <c r="C147" s="252"/>
      <c r="D147" s="145"/>
      <c r="E147" s="145"/>
      <c r="F147" s="254"/>
      <c r="G147" s="146"/>
      <c r="H147" s="147"/>
      <c r="I147" s="145"/>
      <c r="J147" s="147"/>
      <c r="K147" s="145"/>
      <c r="L147" s="147"/>
      <c r="M147" s="145"/>
      <c r="N147" s="257"/>
      <c r="O147" s="138"/>
      <c r="P147" s="512"/>
      <c r="Q147" s="137"/>
      <c r="R147" s="137"/>
      <c r="S147" s="137"/>
    </row>
    <row r="148" spans="1:19" ht="12.5">
      <c r="A148" s="198"/>
      <c r="B148" s="139"/>
      <c r="C148" s="253"/>
      <c r="D148" s="148"/>
      <c r="E148" s="148"/>
      <c r="F148" s="255"/>
      <c r="G148" s="149"/>
      <c r="H148" s="150"/>
      <c r="I148" s="148"/>
      <c r="J148" s="150"/>
      <c r="K148" s="148"/>
      <c r="L148" s="150"/>
      <c r="M148" s="148"/>
      <c r="N148" s="256"/>
      <c r="O148" s="138"/>
      <c r="P148" s="512"/>
      <c r="Q148" s="137"/>
      <c r="R148" s="137"/>
      <c r="S148" s="137"/>
    </row>
    <row r="149" spans="1:19" ht="12.5">
      <c r="A149" s="198"/>
      <c r="B149" s="144"/>
      <c r="C149" s="252"/>
      <c r="D149" s="145"/>
      <c r="E149" s="145"/>
      <c r="F149" s="254"/>
      <c r="G149" s="146"/>
      <c r="H149" s="147"/>
      <c r="I149" s="145"/>
      <c r="J149" s="147"/>
      <c r="K149" s="145"/>
      <c r="L149" s="147"/>
      <c r="M149" s="145"/>
      <c r="N149" s="257"/>
      <c r="O149" s="138"/>
      <c r="P149" s="512"/>
      <c r="Q149" s="137"/>
      <c r="R149" s="137"/>
      <c r="S149" s="137"/>
    </row>
    <row r="150" spans="1:19" ht="12.5">
      <c r="A150" s="198"/>
      <c r="B150" s="139"/>
      <c r="C150" s="253"/>
      <c r="D150" s="148"/>
      <c r="E150" s="148"/>
      <c r="F150" s="255"/>
      <c r="G150" s="149"/>
      <c r="H150" s="150"/>
      <c r="I150" s="148"/>
      <c r="J150" s="150"/>
      <c r="K150" s="148"/>
      <c r="L150" s="150"/>
      <c r="M150" s="148"/>
      <c r="N150" s="256"/>
      <c r="O150" s="138"/>
      <c r="P150" s="512"/>
      <c r="Q150" s="137"/>
      <c r="R150" s="137"/>
      <c r="S150" s="137"/>
    </row>
    <row r="151" spans="1:19" ht="12.5">
      <c r="A151" s="198"/>
      <c r="B151" s="144"/>
      <c r="C151" s="252"/>
      <c r="D151" s="145"/>
      <c r="E151" s="145"/>
      <c r="F151" s="254"/>
      <c r="G151" s="146"/>
      <c r="H151" s="147"/>
      <c r="I151" s="145"/>
      <c r="J151" s="147"/>
      <c r="K151" s="145"/>
      <c r="L151" s="147"/>
      <c r="M151" s="145"/>
      <c r="N151" s="257"/>
      <c r="O151" s="138"/>
      <c r="P151" s="512"/>
      <c r="Q151" s="137"/>
      <c r="R151" s="137"/>
      <c r="S151" s="137"/>
    </row>
    <row r="152" spans="1:19" ht="12.5">
      <c r="A152" s="198"/>
      <c r="B152" s="139"/>
      <c r="C152" s="253"/>
      <c r="D152" s="148"/>
      <c r="E152" s="148"/>
      <c r="F152" s="255"/>
      <c r="G152" s="149"/>
      <c r="H152" s="150"/>
      <c r="I152" s="148"/>
      <c r="J152" s="150"/>
      <c r="K152" s="148"/>
      <c r="L152" s="150"/>
      <c r="M152" s="148"/>
      <c r="N152" s="256"/>
      <c r="O152" s="138"/>
      <c r="P152" s="512"/>
      <c r="Q152" s="137"/>
      <c r="R152" s="137"/>
      <c r="S152" s="137"/>
    </row>
    <row r="153" spans="1:19" ht="12.5">
      <c r="A153" s="198"/>
      <c r="B153" s="144"/>
      <c r="C153" s="252"/>
      <c r="D153" s="145"/>
      <c r="E153" s="145"/>
      <c r="F153" s="254"/>
      <c r="G153" s="146"/>
      <c r="H153" s="147"/>
      <c r="I153" s="145"/>
      <c r="J153" s="147"/>
      <c r="K153" s="145"/>
      <c r="L153" s="147"/>
      <c r="M153" s="145"/>
      <c r="N153" s="257"/>
      <c r="O153" s="138"/>
      <c r="P153" s="512"/>
      <c r="Q153" s="137"/>
      <c r="R153" s="137"/>
      <c r="S153" s="137"/>
    </row>
    <row r="154" spans="1:19" ht="12.5">
      <c r="A154" s="198"/>
      <c r="B154" s="139"/>
      <c r="C154" s="253"/>
      <c r="D154" s="148"/>
      <c r="E154" s="148"/>
      <c r="F154" s="255"/>
      <c r="G154" s="149"/>
      <c r="H154" s="150"/>
      <c r="I154" s="148"/>
      <c r="J154" s="150"/>
      <c r="K154" s="148"/>
      <c r="L154" s="150"/>
      <c r="M154" s="148"/>
      <c r="N154" s="256"/>
      <c r="O154" s="138"/>
      <c r="P154" s="512"/>
      <c r="Q154" s="137"/>
      <c r="R154" s="137"/>
      <c r="S154" s="137"/>
    </row>
    <row r="155" spans="1:19" ht="12.5">
      <c r="A155" s="198"/>
      <c r="B155" s="144"/>
      <c r="C155" s="252"/>
      <c r="D155" s="145"/>
      <c r="E155" s="145"/>
      <c r="F155" s="254"/>
      <c r="G155" s="146"/>
      <c r="H155" s="147"/>
      <c r="I155" s="145"/>
      <c r="J155" s="147"/>
      <c r="K155" s="145"/>
      <c r="L155" s="147"/>
      <c r="M155" s="145"/>
      <c r="N155" s="257"/>
      <c r="O155" s="138"/>
      <c r="P155" s="512"/>
      <c r="Q155" s="137"/>
      <c r="R155" s="137"/>
      <c r="S155" s="137"/>
    </row>
    <row r="156" spans="1:19" ht="12.5">
      <c r="A156" s="198"/>
      <c r="B156" s="139"/>
      <c r="C156" s="253"/>
      <c r="D156" s="148"/>
      <c r="E156" s="148"/>
      <c r="F156" s="255"/>
      <c r="G156" s="149"/>
      <c r="H156" s="150"/>
      <c r="I156" s="148"/>
      <c r="J156" s="150"/>
      <c r="K156" s="148"/>
      <c r="L156" s="150"/>
      <c r="M156" s="148"/>
      <c r="N156" s="256"/>
      <c r="O156" s="138"/>
      <c r="P156" s="512"/>
      <c r="Q156" s="137"/>
      <c r="R156" s="137"/>
      <c r="S156" s="137"/>
    </row>
    <row r="157" spans="1:19" ht="12.5">
      <c r="A157" s="198"/>
      <c r="B157" s="144"/>
      <c r="C157" s="252"/>
      <c r="D157" s="145"/>
      <c r="E157" s="145"/>
      <c r="F157" s="254"/>
      <c r="G157" s="146"/>
      <c r="H157" s="147"/>
      <c r="I157" s="145"/>
      <c r="J157" s="147"/>
      <c r="K157" s="145"/>
      <c r="L157" s="147"/>
      <c r="M157" s="145"/>
      <c r="N157" s="257"/>
      <c r="O157" s="138"/>
      <c r="P157" s="512"/>
      <c r="Q157" s="137"/>
      <c r="R157" s="137"/>
      <c r="S157" s="137"/>
    </row>
    <row r="158" spans="1:19" ht="12.5">
      <c r="A158" s="198"/>
      <c r="B158" s="139"/>
      <c r="C158" s="253"/>
      <c r="D158" s="148"/>
      <c r="E158" s="148"/>
      <c r="F158" s="255"/>
      <c r="G158" s="149"/>
      <c r="H158" s="150"/>
      <c r="I158" s="148"/>
      <c r="J158" s="150"/>
      <c r="K158" s="148"/>
      <c r="L158" s="150"/>
      <c r="M158" s="148"/>
      <c r="N158" s="256"/>
      <c r="O158" s="138"/>
      <c r="P158" s="512"/>
      <c r="Q158" s="137"/>
      <c r="R158" s="137"/>
      <c r="S158" s="137"/>
    </row>
    <row r="159" spans="1:19" ht="12.5">
      <c r="A159" s="198"/>
      <c r="B159" s="144"/>
      <c r="C159" s="252"/>
      <c r="D159" s="145"/>
      <c r="E159" s="145"/>
      <c r="F159" s="254"/>
      <c r="G159" s="146"/>
      <c r="H159" s="147"/>
      <c r="I159" s="145"/>
      <c r="J159" s="147"/>
      <c r="K159" s="145"/>
      <c r="L159" s="147"/>
      <c r="M159" s="145"/>
      <c r="N159" s="257"/>
      <c r="O159" s="138"/>
      <c r="P159" s="512"/>
      <c r="Q159" s="137"/>
      <c r="R159" s="137"/>
      <c r="S159" s="137"/>
    </row>
    <row r="160" spans="1:19" ht="12.5">
      <c r="A160" s="198"/>
      <c r="B160" s="139"/>
      <c r="C160" s="253"/>
      <c r="D160" s="148"/>
      <c r="E160" s="148"/>
      <c r="F160" s="255"/>
      <c r="G160" s="149"/>
      <c r="H160" s="150"/>
      <c r="I160" s="148"/>
      <c r="J160" s="150"/>
      <c r="K160" s="148"/>
      <c r="L160" s="150"/>
      <c r="M160" s="148"/>
      <c r="N160" s="256"/>
      <c r="O160" s="138"/>
      <c r="P160" s="512"/>
      <c r="Q160" s="137"/>
      <c r="R160" s="137"/>
      <c r="S160" s="137"/>
    </row>
    <row r="161" spans="1:19" ht="12.5">
      <c r="A161" s="198"/>
      <c r="B161" s="144"/>
      <c r="C161" s="252"/>
      <c r="D161" s="145"/>
      <c r="E161" s="145"/>
      <c r="F161" s="254"/>
      <c r="G161" s="146"/>
      <c r="H161" s="147"/>
      <c r="I161" s="145"/>
      <c r="J161" s="147"/>
      <c r="K161" s="145"/>
      <c r="L161" s="147"/>
      <c r="M161" s="145"/>
      <c r="N161" s="257"/>
      <c r="O161" s="138"/>
      <c r="P161" s="512"/>
      <c r="Q161" s="137"/>
      <c r="R161" s="137"/>
      <c r="S161" s="137"/>
    </row>
    <row r="162" spans="1:19" ht="12.5">
      <c r="A162" s="198"/>
      <c r="B162" s="139"/>
      <c r="C162" s="253"/>
      <c r="D162" s="148"/>
      <c r="E162" s="148"/>
      <c r="F162" s="255"/>
      <c r="G162" s="149"/>
      <c r="H162" s="150"/>
      <c r="I162" s="148"/>
      <c r="J162" s="150"/>
      <c r="K162" s="148"/>
      <c r="L162" s="150"/>
      <c r="M162" s="148"/>
      <c r="N162" s="256"/>
      <c r="O162" s="138"/>
      <c r="P162" s="512"/>
      <c r="Q162" s="137"/>
      <c r="R162" s="137"/>
      <c r="S162" s="137"/>
    </row>
    <row r="163" spans="1:19" ht="12.5">
      <c r="A163" s="198"/>
      <c r="B163" s="144"/>
      <c r="C163" s="252"/>
      <c r="D163" s="145"/>
      <c r="E163" s="145"/>
      <c r="F163" s="254"/>
      <c r="G163" s="146"/>
      <c r="H163" s="147"/>
      <c r="I163" s="145"/>
      <c r="J163" s="147"/>
      <c r="K163" s="145"/>
      <c r="L163" s="147"/>
      <c r="M163" s="145"/>
      <c r="N163" s="257"/>
      <c r="O163" s="138"/>
      <c r="P163" s="512"/>
      <c r="Q163" s="137"/>
      <c r="R163" s="137"/>
      <c r="S163" s="137"/>
    </row>
    <row r="164" spans="1:19" ht="12.5">
      <c r="A164" s="198"/>
      <c r="B164" s="139"/>
      <c r="C164" s="253"/>
      <c r="D164" s="148"/>
      <c r="E164" s="148"/>
      <c r="F164" s="255"/>
      <c r="G164" s="149"/>
      <c r="H164" s="150"/>
      <c r="I164" s="148"/>
      <c r="J164" s="150"/>
      <c r="K164" s="148"/>
      <c r="L164" s="150"/>
      <c r="M164" s="148"/>
      <c r="N164" s="256"/>
      <c r="O164" s="138"/>
      <c r="P164" s="512"/>
      <c r="Q164" s="137"/>
      <c r="R164" s="137"/>
      <c r="S164" s="137"/>
    </row>
    <row r="165" spans="1:19" ht="12.5">
      <c r="A165" s="198"/>
      <c r="B165" s="144"/>
      <c r="C165" s="252"/>
      <c r="D165" s="145"/>
      <c r="E165" s="145"/>
      <c r="F165" s="254"/>
      <c r="G165" s="146"/>
      <c r="H165" s="147"/>
      <c r="I165" s="145"/>
      <c r="J165" s="147"/>
      <c r="K165" s="145"/>
      <c r="L165" s="147"/>
      <c r="M165" s="145"/>
      <c r="N165" s="257"/>
      <c r="O165" s="138"/>
      <c r="P165" s="512"/>
      <c r="Q165" s="137"/>
      <c r="R165" s="137"/>
      <c r="S165" s="137"/>
    </row>
    <row r="166" spans="1:19" ht="12.5">
      <c r="A166" s="198"/>
      <c r="B166" s="139"/>
      <c r="C166" s="253"/>
      <c r="D166" s="148"/>
      <c r="E166" s="148"/>
      <c r="F166" s="255"/>
      <c r="G166" s="149"/>
      <c r="H166" s="150"/>
      <c r="I166" s="148"/>
      <c r="J166" s="150"/>
      <c r="K166" s="148"/>
      <c r="L166" s="150"/>
      <c r="M166" s="148"/>
      <c r="N166" s="256"/>
      <c r="O166" s="138"/>
      <c r="P166" s="512"/>
      <c r="Q166" s="137"/>
      <c r="R166" s="137"/>
      <c r="S166" s="137"/>
    </row>
    <row r="167" spans="1:19" ht="12.5">
      <c r="A167" s="198"/>
      <c r="B167" s="144"/>
      <c r="C167" s="252"/>
      <c r="D167" s="145"/>
      <c r="E167" s="145"/>
      <c r="F167" s="254"/>
      <c r="G167" s="146"/>
      <c r="H167" s="147"/>
      <c r="I167" s="145"/>
      <c r="J167" s="147"/>
      <c r="K167" s="145"/>
      <c r="L167" s="147"/>
      <c r="M167" s="145"/>
      <c r="N167" s="257"/>
      <c r="O167" s="138"/>
      <c r="P167" s="512"/>
      <c r="Q167" s="137"/>
      <c r="R167" s="137"/>
      <c r="S167" s="137"/>
    </row>
    <row r="168" spans="1:19" ht="12.5">
      <c r="A168" s="198"/>
      <c r="B168" s="139"/>
      <c r="C168" s="253"/>
      <c r="D168" s="148"/>
      <c r="E168" s="148"/>
      <c r="F168" s="255"/>
      <c r="G168" s="149"/>
      <c r="H168" s="150"/>
      <c r="I168" s="148"/>
      <c r="J168" s="150"/>
      <c r="K168" s="148"/>
      <c r="L168" s="150"/>
      <c r="M168" s="148"/>
      <c r="N168" s="256"/>
      <c r="O168" s="138"/>
      <c r="P168" s="512"/>
      <c r="Q168" s="137"/>
      <c r="R168" s="137"/>
      <c r="S168" s="137"/>
    </row>
    <row r="169" spans="1:19" ht="12.5">
      <c r="A169" s="198"/>
      <c r="B169" s="144"/>
      <c r="C169" s="252"/>
      <c r="D169" s="145"/>
      <c r="E169" s="145"/>
      <c r="F169" s="254"/>
      <c r="G169" s="146"/>
      <c r="H169" s="147"/>
      <c r="I169" s="145"/>
      <c r="J169" s="147"/>
      <c r="K169" s="145"/>
      <c r="L169" s="147"/>
      <c r="M169" s="145"/>
      <c r="N169" s="257"/>
      <c r="O169" s="138"/>
      <c r="P169" s="512"/>
      <c r="Q169" s="137"/>
      <c r="R169" s="137"/>
      <c r="S169" s="137"/>
    </row>
    <row r="170" spans="1:19" ht="12.5">
      <c r="A170" s="198"/>
      <c r="B170" s="139"/>
      <c r="C170" s="253"/>
      <c r="D170" s="148"/>
      <c r="E170" s="148"/>
      <c r="F170" s="255"/>
      <c r="G170" s="149"/>
      <c r="H170" s="150"/>
      <c r="I170" s="148"/>
      <c r="J170" s="150"/>
      <c r="K170" s="148"/>
      <c r="L170" s="150"/>
      <c r="M170" s="148"/>
      <c r="N170" s="256"/>
      <c r="O170" s="138"/>
      <c r="P170" s="512"/>
      <c r="Q170" s="137"/>
      <c r="R170" s="137"/>
      <c r="S170" s="137"/>
    </row>
    <row r="171" spans="1:19" ht="12.5">
      <c r="A171" s="198"/>
      <c r="B171" s="144"/>
      <c r="C171" s="252"/>
      <c r="D171" s="145"/>
      <c r="E171" s="145"/>
      <c r="F171" s="254"/>
      <c r="G171" s="146"/>
      <c r="H171" s="147"/>
      <c r="I171" s="145"/>
      <c r="J171" s="147"/>
      <c r="K171" s="145"/>
      <c r="L171" s="147"/>
      <c r="M171" s="145"/>
      <c r="N171" s="257"/>
      <c r="O171" s="138"/>
      <c r="P171" s="512"/>
      <c r="Q171" s="137"/>
      <c r="R171" s="137"/>
      <c r="S171" s="137"/>
    </row>
    <row r="172" spans="1:19" ht="12.5">
      <c r="A172" s="198"/>
      <c r="B172" s="139"/>
      <c r="C172" s="253"/>
      <c r="D172" s="148"/>
      <c r="E172" s="148"/>
      <c r="F172" s="255"/>
      <c r="G172" s="149"/>
      <c r="H172" s="150"/>
      <c r="I172" s="148"/>
      <c r="J172" s="150"/>
      <c r="K172" s="148"/>
      <c r="L172" s="150"/>
      <c r="M172" s="148"/>
      <c r="N172" s="256"/>
      <c r="O172" s="138"/>
      <c r="P172" s="512"/>
      <c r="Q172" s="137"/>
      <c r="R172" s="137"/>
      <c r="S172" s="137"/>
    </row>
    <row r="173" spans="1:19" ht="12.5">
      <c r="A173" s="198"/>
      <c r="B173" s="144"/>
      <c r="C173" s="252"/>
      <c r="D173" s="145"/>
      <c r="E173" s="145"/>
      <c r="F173" s="254"/>
      <c r="G173" s="146"/>
      <c r="H173" s="147"/>
      <c r="I173" s="145"/>
      <c r="J173" s="147"/>
      <c r="K173" s="145"/>
      <c r="L173" s="147"/>
      <c r="M173" s="145"/>
      <c r="N173" s="257"/>
      <c r="O173" s="138"/>
      <c r="P173" s="512"/>
      <c r="Q173" s="137"/>
      <c r="R173" s="137"/>
      <c r="S173" s="137"/>
    </row>
    <row r="174" spans="1:19" ht="12.5">
      <c r="A174" s="198"/>
      <c r="B174" s="139"/>
      <c r="C174" s="253"/>
      <c r="D174" s="148"/>
      <c r="E174" s="148"/>
      <c r="F174" s="255"/>
      <c r="G174" s="149"/>
      <c r="H174" s="150"/>
      <c r="I174" s="148"/>
      <c r="J174" s="150"/>
      <c r="K174" s="148"/>
      <c r="L174" s="150"/>
      <c r="M174" s="148"/>
      <c r="N174" s="256"/>
      <c r="O174" s="138"/>
      <c r="P174" s="512"/>
      <c r="Q174" s="137"/>
      <c r="R174" s="137"/>
      <c r="S174" s="137"/>
    </row>
    <row r="175" spans="1:19" ht="12.5">
      <c r="A175" s="198"/>
      <c r="B175" s="144"/>
      <c r="C175" s="252"/>
      <c r="D175" s="145"/>
      <c r="E175" s="145"/>
      <c r="F175" s="254"/>
      <c r="G175" s="146"/>
      <c r="H175" s="147"/>
      <c r="I175" s="145"/>
      <c r="J175" s="147"/>
      <c r="K175" s="145"/>
      <c r="L175" s="147"/>
      <c r="M175" s="145"/>
      <c r="N175" s="257"/>
      <c r="O175" s="138"/>
      <c r="P175" s="512"/>
      <c r="Q175" s="137"/>
      <c r="R175" s="137"/>
      <c r="S175" s="137"/>
    </row>
    <row r="176" spans="1:19" ht="12.5">
      <c r="A176" s="198"/>
      <c r="B176" s="139"/>
      <c r="C176" s="253"/>
      <c r="D176" s="148"/>
      <c r="E176" s="148"/>
      <c r="F176" s="255"/>
      <c r="G176" s="149"/>
      <c r="H176" s="150"/>
      <c r="I176" s="148"/>
      <c r="J176" s="150"/>
      <c r="K176" s="148"/>
      <c r="L176" s="150"/>
      <c r="M176" s="148"/>
      <c r="N176" s="256"/>
      <c r="O176" s="138"/>
      <c r="P176" s="512"/>
      <c r="Q176" s="137"/>
      <c r="R176" s="137"/>
      <c r="S176" s="137"/>
    </row>
    <row r="177" spans="1:19" ht="12.5">
      <c r="A177" s="198"/>
      <c r="B177" s="144"/>
      <c r="C177" s="252"/>
      <c r="D177" s="145"/>
      <c r="E177" s="145"/>
      <c r="F177" s="254"/>
      <c r="G177" s="146"/>
      <c r="H177" s="147"/>
      <c r="I177" s="145"/>
      <c r="J177" s="147"/>
      <c r="K177" s="145"/>
      <c r="L177" s="147"/>
      <c r="M177" s="145"/>
      <c r="N177" s="257"/>
      <c r="O177" s="138"/>
      <c r="P177" s="512"/>
      <c r="Q177" s="137"/>
      <c r="R177" s="137"/>
      <c r="S177" s="137"/>
    </row>
    <row r="178" spans="1:19" ht="12.5">
      <c r="A178" s="198"/>
      <c r="B178" s="139"/>
      <c r="C178" s="253"/>
      <c r="D178" s="148"/>
      <c r="E178" s="148"/>
      <c r="F178" s="255"/>
      <c r="G178" s="149"/>
      <c r="H178" s="150"/>
      <c r="I178" s="148"/>
      <c r="J178" s="150"/>
      <c r="K178" s="148"/>
      <c r="L178" s="150"/>
      <c r="M178" s="148"/>
      <c r="N178" s="256"/>
      <c r="O178" s="138"/>
      <c r="P178" s="512"/>
      <c r="Q178" s="137"/>
      <c r="R178" s="137"/>
      <c r="S178" s="137"/>
    </row>
    <row r="179" spans="1:19" ht="12.5">
      <c r="A179" s="198"/>
      <c r="B179" s="144"/>
      <c r="C179" s="252"/>
      <c r="D179" s="145"/>
      <c r="E179" s="145"/>
      <c r="F179" s="254"/>
      <c r="G179" s="146"/>
      <c r="H179" s="147"/>
      <c r="I179" s="145"/>
      <c r="J179" s="147"/>
      <c r="K179" s="145"/>
      <c r="L179" s="147"/>
      <c r="M179" s="145"/>
      <c r="N179" s="257"/>
      <c r="O179" s="138"/>
      <c r="P179" s="512"/>
      <c r="Q179" s="137"/>
      <c r="R179" s="137"/>
      <c r="S179" s="137"/>
    </row>
    <row r="180" spans="1:19" ht="12.5">
      <c r="A180" s="198"/>
      <c r="B180" s="139"/>
      <c r="C180" s="253"/>
      <c r="D180" s="148"/>
      <c r="E180" s="148"/>
      <c r="F180" s="255"/>
      <c r="G180" s="149"/>
      <c r="H180" s="150"/>
      <c r="I180" s="148"/>
      <c r="J180" s="150"/>
      <c r="K180" s="148"/>
      <c r="L180" s="150"/>
      <c r="M180" s="148"/>
      <c r="N180" s="256"/>
      <c r="O180" s="138"/>
      <c r="P180" s="512"/>
      <c r="Q180" s="137"/>
      <c r="R180" s="137"/>
      <c r="S180" s="137"/>
    </row>
    <row r="181" spans="1:19" ht="12.5">
      <c r="A181" s="198"/>
      <c r="B181" s="144"/>
      <c r="C181" s="252"/>
      <c r="D181" s="145"/>
      <c r="E181" s="145"/>
      <c r="F181" s="254"/>
      <c r="G181" s="146"/>
      <c r="H181" s="147"/>
      <c r="I181" s="145"/>
      <c r="J181" s="147"/>
      <c r="K181" s="145"/>
      <c r="L181" s="147"/>
      <c r="M181" s="145"/>
      <c r="N181" s="257"/>
      <c r="O181" s="138"/>
      <c r="P181" s="512"/>
      <c r="Q181" s="137"/>
      <c r="R181" s="137"/>
      <c r="S181" s="137"/>
    </row>
    <row r="182" spans="1:19" ht="12.5">
      <c r="A182" s="198"/>
      <c r="B182" s="139"/>
      <c r="C182" s="253"/>
      <c r="D182" s="148"/>
      <c r="E182" s="148"/>
      <c r="F182" s="255"/>
      <c r="G182" s="149"/>
      <c r="H182" s="150"/>
      <c r="I182" s="148"/>
      <c r="J182" s="150"/>
      <c r="K182" s="148"/>
      <c r="L182" s="150"/>
      <c r="M182" s="148"/>
      <c r="N182" s="256"/>
      <c r="O182" s="138"/>
      <c r="P182" s="512"/>
      <c r="Q182" s="137"/>
      <c r="R182" s="137"/>
      <c r="S182" s="137"/>
    </row>
    <row r="183" spans="1:19" ht="12.5">
      <c r="A183" s="198"/>
      <c r="B183" s="144"/>
      <c r="C183" s="252"/>
      <c r="D183" s="145"/>
      <c r="E183" s="145"/>
      <c r="F183" s="254"/>
      <c r="G183" s="146"/>
      <c r="H183" s="147"/>
      <c r="I183" s="145"/>
      <c r="J183" s="147"/>
      <c r="K183" s="145"/>
      <c r="L183" s="147"/>
      <c r="M183" s="145"/>
      <c r="N183" s="257"/>
      <c r="O183" s="138"/>
      <c r="P183" s="512"/>
      <c r="Q183" s="137"/>
      <c r="R183" s="137"/>
      <c r="S183" s="137"/>
    </row>
    <row r="184" spans="1:19" ht="12.5">
      <c r="A184" s="198"/>
      <c r="B184" s="139"/>
      <c r="C184" s="253"/>
      <c r="D184" s="148"/>
      <c r="E184" s="148"/>
      <c r="F184" s="255"/>
      <c r="G184" s="149"/>
      <c r="H184" s="150"/>
      <c r="I184" s="148"/>
      <c r="J184" s="150"/>
      <c r="K184" s="148"/>
      <c r="L184" s="150"/>
      <c r="M184" s="148"/>
      <c r="N184" s="256"/>
      <c r="O184" s="138"/>
      <c r="P184" s="512"/>
      <c r="Q184" s="137"/>
      <c r="R184" s="137"/>
      <c r="S184" s="137"/>
    </row>
    <row r="185" spans="1:19" ht="12.5">
      <c r="A185" s="198"/>
      <c r="B185" s="144"/>
      <c r="C185" s="252"/>
      <c r="D185" s="145"/>
      <c r="E185" s="145"/>
      <c r="F185" s="254"/>
      <c r="G185" s="146"/>
      <c r="H185" s="147"/>
      <c r="I185" s="145"/>
      <c r="J185" s="147"/>
      <c r="K185" s="145"/>
      <c r="L185" s="147"/>
      <c r="M185" s="145"/>
      <c r="N185" s="257"/>
      <c r="O185" s="138"/>
      <c r="P185" s="512"/>
      <c r="Q185" s="137"/>
      <c r="R185" s="137"/>
      <c r="S185" s="137"/>
    </row>
    <row r="186" spans="1:19" ht="12.5">
      <c r="A186" s="198"/>
      <c r="B186" s="139"/>
      <c r="C186" s="253"/>
      <c r="D186" s="148"/>
      <c r="E186" s="148"/>
      <c r="F186" s="255"/>
      <c r="G186" s="149"/>
      <c r="H186" s="150"/>
      <c r="I186" s="148"/>
      <c r="J186" s="150"/>
      <c r="K186" s="148"/>
      <c r="L186" s="150"/>
      <c r="M186" s="148"/>
      <c r="N186" s="256"/>
      <c r="O186" s="138"/>
      <c r="P186" s="512"/>
      <c r="Q186" s="137"/>
      <c r="R186" s="137"/>
      <c r="S186" s="137"/>
    </row>
    <row r="187" spans="1:19" ht="12.5">
      <c r="A187" s="198"/>
      <c r="B187" s="144"/>
      <c r="C187" s="252"/>
      <c r="D187" s="145"/>
      <c r="E187" s="145"/>
      <c r="F187" s="254"/>
      <c r="G187" s="146"/>
      <c r="H187" s="147"/>
      <c r="I187" s="145"/>
      <c r="J187" s="147"/>
      <c r="K187" s="145"/>
      <c r="L187" s="147"/>
      <c r="M187" s="145"/>
      <c r="N187" s="257"/>
      <c r="O187" s="138"/>
      <c r="P187" s="512"/>
      <c r="Q187" s="137"/>
      <c r="R187" s="137"/>
      <c r="S187" s="137"/>
    </row>
    <row r="188" spans="1:19" ht="12.5">
      <c r="A188" s="198"/>
      <c r="B188" s="139"/>
      <c r="C188" s="253"/>
      <c r="D188" s="148"/>
      <c r="E188" s="148"/>
      <c r="F188" s="255"/>
      <c r="G188" s="149"/>
      <c r="H188" s="150"/>
      <c r="I188" s="148"/>
      <c r="J188" s="150"/>
      <c r="K188" s="148"/>
      <c r="L188" s="150"/>
      <c r="M188" s="148"/>
      <c r="N188" s="256"/>
      <c r="O188" s="138"/>
      <c r="P188" s="512"/>
      <c r="Q188" s="137"/>
      <c r="R188" s="137"/>
      <c r="S188" s="137"/>
    </row>
    <row r="189" spans="1:19" ht="12.5">
      <c r="A189" s="198"/>
      <c r="B189" s="144"/>
      <c r="C189" s="252"/>
      <c r="D189" s="145"/>
      <c r="E189" s="145"/>
      <c r="F189" s="254"/>
      <c r="G189" s="146"/>
      <c r="H189" s="147"/>
      <c r="I189" s="145"/>
      <c r="J189" s="147"/>
      <c r="K189" s="145"/>
      <c r="L189" s="147"/>
      <c r="M189" s="145"/>
      <c r="N189" s="257"/>
      <c r="O189" s="138"/>
      <c r="P189" s="512"/>
      <c r="Q189" s="137"/>
      <c r="R189" s="137"/>
      <c r="S189" s="137"/>
    </row>
    <row r="190" spans="1:19" ht="12.5">
      <c r="A190" s="198"/>
      <c r="B190" s="139"/>
      <c r="C190" s="253"/>
      <c r="D190" s="148"/>
      <c r="E190" s="148"/>
      <c r="F190" s="255"/>
      <c r="G190" s="149"/>
      <c r="H190" s="150"/>
      <c r="I190" s="148"/>
      <c r="J190" s="150"/>
      <c r="K190" s="148"/>
      <c r="L190" s="150"/>
      <c r="M190" s="148"/>
      <c r="N190" s="256"/>
      <c r="O190" s="138"/>
      <c r="P190" s="512"/>
      <c r="Q190" s="137"/>
      <c r="R190" s="137"/>
      <c r="S190" s="137"/>
    </row>
    <row r="191" spans="1:19" ht="12.5">
      <c r="A191" s="198"/>
      <c r="B191" s="144"/>
      <c r="C191" s="252"/>
      <c r="D191" s="145"/>
      <c r="E191" s="145"/>
      <c r="F191" s="254"/>
      <c r="G191" s="146"/>
      <c r="H191" s="147"/>
      <c r="I191" s="145"/>
      <c r="J191" s="147"/>
      <c r="K191" s="145"/>
      <c r="L191" s="147"/>
      <c r="M191" s="145"/>
      <c r="N191" s="257"/>
      <c r="O191" s="138"/>
      <c r="P191" s="512"/>
      <c r="Q191" s="137"/>
      <c r="R191" s="137"/>
      <c r="S191" s="137"/>
    </row>
    <row r="192" spans="1:19" ht="12.5">
      <c r="A192" s="198"/>
      <c r="B192" s="139"/>
      <c r="C192" s="253"/>
      <c r="D192" s="148"/>
      <c r="E192" s="148"/>
      <c r="F192" s="255"/>
      <c r="G192" s="149"/>
      <c r="H192" s="150"/>
      <c r="I192" s="148"/>
      <c r="J192" s="150"/>
      <c r="K192" s="148"/>
      <c r="L192" s="150"/>
      <c r="M192" s="148"/>
      <c r="N192" s="256"/>
      <c r="O192" s="138"/>
      <c r="P192" s="512"/>
      <c r="Q192" s="137"/>
      <c r="R192" s="137"/>
      <c r="S192" s="137"/>
    </row>
    <row r="193" spans="1:19" ht="12.5">
      <c r="A193" s="198"/>
      <c r="B193" s="144"/>
      <c r="C193" s="252"/>
      <c r="D193" s="145"/>
      <c r="E193" s="145"/>
      <c r="F193" s="254"/>
      <c r="G193" s="146"/>
      <c r="H193" s="147"/>
      <c r="I193" s="145"/>
      <c r="J193" s="147"/>
      <c r="K193" s="145"/>
      <c r="L193" s="147"/>
      <c r="M193" s="145"/>
      <c r="N193" s="257"/>
      <c r="O193" s="138"/>
      <c r="P193" s="512"/>
      <c r="Q193" s="137"/>
      <c r="R193" s="137"/>
      <c r="S193" s="137"/>
    </row>
    <row r="194" spans="1:19" ht="12.5">
      <c r="A194" s="198"/>
      <c r="B194" s="139"/>
      <c r="C194" s="253"/>
      <c r="D194" s="148"/>
      <c r="E194" s="148"/>
      <c r="F194" s="255"/>
      <c r="G194" s="149"/>
      <c r="H194" s="150"/>
      <c r="I194" s="148"/>
      <c r="J194" s="150"/>
      <c r="K194" s="148"/>
      <c r="L194" s="150"/>
      <c r="M194" s="148"/>
      <c r="N194" s="256"/>
      <c r="O194" s="138"/>
      <c r="P194" s="512"/>
      <c r="Q194" s="137"/>
      <c r="R194" s="137"/>
      <c r="S194" s="137"/>
    </row>
    <row r="195" spans="1:19" ht="12.5">
      <c r="A195" s="198"/>
      <c r="B195" s="144"/>
      <c r="C195" s="252"/>
      <c r="D195" s="145"/>
      <c r="E195" s="145"/>
      <c r="F195" s="254"/>
      <c r="G195" s="146"/>
      <c r="H195" s="147"/>
      <c r="I195" s="145"/>
      <c r="J195" s="147"/>
      <c r="K195" s="145"/>
      <c r="L195" s="147"/>
      <c r="M195" s="145"/>
      <c r="N195" s="257"/>
      <c r="O195" s="138"/>
      <c r="P195" s="512"/>
      <c r="Q195" s="137"/>
      <c r="R195" s="137"/>
      <c r="S195" s="137"/>
    </row>
    <row r="196" spans="1:19" ht="12.5">
      <c r="A196" s="198"/>
      <c r="B196" s="139"/>
      <c r="C196" s="253"/>
      <c r="D196" s="148"/>
      <c r="E196" s="148"/>
      <c r="F196" s="255"/>
      <c r="G196" s="149"/>
      <c r="H196" s="150"/>
      <c r="I196" s="148"/>
      <c r="J196" s="150"/>
      <c r="K196" s="148"/>
      <c r="L196" s="150"/>
      <c r="M196" s="148"/>
      <c r="N196" s="256"/>
      <c r="O196" s="138"/>
      <c r="P196" s="512"/>
      <c r="Q196" s="137"/>
      <c r="R196" s="137"/>
      <c r="S196" s="137"/>
    </row>
    <row r="197" spans="1:19" ht="12.5">
      <c r="A197" s="198"/>
      <c r="B197" s="144"/>
      <c r="C197" s="252"/>
      <c r="D197" s="145"/>
      <c r="E197" s="145"/>
      <c r="F197" s="254"/>
      <c r="G197" s="146"/>
      <c r="H197" s="147"/>
      <c r="I197" s="145"/>
      <c r="J197" s="147"/>
      <c r="K197" s="145"/>
      <c r="L197" s="147"/>
      <c r="M197" s="145"/>
      <c r="N197" s="257"/>
      <c r="O197" s="138"/>
      <c r="P197" s="512"/>
      <c r="Q197" s="137"/>
      <c r="R197" s="137"/>
      <c r="S197" s="137"/>
    </row>
    <row r="198" spans="1:19" ht="12.5">
      <c r="A198" s="198"/>
      <c r="B198" s="139"/>
      <c r="C198" s="253"/>
      <c r="D198" s="148"/>
      <c r="E198" s="148"/>
      <c r="F198" s="255"/>
      <c r="G198" s="149"/>
      <c r="H198" s="150"/>
      <c r="I198" s="148"/>
      <c r="J198" s="150"/>
      <c r="K198" s="148"/>
      <c r="L198" s="150"/>
      <c r="M198" s="148"/>
      <c r="N198" s="256"/>
      <c r="O198" s="138"/>
      <c r="P198" s="512"/>
      <c r="Q198" s="137"/>
      <c r="R198" s="137"/>
      <c r="S198" s="137"/>
    </row>
    <row r="199" spans="1:19" ht="12.5">
      <c r="A199" s="198"/>
      <c r="B199" s="144"/>
      <c r="C199" s="252"/>
      <c r="D199" s="145"/>
      <c r="E199" s="145"/>
      <c r="F199" s="254"/>
      <c r="G199" s="146"/>
      <c r="H199" s="147"/>
      <c r="I199" s="145"/>
      <c r="J199" s="147"/>
      <c r="K199" s="145"/>
      <c r="L199" s="147"/>
      <c r="M199" s="145"/>
      <c r="N199" s="257"/>
      <c r="O199" s="138"/>
      <c r="P199" s="512"/>
      <c r="Q199" s="137"/>
      <c r="R199" s="137"/>
      <c r="S199" s="137"/>
    </row>
    <row r="200" spans="1:19" ht="12.5">
      <c r="A200" s="198"/>
      <c r="B200" s="139"/>
      <c r="C200" s="253"/>
      <c r="D200" s="148"/>
      <c r="E200" s="148"/>
      <c r="F200" s="255"/>
      <c r="G200" s="149"/>
      <c r="H200" s="150"/>
      <c r="I200" s="148"/>
      <c r="J200" s="150"/>
      <c r="K200" s="148"/>
      <c r="L200" s="150"/>
      <c r="M200" s="148"/>
      <c r="N200" s="256"/>
      <c r="O200" s="138"/>
      <c r="P200" s="512"/>
      <c r="Q200" s="137"/>
      <c r="R200" s="137"/>
      <c r="S200" s="137"/>
    </row>
    <row r="201" spans="1:19" ht="12.5">
      <c r="A201" s="198"/>
      <c r="B201" s="144"/>
      <c r="C201" s="252"/>
      <c r="D201" s="145"/>
      <c r="E201" s="145"/>
      <c r="F201" s="254"/>
      <c r="G201" s="146"/>
      <c r="H201" s="147"/>
      <c r="I201" s="145"/>
      <c r="J201" s="147"/>
      <c r="K201" s="145"/>
      <c r="L201" s="147"/>
      <c r="M201" s="145"/>
      <c r="N201" s="257"/>
      <c r="O201" s="138"/>
      <c r="P201" s="512"/>
      <c r="Q201" s="137"/>
      <c r="R201" s="137"/>
      <c r="S201" s="137"/>
    </row>
    <row r="202" spans="1:19" ht="12.5">
      <c r="A202" s="198"/>
      <c r="B202" s="139"/>
      <c r="C202" s="253"/>
      <c r="D202" s="148"/>
      <c r="E202" s="148"/>
      <c r="F202" s="255"/>
      <c r="G202" s="149"/>
      <c r="H202" s="150"/>
      <c r="I202" s="148"/>
      <c r="J202" s="150"/>
      <c r="K202" s="148"/>
      <c r="L202" s="150"/>
      <c r="M202" s="148"/>
      <c r="N202" s="256"/>
      <c r="O202" s="138"/>
      <c r="P202" s="512"/>
      <c r="Q202" s="137"/>
      <c r="R202" s="137"/>
      <c r="S202" s="137"/>
    </row>
    <row r="203" spans="1:19" ht="12.5">
      <c r="A203" s="198"/>
      <c r="B203" s="144"/>
      <c r="C203" s="252"/>
      <c r="D203" s="145"/>
      <c r="E203" s="145"/>
      <c r="F203" s="254"/>
      <c r="G203" s="146"/>
      <c r="H203" s="147"/>
      <c r="I203" s="145"/>
      <c r="J203" s="147"/>
      <c r="K203" s="145"/>
      <c r="L203" s="147"/>
      <c r="M203" s="145"/>
      <c r="N203" s="257"/>
      <c r="O203" s="138"/>
      <c r="P203" s="512"/>
      <c r="Q203" s="137"/>
      <c r="R203" s="137"/>
      <c r="S203" s="137"/>
    </row>
    <row r="204" spans="1:19" ht="12.5">
      <c r="A204" s="198"/>
      <c r="B204" s="139"/>
      <c r="C204" s="253"/>
      <c r="D204" s="148"/>
      <c r="E204" s="148"/>
      <c r="F204" s="255"/>
      <c r="G204" s="149"/>
      <c r="H204" s="150"/>
      <c r="I204" s="148"/>
      <c r="J204" s="150"/>
      <c r="K204" s="148"/>
      <c r="L204" s="150"/>
      <c r="M204" s="148"/>
      <c r="N204" s="256"/>
      <c r="O204" s="138"/>
      <c r="P204" s="512"/>
      <c r="Q204" s="137"/>
      <c r="R204" s="137"/>
      <c r="S204" s="137"/>
    </row>
    <row r="205" spans="1:19" ht="12.5">
      <c r="A205" s="198"/>
      <c r="B205" s="144"/>
      <c r="C205" s="252"/>
      <c r="D205" s="145"/>
      <c r="E205" s="145"/>
      <c r="F205" s="254"/>
      <c r="G205" s="146"/>
      <c r="H205" s="147"/>
      <c r="I205" s="145"/>
      <c r="J205" s="147"/>
      <c r="K205" s="145"/>
      <c r="L205" s="147"/>
      <c r="M205" s="145"/>
      <c r="N205" s="257"/>
      <c r="O205" s="138"/>
      <c r="P205" s="512"/>
      <c r="Q205" s="137"/>
      <c r="R205" s="137"/>
      <c r="S205" s="137"/>
    </row>
    <row r="206" spans="1:19" ht="12.5">
      <c r="A206" s="198"/>
      <c r="B206" s="139"/>
      <c r="C206" s="253"/>
      <c r="D206" s="148"/>
      <c r="E206" s="148"/>
      <c r="F206" s="255"/>
      <c r="G206" s="149"/>
      <c r="H206" s="150"/>
      <c r="I206" s="148"/>
      <c r="J206" s="150"/>
      <c r="K206" s="148"/>
      <c r="L206" s="150"/>
      <c r="M206" s="148"/>
      <c r="N206" s="256"/>
      <c r="O206" s="138"/>
      <c r="P206" s="512"/>
      <c r="Q206" s="137"/>
      <c r="R206" s="137"/>
      <c r="S206" s="137"/>
    </row>
    <row r="207" spans="1:19" ht="12.5">
      <c r="A207" s="198"/>
      <c r="B207" s="144"/>
      <c r="C207" s="252"/>
      <c r="D207" s="145"/>
      <c r="E207" s="145"/>
      <c r="F207" s="254"/>
      <c r="G207" s="146"/>
      <c r="H207" s="147"/>
      <c r="I207" s="145"/>
      <c r="J207" s="147"/>
      <c r="K207" s="145"/>
      <c r="L207" s="147"/>
      <c r="M207" s="145"/>
      <c r="N207" s="257"/>
      <c r="O207" s="138"/>
      <c r="P207" s="512"/>
      <c r="Q207" s="137"/>
      <c r="R207" s="137"/>
      <c r="S207" s="137"/>
    </row>
    <row r="208" spans="1:19" ht="12.5">
      <c r="A208" s="198"/>
      <c r="B208" s="139"/>
      <c r="C208" s="253"/>
      <c r="D208" s="148"/>
      <c r="E208" s="148"/>
      <c r="F208" s="255"/>
      <c r="G208" s="149"/>
      <c r="H208" s="150"/>
      <c r="I208" s="148"/>
      <c r="J208" s="150"/>
      <c r="K208" s="148"/>
      <c r="L208" s="150"/>
      <c r="M208" s="148"/>
      <c r="N208" s="256"/>
      <c r="O208" s="138"/>
      <c r="P208" s="512"/>
      <c r="Q208" s="137"/>
      <c r="R208" s="137"/>
      <c r="S208" s="137"/>
    </row>
    <row r="209" spans="1:19" ht="12.5">
      <c r="A209" s="198"/>
      <c r="B209" s="144"/>
      <c r="C209" s="252"/>
      <c r="D209" s="145"/>
      <c r="E209" s="145"/>
      <c r="F209" s="254"/>
      <c r="G209" s="146"/>
      <c r="H209" s="147"/>
      <c r="I209" s="145"/>
      <c r="J209" s="147"/>
      <c r="K209" s="145"/>
      <c r="L209" s="147"/>
      <c r="M209" s="145"/>
      <c r="N209" s="257"/>
      <c r="O209" s="138"/>
      <c r="P209" s="512"/>
      <c r="Q209" s="137"/>
      <c r="R209" s="137"/>
      <c r="S209" s="137"/>
    </row>
    <row r="210" spans="1:19" ht="12.5">
      <c r="A210" s="198"/>
      <c r="B210" s="139"/>
      <c r="C210" s="253"/>
      <c r="D210" s="148"/>
      <c r="E210" s="148"/>
      <c r="F210" s="255"/>
      <c r="G210" s="149"/>
      <c r="H210" s="150"/>
      <c r="I210" s="148"/>
      <c r="J210" s="150"/>
      <c r="K210" s="148"/>
      <c r="L210" s="150"/>
      <c r="M210" s="148"/>
      <c r="N210" s="256"/>
      <c r="O210" s="138"/>
      <c r="P210" s="512"/>
      <c r="Q210" s="137"/>
      <c r="R210" s="137"/>
      <c r="S210" s="137"/>
    </row>
    <row r="211" spans="1:19" ht="12.5">
      <c r="A211" s="198"/>
      <c r="B211" s="144"/>
      <c r="C211" s="252"/>
      <c r="D211" s="145"/>
      <c r="E211" s="145"/>
      <c r="F211" s="254"/>
      <c r="G211" s="146"/>
      <c r="H211" s="147"/>
      <c r="I211" s="145"/>
      <c r="J211" s="147"/>
      <c r="K211" s="145"/>
      <c r="L211" s="147"/>
      <c r="M211" s="145"/>
      <c r="N211" s="257"/>
      <c r="O211" s="138"/>
      <c r="P211" s="512"/>
      <c r="Q211" s="137"/>
      <c r="R211" s="137"/>
      <c r="S211" s="137"/>
    </row>
    <row r="212" spans="1:19" ht="12.5">
      <c r="A212" s="198"/>
      <c r="B212" s="139"/>
      <c r="C212" s="253"/>
      <c r="D212" s="148"/>
      <c r="E212" s="148"/>
      <c r="F212" s="255"/>
      <c r="G212" s="149"/>
      <c r="H212" s="150"/>
      <c r="I212" s="148"/>
      <c r="J212" s="150"/>
      <c r="K212" s="148"/>
      <c r="L212" s="150"/>
      <c r="M212" s="148"/>
      <c r="N212" s="256"/>
      <c r="O212" s="138"/>
      <c r="P212" s="512"/>
      <c r="Q212" s="137"/>
      <c r="R212" s="137"/>
      <c r="S212" s="137"/>
    </row>
    <row r="213" spans="1:19" ht="12.5">
      <c r="A213" s="198"/>
      <c r="B213" s="144"/>
      <c r="C213" s="252"/>
      <c r="D213" s="145"/>
      <c r="E213" s="145"/>
      <c r="F213" s="254"/>
      <c r="G213" s="146"/>
      <c r="H213" s="147"/>
      <c r="I213" s="145"/>
      <c r="J213" s="147"/>
      <c r="K213" s="145"/>
      <c r="L213" s="147"/>
      <c r="M213" s="145"/>
      <c r="N213" s="257"/>
      <c r="O213" s="138"/>
      <c r="P213" s="512"/>
      <c r="Q213" s="137"/>
      <c r="R213" s="137"/>
      <c r="S213" s="137"/>
    </row>
    <row r="214" spans="1:19" ht="12.5">
      <c r="A214" s="198"/>
      <c r="B214" s="139"/>
      <c r="C214" s="253"/>
      <c r="D214" s="148"/>
      <c r="E214" s="148"/>
      <c r="F214" s="255"/>
      <c r="G214" s="149"/>
      <c r="H214" s="150"/>
      <c r="I214" s="148"/>
      <c r="J214" s="150"/>
      <c r="K214" s="148"/>
      <c r="L214" s="150"/>
      <c r="M214" s="148"/>
      <c r="N214" s="256"/>
      <c r="O214" s="138"/>
      <c r="P214" s="512"/>
      <c r="Q214" s="137"/>
      <c r="R214" s="137"/>
      <c r="S214" s="137"/>
    </row>
    <row r="215" spans="1:19" ht="12.5">
      <c r="A215" s="198"/>
      <c r="B215" s="144"/>
      <c r="C215" s="252"/>
      <c r="D215" s="145"/>
      <c r="E215" s="145"/>
      <c r="F215" s="254"/>
      <c r="G215" s="146"/>
      <c r="H215" s="147"/>
      <c r="I215" s="145"/>
      <c r="J215" s="147"/>
      <c r="K215" s="145"/>
      <c r="L215" s="147"/>
      <c r="M215" s="145"/>
      <c r="N215" s="257"/>
      <c r="O215" s="138"/>
      <c r="P215" s="512"/>
      <c r="Q215" s="137"/>
      <c r="R215" s="137"/>
      <c r="S215" s="137"/>
    </row>
    <row r="216" spans="1:19" ht="12.5">
      <c r="A216" s="198"/>
      <c r="B216" s="139"/>
      <c r="C216" s="253"/>
      <c r="D216" s="148"/>
      <c r="E216" s="148"/>
      <c r="F216" s="255"/>
      <c r="G216" s="149"/>
      <c r="H216" s="150"/>
      <c r="I216" s="148"/>
      <c r="J216" s="150"/>
      <c r="K216" s="148"/>
      <c r="L216" s="150"/>
      <c r="M216" s="148"/>
      <c r="N216" s="256"/>
      <c r="O216" s="138"/>
      <c r="P216" s="512"/>
      <c r="Q216" s="137"/>
      <c r="R216" s="137"/>
      <c r="S216" s="137"/>
    </row>
    <row r="217" spans="1:19" ht="12.5">
      <c r="A217" s="198"/>
      <c r="B217" s="144"/>
      <c r="C217" s="252"/>
      <c r="D217" s="145"/>
      <c r="E217" s="145"/>
      <c r="F217" s="254"/>
      <c r="G217" s="146"/>
      <c r="H217" s="147"/>
      <c r="I217" s="145"/>
      <c r="J217" s="147"/>
      <c r="K217" s="145"/>
      <c r="L217" s="147"/>
      <c r="M217" s="145"/>
      <c r="N217" s="257"/>
      <c r="O217" s="138"/>
      <c r="P217" s="512"/>
      <c r="Q217" s="137"/>
      <c r="R217" s="137"/>
      <c r="S217" s="137"/>
    </row>
    <row r="218" spans="1:19" ht="12.5">
      <c r="A218" s="198"/>
      <c r="B218" s="139"/>
      <c r="C218" s="253"/>
      <c r="D218" s="148"/>
      <c r="E218" s="148"/>
      <c r="F218" s="255"/>
      <c r="G218" s="149"/>
      <c r="H218" s="150"/>
      <c r="I218" s="148"/>
      <c r="J218" s="150"/>
      <c r="K218" s="148"/>
      <c r="L218" s="150"/>
      <c r="M218" s="148"/>
      <c r="N218" s="256"/>
      <c r="O218" s="138"/>
      <c r="P218" s="512"/>
      <c r="Q218" s="137"/>
      <c r="R218" s="137"/>
      <c r="S218" s="137"/>
    </row>
    <row r="219" spans="1:19" ht="12.5">
      <c r="A219" s="198"/>
      <c r="B219" s="144"/>
      <c r="C219" s="252"/>
      <c r="D219" s="145"/>
      <c r="E219" s="145"/>
      <c r="F219" s="254"/>
      <c r="G219" s="146"/>
      <c r="H219" s="147"/>
      <c r="I219" s="145"/>
      <c r="J219" s="147"/>
      <c r="K219" s="145"/>
      <c r="L219" s="147"/>
      <c r="M219" s="145"/>
      <c r="N219" s="257"/>
      <c r="O219" s="138"/>
      <c r="P219" s="512"/>
      <c r="Q219" s="137"/>
      <c r="R219" s="137"/>
      <c r="S219" s="137"/>
    </row>
    <row r="220" spans="1:19" ht="12.5">
      <c r="A220" s="198"/>
      <c r="B220" s="139"/>
      <c r="C220" s="253"/>
      <c r="D220" s="148"/>
      <c r="E220" s="148"/>
      <c r="F220" s="255"/>
      <c r="G220" s="149"/>
      <c r="H220" s="150"/>
      <c r="I220" s="148"/>
      <c r="J220" s="150"/>
      <c r="K220" s="148"/>
      <c r="L220" s="150"/>
      <c r="M220" s="148"/>
      <c r="N220" s="256"/>
      <c r="O220" s="138"/>
      <c r="P220" s="512"/>
      <c r="Q220" s="137"/>
      <c r="R220" s="137"/>
      <c r="S220" s="137"/>
    </row>
    <row r="221" spans="1:19" ht="12.5">
      <c r="A221" s="198"/>
      <c r="B221" s="144"/>
      <c r="C221" s="252"/>
      <c r="D221" s="145"/>
      <c r="E221" s="145"/>
      <c r="F221" s="254"/>
      <c r="G221" s="146"/>
      <c r="H221" s="147"/>
      <c r="I221" s="145"/>
      <c r="J221" s="147"/>
      <c r="K221" s="145"/>
      <c r="L221" s="147"/>
      <c r="M221" s="145"/>
      <c r="N221" s="257"/>
      <c r="O221" s="138"/>
      <c r="P221" s="512"/>
      <c r="Q221" s="137"/>
      <c r="R221" s="137"/>
      <c r="S221" s="137"/>
    </row>
    <row r="222" spans="1:19" ht="12.5">
      <c r="A222" s="198"/>
      <c r="B222" s="139"/>
      <c r="C222" s="253"/>
      <c r="D222" s="148"/>
      <c r="E222" s="148"/>
      <c r="F222" s="255"/>
      <c r="G222" s="149"/>
      <c r="H222" s="150"/>
      <c r="I222" s="148"/>
      <c r="J222" s="150"/>
      <c r="K222" s="148"/>
      <c r="L222" s="150"/>
      <c r="M222" s="148"/>
      <c r="N222" s="256"/>
      <c r="O222" s="138"/>
      <c r="P222" s="512"/>
      <c r="Q222" s="137"/>
      <c r="R222" s="137"/>
      <c r="S222" s="137"/>
    </row>
    <row r="223" spans="1:19" ht="12.5">
      <c r="A223" s="198"/>
      <c r="B223" s="144"/>
      <c r="C223" s="252"/>
      <c r="D223" s="145"/>
      <c r="E223" s="145"/>
      <c r="F223" s="254"/>
      <c r="G223" s="146"/>
      <c r="H223" s="147"/>
      <c r="I223" s="145"/>
      <c r="J223" s="147"/>
      <c r="K223" s="145"/>
      <c r="L223" s="147"/>
      <c r="M223" s="145"/>
      <c r="N223" s="257"/>
      <c r="O223" s="138"/>
      <c r="P223" s="512"/>
      <c r="Q223" s="137"/>
      <c r="R223" s="137"/>
      <c r="S223" s="137"/>
    </row>
    <row r="224" spans="1:19" ht="12.5">
      <c r="A224" s="198"/>
      <c r="B224" s="139"/>
      <c r="C224" s="253"/>
      <c r="D224" s="148"/>
      <c r="E224" s="148"/>
      <c r="F224" s="255"/>
      <c r="G224" s="149"/>
      <c r="H224" s="150"/>
      <c r="I224" s="148"/>
      <c r="J224" s="150"/>
      <c r="K224" s="148"/>
      <c r="L224" s="150"/>
      <c r="M224" s="148"/>
      <c r="N224" s="256"/>
      <c r="O224" s="138"/>
      <c r="P224" s="512"/>
      <c r="Q224" s="137"/>
      <c r="R224" s="137"/>
      <c r="S224" s="137"/>
    </row>
    <row r="225" spans="1:19" ht="12.5">
      <c r="A225" s="198"/>
      <c r="B225" s="144"/>
      <c r="C225" s="252"/>
      <c r="D225" s="145"/>
      <c r="E225" s="145"/>
      <c r="F225" s="254"/>
      <c r="G225" s="146"/>
      <c r="H225" s="147"/>
      <c r="I225" s="145"/>
      <c r="J225" s="147"/>
      <c r="K225" s="145"/>
      <c r="L225" s="147"/>
      <c r="M225" s="145"/>
      <c r="N225" s="257"/>
      <c r="O225" s="138"/>
      <c r="P225" s="512"/>
      <c r="Q225" s="137"/>
      <c r="R225" s="137"/>
      <c r="S225" s="137"/>
    </row>
    <row r="226" spans="1:19" ht="12.5">
      <c r="A226" s="198"/>
      <c r="B226" s="139"/>
      <c r="C226" s="253"/>
      <c r="D226" s="148"/>
      <c r="E226" s="148"/>
      <c r="F226" s="255"/>
      <c r="G226" s="149"/>
      <c r="H226" s="150"/>
      <c r="I226" s="148"/>
      <c r="J226" s="150"/>
      <c r="K226" s="148"/>
      <c r="L226" s="150"/>
      <c r="M226" s="148"/>
      <c r="N226" s="256"/>
      <c r="O226" s="138"/>
      <c r="P226" s="512"/>
      <c r="Q226" s="137"/>
      <c r="R226" s="137"/>
      <c r="S226" s="137"/>
    </row>
    <row r="227" spans="1:19" ht="12.5">
      <c r="A227" s="198"/>
      <c r="B227" s="144"/>
      <c r="C227" s="252"/>
      <c r="D227" s="145"/>
      <c r="E227" s="145"/>
      <c r="F227" s="254"/>
      <c r="G227" s="146"/>
      <c r="H227" s="147"/>
      <c r="I227" s="145"/>
      <c r="J227" s="147"/>
      <c r="K227" s="145"/>
      <c r="L227" s="147"/>
      <c r="M227" s="145"/>
      <c r="N227" s="257"/>
      <c r="O227" s="138"/>
      <c r="P227" s="512"/>
      <c r="Q227" s="137"/>
      <c r="R227" s="137"/>
      <c r="S227" s="137"/>
    </row>
    <row r="228" spans="1:19" ht="12.5">
      <c r="A228" s="198"/>
      <c r="B228" s="139"/>
      <c r="C228" s="253"/>
      <c r="D228" s="148"/>
      <c r="E228" s="148"/>
      <c r="F228" s="255"/>
      <c r="G228" s="149"/>
      <c r="H228" s="150"/>
      <c r="I228" s="148"/>
      <c r="J228" s="150"/>
      <c r="K228" s="148"/>
      <c r="L228" s="150"/>
      <c r="M228" s="148"/>
      <c r="N228" s="256"/>
      <c r="O228" s="138"/>
      <c r="P228" s="512"/>
      <c r="Q228" s="137"/>
      <c r="R228" s="137"/>
      <c r="S228" s="137"/>
    </row>
    <row r="229" spans="1:19" ht="12.5">
      <c r="A229" s="198"/>
      <c r="B229" s="144"/>
      <c r="C229" s="252"/>
      <c r="D229" s="145"/>
      <c r="E229" s="145"/>
      <c r="F229" s="254"/>
      <c r="G229" s="146"/>
      <c r="H229" s="147"/>
      <c r="I229" s="145"/>
      <c r="J229" s="147"/>
      <c r="K229" s="145"/>
      <c r="L229" s="147"/>
      <c r="M229" s="145"/>
      <c r="N229" s="257"/>
      <c r="O229" s="138"/>
      <c r="P229" s="512"/>
      <c r="Q229" s="137"/>
      <c r="R229" s="137"/>
      <c r="S229" s="137"/>
    </row>
    <row r="230" spans="1:19" ht="12.5">
      <c r="A230" s="198"/>
      <c r="B230" s="139"/>
      <c r="C230" s="253"/>
      <c r="D230" s="148"/>
      <c r="E230" s="148"/>
      <c r="F230" s="255"/>
      <c r="G230" s="149"/>
      <c r="H230" s="150"/>
      <c r="I230" s="148"/>
      <c r="J230" s="150"/>
      <c r="K230" s="148"/>
      <c r="L230" s="150"/>
      <c r="M230" s="148"/>
      <c r="N230" s="256"/>
      <c r="O230" s="138"/>
      <c r="P230" s="512"/>
      <c r="Q230" s="137"/>
      <c r="R230" s="137"/>
      <c r="S230" s="137"/>
    </row>
    <row r="231" spans="1:19" ht="12.5">
      <c r="A231" s="198"/>
      <c r="B231" s="144"/>
      <c r="C231" s="252"/>
      <c r="D231" s="145"/>
      <c r="E231" s="145"/>
      <c r="F231" s="254"/>
      <c r="G231" s="146"/>
      <c r="H231" s="147"/>
      <c r="I231" s="145"/>
      <c r="J231" s="147"/>
      <c r="K231" s="145"/>
      <c r="L231" s="147"/>
      <c r="M231" s="145"/>
      <c r="N231" s="257"/>
      <c r="O231" s="138"/>
      <c r="P231" s="512"/>
      <c r="Q231" s="137"/>
      <c r="R231" s="137"/>
      <c r="S231" s="137"/>
    </row>
    <row r="232" spans="1:19" ht="12.5">
      <c r="A232" s="198"/>
      <c r="B232" s="139"/>
      <c r="C232" s="253"/>
      <c r="D232" s="148"/>
      <c r="E232" s="148"/>
      <c r="F232" s="255"/>
      <c r="G232" s="149"/>
      <c r="H232" s="150"/>
      <c r="I232" s="148"/>
      <c r="J232" s="150"/>
      <c r="K232" s="148"/>
      <c r="L232" s="150"/>
      <c r="M232" s="148"/>
      <c r="N232" s="256"/>
      <c r="O232" s="138"/>
      <c r="P232" s="512"/>
      <c r="Q232" s="137"/>
      <c r="R232" s="137"/>
      <c r="S232" s="137"/>
    </row>
    <row r="233" spans="1:19" ht="12.5">
      <c r="A233" s="198"/>
      <c r="B233" s="144"/>
      <c r="C233" s="252"/>
      <c r="D233" s="145"/>
      <c r="E233" s="145"/>
      <c r="F233" s="254"/>
      <c r="G233" s="146"/>
      <c r="H233" s="147"/>
      <c r="I233" s="145"/>
      <c r="J233" s="147"/>
      <c r="K233" s="145"/>
      <c r="L233" s="147"/>
      <c r="M233" s="145"/>
      <c r="N233" s="257"/>
      <c r="O233" s="138"/>
      <c r="P233" s="512"/>
      <c r="Q233" s="137"/>
      <c r="R233" s="137"/>
      <c r="S233" s="137"/>
    </row>
    <row r="234" spans="1:19" ht="12.5">
      <c r="A234" s="198"/>
      <c r="B234" s="139"/>
      <c r="C234" s="253"/>
      <c r="D234" s="148"/>
      <c r="E234" s="148"/>
      <c r="F234" s="255"/>
      <c r="G234" s="149"/>
      <c r="H234" s="150"/>
      <c r="I234" s="148"/>
      <c r="J234" s="150"/>
      <c r="K234" s="148"/>
      <c r="L234" s="150"/>
      <c r="M234" s="148"/>
      <c r="N234" s="256"/>
      <c r="O234" s="138"/>
      <c r="P234" s="512"/>
      <c r="Q234" s="137"/>
      <c r="R234" s="137"/>
      <c r="S234" s="137"/>
    </row>
    <row r="235" spans="1:19" ht="12.5">
      <c r="A235" s="198"/>
      <c r="B235" s="144"/>
      <c r="C235" s="252"/>
      <c r="D235" s="145"/>
      <c r="E235" s="145"/>
      <c r="F235" s="254"/>
      <c r="G235" s="146"/>
      <c r="H235" s="147"/>
      <c r="I235" s="145"/>
      <c r="J235" s="147"/>
      <c r="K235" s="145"/>
      <c r="L235" s="147"/>
      <c r="M235" s="145"/>
      <c r="N235" s="257"/>
      <c r="O235" s="138"/>
      <c r="P235" s="512"/>
      <c r="Q235" s="137"/>
      <c r="R235" s="137"/>
      <c r="S235" s="137"/>
    </row>
    <row r="236" spans="1:19" ht="12.5">
      <c r="A236" s="198"/>
      <c r="B236" s="139"/>
      <c r="C236" s="253"/>
      <c r="D236" s="148"/>
      <c r="E236" s="148"/>
      <c r="F236" s="255"/>
      <c r="G236" s="149"/>
      <c r="H236" s="150"/>
      <c r="I236" s="148"/>
      <c r="J236" s="150"/>
      <c r="K236" s="148"/>
      <c r="L236" s="150"/>
      <c r="M236" s="148"/>
      <c r="N236" s="256"/>
      <c r="O236" s="138"/>
      <c r="P236" s="512"/>
      <c r="Q236" s="137"/>
      <c r="R236" s="137"/>
      <c r="S236" s="137"/>
    </row>
    <row r="237" spans="1:19" ht="12.5">
      <c r="A237" s="198"/>
      <c r="B237" s="144"/>
      <c r="C237" s="252"/>
      <c r="D237" s="145"/>
      <c r="E237" s="145"/>
      <c r="F237" s="254"/>
      <c r="G237" s="146"/>
      <c r="H237" s="147"/>
      <c r="I237" s="145"/>
      <c r="J237" s="147"/>
      <c r="K237" s="145"/>
      <c r="L237" s="147"/>
      <c r="M237" s="145"/>
      <c r="N237" s="257"/>
      <c r="O237" s="138"/>
      <c r="P237" s="512"/>
      <c r="Q237" s="137"/>
      <c r="R237" s="137"/>
      <c r="S237" s="137"/>
    </row>
    <row r="238" spans="1:19" ht="12.5">
      <c r="A238" s="198"/>
      <c r="B238" s="139"/>
      <c r="C238" s="253"/>
      <c r="D238" s="148"/>
      <c r="E238" s="148"/>
      <c r="F238" s="255"/>
      <c r="G238" s="149"/>
      <c r="H238" s="150"/>
      <c r="I238" s="148"/>
      <c r="J238" s="150"/>
      <c r="K238" s="148"/>
      <c r="L238" s="150"/>
      <c r="M238" s="148"/>
      <c r="N238" s="256"/>
      <c r="O238" s="138"/>
      <c r="P238" s="512"/>
      <c r="Q238" s="137"/>
      <c r="R238" s="137"/>
      <c r="S238" s="137"/>
    </row>
    <row r="239" spans="1:19" ht="12.5">
      <c r="A239" s="198"/>
      <c r="B239" s="144"/>
      <c r="C239" s="252"/>
      <c r="D239" s="145"/>
      <c r="E239" s="145"/>
      <c r="F239" s="254"/>
      <c r="G239" s="146"/>
      <c r="H239" s="147"/>
      <c r="I239" s="145"/>
      <c r="J239" s="147"/>
      <c r="K239" s="145"/>
      <c r="L239" s="147"/>
      <c r="M239" s="145"/>
      <c r="N239" s="257"/>
      <c r="O239" s="138"/>
      <c r="P239" s="512"/>
      <c r="Q239" s="137"/>
      <c r="R239" s="137"/>
      <c r="S239" s="137"/>
    </row>
    <row r="240" spans="1:19" ht="12.5">
      <c r="A240" s="198"/>
      <c r="B240" s="139"/>
      <c r="C240" s="253"/>
      <c r="D240" s="148"/>
      <c r="E240" s="148"/>
      <c r="F240" s="255"/>
      <c r="G240" s="149"/>
      <c r="H240" s="150"/>
      <c r="I240" s="148"/>
      <c r="J240" s="150"/>
      <c r="K240" s="148"/>
      <c r="L240" s="150"/>
      <c r="M240" s="148"/>
      <c r="N240" s="256"/>
      <c r="O240" s="138"/>
      <c r="P240" s="512"/>
      <c r="Q240" s="137"/>
      <c r="R240" s="137"/>
      <c r="S240" s="137"/>
    </row>
    <row r="241" spans="1:19" ht="12.5">
      <c r="A241" s="198"/>
      <c r="B241" s="144"/>
      <c r="C241" s="252"/>
      <c r="D241" s="145"/>
      <c r="E241" s="145"/>
      <c r="F241" s="254"/>
      <c r="G241" s="146"/>
      <c r="H241" s="147"/>
      <c r="I241" s="145"/>
      <c r="J241" s="147"/>
      <c r="K241" s="145"/>
      <c r="L241" s="147"/>
      <c r="M241" s="145"/>
      <c r="N241" s="257"/>
      <c r="O241" s="138"/>
      <c r="P241" s="512"/>
      <c r="Q241" s="137"/>
      <c r="R241" s="137"/>
      <c r="S241" s="137"/>
    </row>
    <row r="242" spans="1:19" ht="12.5">
      <c r="A242" s="198"/>
      <c r="B242" s="139"/>
      <c r="C242" s="253"/>
      <c r="D242" s="148"/>
      <c r="E242" s="148"/>
      <c r="F242" s="255"/>
      <c r="G242" s="149"/>
      <c r="H242" s="150"/>
      <c r="I242" s="148"/>
      <c r="J242" s="150"/>
      <c r="K242" s="148"/>
      <c r="L242" s="150"/>
      <c r="M242" s="148"/>
      <c r="N242" s="256"/>
      <c r="O242" s="138"/>
      <c r="P242" s="512"/>
      <c r="Q242" s="137"/>
      <c r="R242" s="137"/>
      <c r="S242" s="137"/>
    </row>
    <row r="243" spans="1:19" ht="12.5">
      <c r="A243" s="198"/>
      <c r="B243" s="144"/>
      <c r="C243" s="252"/>
      <c r="D243" s="145"/>
      <c r="E243" s="145"/>
      <c r="F243" s="254"/>
      <c r="G243" s="146"/>
      <c r="H243" s="147"/>
      <c r="I243" s="145"/>
      <c r="J243" s="147"/>
      <c r="K243" s="145"/>
      <c r="L243" s="147"/>
      <c r="M243" s="145"/>
      <c r="N243" s="257"/>
      <c r="O243" s="138"/>
      <c r="P243" s="512"/>
      <c r="Q243" s="137"/>
      <c r="R243" s="137"/>
      <c r="S243" s="137"/>
    </row>
    <row r="244" spans="1:19" ht="12.5">
      <c r="A244" s="198"/>
      <c r="B244" s="139"/>
      <c r="C244" s="253"/>
      <c r="D244" s="148"/>
      <c r="E244" s="148"/>
      <c r="F244" s="255"/>
      <c r="G244" s="149"/>
      <c r="H244" s="150"/>
      <c r="I244" s="148"/>
      <c r="J244" s="150"/>
      <c r="K244" s="148"/>
      <c r="L244" s="150"/>
      <c r="M244" s="148"/>
      <c r="N244" s="256"/>
      <c r="O244" s="138"/>
      <c r="P244" s="512"/>
      <c r="Q244" s="137"/>
      <c r="R244" s="137"/>
      <c r="S244" s="137"/>
    </row>
    <row r="245" spans="1:19" ht="12.5">
      <c r="A245" s="198"/>
      <c r="B245" s="144"/>
      <c r="C245" s="252"/>
      <c r="D245" s="145"/>
      <c r="E245" s="145"/>
      <c r="F245" s="254"/>
      <c r="G245" s="146"/>
      <c r="H245" s="147"/>
      <c r="I245" s="145"/>
      <c r="J245" s="147"/>
      <c r="K245" s="145"/>
      <c r="L245" s="147"/>
      <c r="M245" s="145"/>
      <c r="N245" s="257"/>
      <c r="O245" s="138"/>
      <c r="P245" s="512"/>
      <c r="Q245" s="137"/>
      <c r="R245" s="137"/>
      <c r="S245" s="137"/>
    </row>
    <row r="246" spans="1:19" ht="12.5">
      <c r="A246" s="198"/>
      <c r="B246" s="139"/>
      <c r="C246" s="253"/>
      <c r="D246" s="148"/>
      <c r="E246" s="148"/>
      <c r="F246" s="255"/>
      <c r="G246" s="149"/>
      <c r="H246" s="150"/>
      <c r="I246" s="148"/>
      <c r="J246" s="150"/>
      <c r="K246" s="148"/>
      <c r="L246" s="150"/>
      <c r="M246" s="148"/>
      <c r="N246" s="256"/>
      <c r="O246" s="138"/>
      <c r="P246" s="512"/>
      <c r="Q246" s="137"/>
      <c r="R246" s="137"/>
      <c r="S246" s="137"/>
    </row>
    <row r="247" spans="1:19" ht="12.5">
      <c r="A247" s="198"/>
      <c r="B247" s="144"/>
      <c r="C247" s="252"/>
      <c r="D247" s="145"/>
      <c r="E247" s="145"/>
      <c r="F247" s="254"/>
      <c r="G247" s="146"/>
      <c r="H247" s="147"/>
      <c r="I247" s="145"/>
      <c r="J247" s="147"/>
      <c r="K247" s="145"/>
      <c r="L247" s="147"/>
      <c r="M247" s="145"/>
      <c r="N247" s="257"/>
      <c r="O247" s="138"/>
      <c r="P247" s="512"/>
      <c r="Q247" s="137"/>
      <c r="R247" s="137"/>
      <c r="S247" s="137"/>
    </row>
    <row r="248" spans="1:19" ht="12.5">
      <c r="A248" s="198"/>
      <c r="B248" s="139"/>
      <c r="C248" s="253"/>
      <c r="D248" s="148"/>
      <c r="E248" s="148"/>
      <c r="F248" s="255"/>
      <c r="G248" s="149"/>
      <c r="H248" s="150"/>
      <c r="I248" s="148"/>
      <c r="J248" s="150"/>
      <c r="K248" s="148"/>
      <c r="L248" s="150"/>
      <c r="M248" s="148"/>
      <c r="N248" s="256"/>
      <c r="O248" s="138"/>
      <c r="P248" s="512"/>
      <c r="Q248" s="137"/>
      <c r="R248" s="137"/>
      <c r="S248" s="137"/>
    </row>
    <row r="249" spans="1:19" ht="12.5">
      <c r="A249" s="198"/>
      <c r="B249" s="144"/>
      <c r="C249" s="252"/>
      <c r="D249" s="145"/>
      <c r="E249" s="145"/>
      <c r="F249" s="254"/>
      <c r="G249" s="146"/>
      <c r="H249" s="147"/>
      <c r="I249" s="145"/>
      <c r="J249" s="147"/>
      <c r="K249" s="145"/>
      <c r="L249" s="147"/>
      <c r="M249" s="145"/>
      <c r="N249" s="257"/>
      <c r="O249" s="138"/>
      <c r="P249" s="512"/>
      <c r="Q249" s="137"/>
      <c r="R249" s="137"/>
      <c r="S249" s="137"/>
    </row>
    <row r="250" spans="1:19" ht="12.5">
      <c r="A250" s="198"/>
      <c r="B250" s="139"/>
      <c r="C250" s="253"/>
      <c r="D250" s="148"/>
      <c r="E250" s="148"/>
      <c r="F250" s="255"/>
      <c r="G250" s="149"/>
      <c r="H250" s="150"/>
      <c r="I250" s="148"/>
      <c r="J250" s="150"/>
      <c r="K250" s="148"/>
      <c r="L250" s="150"/>
      <c r="M250" s="148"/>
      <c r="N250" s="256"/>
      <c r="O250" s="138"/>
      <c r="P250" s="512"/>
      <c r="Q250" s="137"/>
      <c r="R250" s="137"/>
      <c r="S250" s="137"/>
    </row>
    <row r="251" spans="1:19" ht="12.5">
      <c r="A251" s="198"/>
      <c r="B251" s="144"/>
      <c r="C251" s="252"/>
      <c r="D251" s="145"/>
      <c r="E251" s="145"/>
      <c r="F251" s="254"/>
      <c r="G251" s="146"/>
      <c r="H251" s="147"/>
      <c r="I251" s="145"/>
      <c r="J251" s="147"/>
      <c r="K251" s="145"/>
      <c r="L251" s="147"/>
      <c r="M251" s="145"/>
      <c r="N251" s="257"/>
      <c r="O251" s="138"/>
      <c r="P251" s="512"/>
      <c r="Q251" s="137"/>
      <c r="R251" s="137"/>
      <c r="S251" s="137"/>
    </row>
    <row r="252" spans="1:19" ht="12.5">
      <c r="A252" s="198"/>
      <c r="B252" s="139"/>
      <c r="C252" s="253"/>
      <c r="D252" s="148"/>
      <c r="E252" s="148"/>
      <c r="F252" s="255"/>
      <c r="G252" s="149"/>
      <c r="H252" s="150"/>
      <c r="I252" s="148"/>
      <c r="J252" s="150"/>
      <c r="K252" s="148"/>
      <c r="L252" s="150"/>
      <c r="M252" s="148"/>
      <c r="N252" s="256"/>
      <c r="O252" s="138"/>
      <c r="P252" s="512"/>
      <c r="Q252" s="137"/>
      <c r="R252" s="137"/>
      <c r="S252" s="137"/>
    </row>
    <row r="253" spans="1:19" ht="12.5">
      <c r="A253" s="198"/>
      <c r="B253" s="144"/>
      <c r="C253" s="252"/>
      <c r="D253" s="145"/>
      <c r="E253" s="145"/>
      <c r="F253" s="254"/>
      <c r="G253" s="146"/>
      <c r="H253" s="147"/>
      <c r="I253" s="145"/>
      <c r="J253" s="147"/>
      <c r="K253" s="145"/>
      <c r="L253" s="147"/>
      <c r="M253" s="145"/>
      <c r="N253" s="257"/>
      <c r="O253" s="138"/>
      <c r="P253" s="512"/>
      <c r="Q253" s="137"/>
      <c r="R253" s="137"/>
      <c r="S253" s="137"/>
    </row>
    <row r="254" spans="1:19" ht="12.5">
      <c r="A254" s="198"/>
      <c r="B254" s="139"/>
      <c r="C254" s="253"/>
      <c r="D254" s="148"/>
      <c r="E254" s="148"/>
      <c r="F254" s="255"/>
      <c r="G254" s="149"/>
      <c r="H254" s="150"/>
      <c r="I254" s="148"/>
      <c r="J254" s="150"/>
      <c r="K254" s="148"/>
      <c r="L254" s="150"/>
      <c r="M254" s="148"/>
      <c r="N254" s="256"/>
      <c r="O254" s="138"/>
      <c r="P254" s="512"/>
      <c r="Q254" s="137"/>
      <c r="R254" s="137"/>
      <c r="S254" s="137"/>
    </row>
    <row r="255" spans="1:19" ht="12.5">
      <c r="A255" s="198"/>
      <c r="B255" s="144"/>
      <c r="C255" s="252"/>
      <c r="D255" s="145"/>
      <c r="E255" s="145"/>
      <c r="F255" s="254"/>
      <c r="G255" s="146"/>
      <c r="H255" s="147"/>
      <c r="I255" s="145"/>
      <c r="J255" s="147"/>
      <c r="K255" s="145"/>
      <c r="L255" s="147"/>
      <c r="M255" s="145"/>
      <c r="N255" s="257"/>
      <c r="O255" s="138"/>
      <c r="P255" s="512"/>
      <c r="Q255" s="137"/>
      <c r="R255" s="137"/>
      <c r="S255" s="137"/>
    </row>
    <row r="256" spans="1:19" ht="12.5">
      <c r="A256" s="198"/>
      <c r="B256" s="139"/>
      <c r="C256" s="253"/>
      <c r="D256" s="148"/>
      <c r="E256" s="148"/>
      <c r="F256" s="255"/>
      <c r="G256" s="149"/>
      <c r="H256" s="150"/>
      <c r="I256" s="148"/>
      <c r="J256" s="150"/>
      <c r="K256" s="148"/>
      <c r="L256" s="150"/>
      <c r="M256" s="148"/>
      <c r="N256" s="256"/>
      <c r="O256" s="138"/>
      <c r="P256" s="512"/>
      <c r="Q256" s="137"/>
      <c r="R256" s="137"/>
      <c r="S256" s="137"/>
    </row>
    <row r="257" spans="1:19" ht="12.5">
      <c r="A257" s="198"/>
      <c r="B257" s="144"/>
      <c r="C257" s="252"/>
      <c r="D257" s="145"/>
      <c r="E257" s="145"/>
      <c r="F257" s="254"/>
      <c r="G257" s="146"/>
      <c r="H257" s="147"/>
      <c r="I257" s="145"/>
      <c r="J257" s="147"/>
      <c r="K257" s="145"/>
      <c r="L257" s="147"/>
      <c r="M257" s="145"/>
      <c r="N257" s="257"/>
      <c r="O257" s="138"/>
      <c r="P257" s="512"/>
      <c r="Q257" s="137"/>
      <c r="R257" s="137"/>
      <c r="S257" s="137"/>
    </row>
    <row r="258" spans="1:19" ht="12.5">
      <c r="A258" s="198"/>
      <c r="B258" s="139"/>
      <c r="C258" s="253"/>
      <c r="D258" s="148"/>
      <c r="E258" s="148"/>
      <c r="F258" s="255"/>
      <c r="G258" s="149"/>
      <c r="H258" s="150"/>
      <c r="I258" s="148"/>
      <c r="J258" s="150"/>
      <c r="K258" s="148"/>
      <c r="L258" s="150"/>
      <c r="M258" s="148"/>
      <c r="N258" s="256"/>
      <c r="O258" s="138"/>
      <c r="P258" s="512"/>
      <c r="Q258" s="137"/>
      <c r="R258" s="137"/>
      <c r="S258" s="137"/>
    </row>
    <row r="259" spans="1:19" ht="12.5">
      <c r="A259" s="198"/>
      <c r="B259" s="144"/>
      <c r="C259" s="252"/>
      <c r="D259" s="145"/>
      <c r="E259" s="145"/>
      <c r="F259" s="254"/>
      <c r="G259" s="146"/>
      <c r="H259" s="147"/>
      <c r="I259" s="145"/>
      <c r="J259" s="147"/>
      <c r="K259" s="145"/>
      <c r="L259" s="147"/>
      <c r="M259" s="145"/>
      <c r="N259" s="257"/>
      <c r="O259" s="138"/>
      <c r="P259" s="512"/>
      <c r="Q259" s="137"/>
      <c r="R259" s="137"/>
      <c r="S259" s="137"/>
    </row>
    <row r="260" spans="1:19" ht="12.5">
      <c r="A260" s="198"/>
      <c r="B260" s="139"/>
      <c r="C260" s="253"/>
      <c r="D260" s="148"/>
      <c r="E260" s="148"/>
      <c r="F260" s="255"/>
      <c r="G260" s="149"/>
      <c r="H260" s="150"/>
      <c r="I260" s="148"/>
      <c r="J260" s="150"/>
      <c r="K260" s="148"/>
      <c r="L260" s="150"/>
      <c r="M260" s="148"/>
      <c r="N260" s="256"/>
      <c r="O260" s="138"/>
      <c r="P260" s="512"/>
      <c r="Q260" s="137"/>
      <c r="R260" s="137"/>
      <c r="S260" s="137"/>
    </row>
    <row r="261" spans="1:19" ht="12.5">
      <c r="A261" s="198"/>
      <c r="B261" s="144"/>
      <c r="C261" s="252"/>
      <c r="D261" s="145"/>
      <c r="E261" s="145"/>
      <c r="F261" s="254"/>
      <c r="G261" s="146"/>
      <c r="H261" s="147"/>
      <c r="I261" s="145"/>
      <c r="J261" s="147"/>
      <c r="K261" s="145"/>
      <c r="L261" s="147"/>
      <c r="M261" s="145"/>
      <c r="N261" s="257"/>
      <c r="O261" s="138"/>
      <c r="P261" s="512"/>
      <c r="Q261" s="137"/>
      <c r="R261" s="137"/>
      <c r="S261" s="137"/>
    </row>
    <row r="262" spans="1:19" ht="12.5">
      <c r="A262" s="198"/>
      <c r="B262" s="139"/>
      <c r="C262" s="253"/>
      <c r="D262" s="148"/>
      <c r="E262" s="148"/>
      <c r="F262" s="255"/>
      <c r="G262" s="149"/>
      <c r="H262" s="150"/>
      <c r="I262" s="148"/>
      <c r="J262" s="150"/>
      <c r="K262" s="148"/>
      <c r="L262" s="150"/>
      <c r="M262" s="148"/>
      <c r="N262" s="256"/>
      <c r="O262" s="138"/>
      <c r="P262" s="512"/>
      <c r="Q262" s="137"/>
      <c r="R262" s="137"/>
      <c r="S262" s="137"/>
    </row>
    <row r="263" spans="1:19" ht="12.5">
      <c r="A263" s="198"/>
      <c r="B263" s="144"/>
      <c r="C263" s="252"/>
      <c r="D263" s="145"/>
      <c r="E263" s="145"/>
      <c r="F263" s="254"/>
      <c r="G263" s="146"/>
      <c r="H263" s="147"/>
      <c r="I263" s="145"/>
      <c r="J263" s="147"/>
      <c r="K263" s="145"/>
      <c r="L263" s="147"/>
      <c r="M263" s="145"/>
      <c r="N263" s="257"/>
      <c r="O263" s="138"/>
      <c r="P263" s="512"/>
      <c r="Q263" s="137"/>
      <c r="R263" s="137"/>
      <c r="S263" s="137"/>
    </row>
    <row r="264" spans="1:19" ht="12.5">
      <c r="A264" s="198"/>
      <c r="B264" s="139"/>
      <c r="C264" s="253"/>
      <c r="D264" s="148"/>
      <c r="E264" s="148"/>
      <c r="F264" s="255"/>
      <c r="G264" s="149"/>
      <c r="H264" s="150"/>
      <c r="I264" s="148"/>
      <c r="J264" s="150"/>
      <c r="K264" s="148"/>
      <c r="L264" s="150"/>
      <c r="M264" s="148"/>
      <c r="N264" s="256"/>
      <c r="O264" s="138"/>
      <c r="P264" s="512"/>
      <c r="Q264" s="137"/>
      <c r="R264" s="137"/>
      <c r="S264" s="137"/>
    </row>
    <row r="265" spans="1:19" ht="12.5">
      <c r="A265" s="198"/>
      <c r="B265" s="144"/>
      <c r="C265" s="252"/>
      <c r="D265" s="145"/>
      <c r="E265" s="145"/>
      <c r="F265" s="254"/>
      <c r="G265" s="146"/>
      <c r="H265" s="147"/>
      <c r="I265" s="145"/>
      <c r="J265" s="147"/>
      <c r="K265" s="145"/>
      <c r="L265" s="147"/>
      <c r="M265" s="145"/>
      <c r="N265" s="257"/>
      <c r="O265" s="138"/>
      <c r="P265" s="512"/>
      <c r="Q265" s="137"/>
      <c r="R265" s="137"/>
      <c r="S265" s="137"/>
    </row>
    <row r="266" spans="1:19" ht="12.5">
      <c r="A266" s="198"/>
      <c r="B266" s="139"/>
      <c r="C266" s="253"/>
      <c r="D266" s="148"/>
      <c r="E266" s="148"/>
      <c r="F266" s="255"/>
      <c r="G266" s="149"/>
      <c r="H266" s="150"/>
      <c r="I266" s="148"/>
      <c r="J266" s="150"/>
      <c r="K266" s="148"/>
      <c r="L266" s="150"/>
      <c r="M266" s="148"/>
      <c r="N266" s="256"/>
      <c r="O266" s="138"/>
      <c r="P266" s="512"/>
      <c r="Q266" s="137"/>
      <c r="R266" s="137"/>
      <c r="S266" s="137"/>
    </row>
    <row r="267" spans="1:19" ht="12.5">
      <c r="A267" s="198"/>
      <c r="B267" s="144"/>
      <c r="C267" s="252"/>
      <c r="D267" s="145"/>
      <c r="E267" s="145"/>
      <c r="F267" s="254"/>
      <c r="G267" s="146"/>
      <c r="H267" s="147"/>
      <c r="I267" s="145"/>
      <c r="J267" s="147"/>
      <c r="K267" s="145"/>
      <c r="L267" s="147"/>
      <c r="M267" s="145"/>
      <c r="N267" s="257"/>
      <c r="O267" s="138"/>
      <c r="P267" s="512"/>
      <c r="Q267" s="137"/>
      <c r="R267" s="137"/>
      <c r="S267" s="137"/>
    </row>
    <row r="268" spans="1:19" ht="12.5">
      <c r="A268" s="198"/>
      <c r="B268" s="139"/>
      <c r="C268" s="253"/>
      <c r="D268" s="148"/>
      <c r="E268" s="148"/>
      <c r="F268" s="255"/>
      <c r="G268" s="149"/>
      <c r="H268" s="150"/>
      <c r="I268" s="148"/>
      <c r="J268" s="150"/>
      <c r="K268" s="148"/>
      <c r="L268" s="150"/>
      <c r="M268" s="148"/>
      <c r="N268" s="256"/>
      <c r="O268" s="138"/>
      <c r="P268" s="512"/>
      <c r="Q268" s="137"/>
      <c r="R268" s="137"/>
      <c r="S268" s="137"/>
    </row>
    <row r="269" spans="1:19" ht="12.5">
      <c r="A269" s="198"/>
      <c r="B269" s="144"/>
      <c r="C269" s="252"/>
      <c r="D269" s="145"/>
      <c r="E269" s="145"/>
      <c r="F269" s="254"/>
      <c r="G269" s="146"/>
      <c r="H269" s="147"/>
      <c r="I269" s="145"/>
      <c r="J269" s="147"/>
      <c r="K269" s="145"/>
      <c r="L269" s="147"/>
      <c r="M269" s="145"/>
      <c r="N269" s="257"/>
      <c r="O269" s="138"/>
      <c r="P269" s="512"/>
      <c r="Q269" s="137"/>
      <c r="R269" s="137"/>
      <c r="S269" s="137"/>
    </row>
    <row r="270" spans="1:19" ht="12.5">
      <c r="A270" s="198"/>
      <c r="B270" s="139"/>
      <c r="C270" s="253"/>
      <c r="D270" s="148"/>
      <c r="E270" s="148"/>
      <c r="F270" s="255"/>
      <c r="G270" s="149"/>
      <c r="H270" s="150"/>
      <c r="I270" s="148"/>
      <c r="J270" s="150"/>
      <c r="K270" s="148"/>
      <c r="L270" s="150"/>
      <c r="M270" s="148"/>
      <c r="N270" s="256"/>
      <c r="O270" s="138"/>
      <c r="P270" s="512"/>
      <c r="Q270" s="137"/>
      <c r="R270" s="137"/>
      <c r="S270" s="137"/>
    </row>
    <row r="271" spans="1:19" ht="12.5">
      <c r="A271" s="198"/>
      <c r="B271" s="144"/>
      <c r="C271" s="252"/>
      <c r="D271" s="145"/>
      <c r="E271" s="145"/>
      <c r="F271" s="254"/>
      <c r="G271" s="146"/>
      <c r="H271" s="147"/>
      <c r="I271" s="145"/>
      <c r="J271" s="147"/>
      <c r="K271" s="145"/>
      <c r="L271" s="147"/>
      <c r="M271" s="145"/>
      <c r="N271" s="257"/>
      <c r="O271" s="138"/>
      <c r="P271" s="512"/>
      <c r="Q271" s="137"/>
      <c r="R271" s="137"/>
      <c r="S271" s="137"/>
    </row>
    <row r="272" spans="1:19" ht="12.5">
      <c r="A272" s="198"/>
      <c r="B272" s="139"/>
      <c r="C272" s="253"/>
      <c r="D272" s="148"/>
      <c r="E272" s="148"/>
      <c r="F272" s="255"/>
      <c r="G272" s="149"/>
      <c r="H272" s="150"/>
      <c r="I272" s="148"/>
      <c r="J272" s="150"/>
      <c r="K272" s="148"/>
      <c r="L272" s="150"/>
      <c r="M272" s="148"/>
      <c r="N272" s="256"/>
      <c r="O272" s="138"/>
      <c r="P272" s="512"/>
      <c r="Q272" s="137"/>
      <c r="R272" s="137"/>
      <c r="S272" s="137"/>
    </row>
    <row r="273" spans="1:19" ht="12.5">
      <c r="A273" s="198"/>
      <c r="B273" s="144"/>
      <c r="C273" s="252"/>
      <c r="D273" s="145"/>
      <c r="E273" s="145"/>
      <c r="F273" s="254"/>
      <c r="G273" s="146"/>
      <c r="H273" s="147"/>
      <c r="I273" s="145"/>
      <c r="J273" s="147"/>
      <c r="K273" s="145"/>
      <c r="L273" s="147"/>
      <c r="M273" s="145"/>
      <c r="N273" s="257"/>
      <c r="O273" s="138"/>
      <c r="P273" s="512"/>
      <c r="Q273" s="137"/>
      <c r="R273" s="137"/>
      <c r="S273" s="137"/>
    </row>
    <row r="274" spans="1:19" ht="12.5">
      <c r="A274" s="198"/>
      <c r="B274" s="139"/>
      <c r="C274" s="253"/>
      <c r="D274" s="148"/>
      <c r="E274" s="148"/>
      <c r="F274" s="255"/>
      <c r="G274" s="149"/>
      <c r="H274" s="150"/>
      <c r="I274" s="148"/>
      <c r="J274" s="150"/>
      <c r="K274" s="148"/>
      <c r="L274" s="150"/>
      <c r="M274" s="148"/>
      <c r="N274" s="256"/>
      <c r="O274" s="138"/>
      <c r="P274" s="512"/>
      <c r="Q274" s="137"/>
      <c r="R274" s="137"/>
      <c r="S274" s="137"/>
    </row>
    <row r="275" spans="1:19" ht="12.5">
      <c r="A275" s="198"/>
      <c r="B275" s="144"/>
      <c r="C275" s="252"/>
      <c r="D275" s="145"/>
      <c r="E275" s="145"/>
      <c r="F275" s="254"/>
      <c r="G275" s="146"/>
      <c r="H275" s="147"/>
      <c r="I275" s="145"/>
      <c r="J275" s="147"/>
      <c r="K275" s="145"/>
      <c r="L275" s="147"/>
      <c r="M275" s="145"/>
      <c r="N275" s="257"/>
      <c r="O275" s="138"/>
      <c r="P275" s="512"/>
      <c r="Q275" s="137"/>
      <c r="R275" s="137"/>
      <c r="S275" s="137"/>
    </row>
    <row r="276" spans="1:19" ht="12.5">
      <c r="A276" s="198"/>
      <c r="B276" s="139"/>
      <c r="C276" s="253"/>
      <c r="D276" s="148"/>
      <c r="E276" s="148"/>
      <c r="F276" s="255"/>
      <c r="G276" s="149"/>
      <c r="H276" s="150"/>
      <c r="I276" s="148"/>
      <c r="J276" s="150"/>
      <c r="K276" s="148"/>
      <c r="L276" s="150"/>
      <c r="M276" s="148"/>
      <c r="N276" s="256"/>
      <c r="O276" s="138"/>
      <c r="P276" s="512"/>
      <c r="Q276" s="137"/>
      <c r="R276" s="137"/>
      <c r="S276" s="137"/>
    </row>
    <row r="277" spans="1:19" ht="12.5">
      <c r="A277" s="198"/>
      <c r="B277" s="144"/>
      <c r="C277" s="252"/>
      <c r="D277" s="145"/>
      <c r="E277" s="145"/>
      <c r="F277" s="254"/>
      <c r="G277" s="146"/>
      <c r="H277" s="147"/>
      <c r="I277" s="145"/>
      <c r="J277" s="147"/>
      <c r="K277" s="145"/>
      <c r="L277" s="147"/>
      <c r="M277" s="145"/>
      <c r="N277" s="257"/>
      <c r="O277" s="138"/>
      <c r="P277" s="512"/>
      <c r="Q277" s="137"/>
      <c r="R277" s="137"/>
      <c r="S277" s="137"/>
    </row>
    <row r="278" spans="1:19" ht="12.5">
      <c r="A278" s="198"/>
      <c r="B278" s="139"/>
      <c r="C278" s="253"/>
      <c r="D278" s="148"/>
      <c r="E278" s="148"/>
      <c r="F278" s="255"/>
      <c r="G278" s="149"/>
      <c r="H278" s="150"/>
      <c r="I278" s="148"/>
      <c r="J278" s="150"/>
      <c r="K278" s="148"/>
      <c r="L278" s="150"/>
      <c r="M278" s="148"/>
      <c r="N278" s="256"/>
      <c r="O278" s="138"/>
      <c r="P278" s="512"/>
      <c r="Q278" s="137"/>
      <c r="R278" s="137"/>
      <c r="S278" s="137"/>
    </row>
    <row r="279" spans="1:19" ht="12.5">
      <c r="A279" s="198"/>
      <c r="B279" s="144"/>
      <c r="C279" s="252"/>
      <c r="D279" s="145"/>
      <c r="E279" s="145"/>
      <c r="F279" s="254"/>
      <c r="G279" s="146"/>
      <c r="H279" s="147"/>
      <c r="I279" s="145"/>
      <c r="J279" s="147"/>
      <c r="K279" s="145"/>
      <c r="L279" s="147"/>
      <c r="M279" s="145"/>
      <c r="N279" s="257"/>
      <c r="O279" s="138"/>
      <c r="P279" s="512"/>
      <c r="Q279" s="137"/>
      <c r="R279" s="137"/>
      <c r="S279" s="137"/>
    </row>
    <row r="280" spans="1:19" ht="12.5">
      <c r="A280" s="198"/>
      <c r="B280" s="139"/>
      <c r="C280" s="253"/>
      <c r="D280" s="148"/>
      <c r="E280" s="148"/>
      <c r="F280" s="255"/>
      <c r="G280" s="149"/>
      <c r="H280" s="150"/>
      <c r="I280" s="148"/>
      <c r="J280" s="150"/>
      <c r="K280" s="148"/>
      <c r="L280" s="150"/>
      <c r="M280" s="148"/>
      <c r="N280" s="256"/>
      <c r="O280" s="138"/>
      <c r="P280" s="512"/>
      <c r="Q280" s="137"/>
      <c r="R280" s="137"/>
      <c r="S280" s="137"/>
    </row>
    <row r="281" spans="1:19" ht="12.5">
      <c r="A281" s="198"/>
      <c r="B281" s="144"/>
      <c r="C281" s="252"/>
      <c r="D281" s="145"/>
      <c r="E281" s="145"/>
      <c r="F281" s="254"/>
      <c r="G281" s="146"/>
      <c r="H281" s="147"/>
      <c r="I281" s="145"/>
      <c r="J281" s="147"/>
      <c r="K281" s="145"/>
      <c r="L281" s="147"/>
      <c r="M281" s="145"/>
      <c r="N281" s="257"/>
      <c r="O281" s="138"/>
      <c r="P281" s="512"/>
      <c r="Q281" s="137"/>
      <c r="R281" s="137"/>
      <c r="S281" s="137"/>
    </row>
    <row r="282" spans="1:19" ht="12.5">
      <c r="A282" s="198"/>
      <c r="B282" s="139"/>
      <c r="C282" s="253"/>
      <c r="D282" s="148"/>
      <c r="E282" s="148"/>
      <c r="F282" s="255"/>
      <c r="G282" s="149"/>
      <c r="H282" s="150"/>
      <c r="I282" s="148"/>
      <c r="J282" s="150"/>
      <c r="K282" s="148"/>
      <c r="L282" s="150"/>
      <c r="M282" s="148"/>
      <c r="N282" s="256"/>
      <c r="O282" s="138"/>
      <c r="P282" s="512"/>
      <c r="Q282" s="137"/>
      <c r="R282" s="137"/>
      <c r="S282" s="137"/>
    </row>
    <row r="283" spans="1:19" ht="12.5">
      <c r="A283" s="198"/>
      <c r="B283" s="144"/>
      <c r="C283" s="252"/>
      <c r="D283" s="145"/>
      <c r="E283" s="145"/>
      <c r="F283" s="254"/>
      <c r="G283" s="146"/>
      <c r="H283" s="147"/>
      <c r="I283" s="145"/>
      <c r="J283" s="147"/>
      <c r="K283" s="145"/>
      <c r="L283" s="147"/>
      <c r="M283" s="145"/>
      <c r="N283" s="257"/>
      <c r="O283" s="138"/>
      <c r="P283" s="512"/>
      <c r="Q283" s="137"/>
      <c r="R283" s="137"/>
      <c r="S283" s="137"/>
    </row>
    <row r="284" spans="1:19" ht="12.5">
      <c r="A284" s="198"/>
      <c r="B284" s="139"/>
      <c r="C284" s="253"/>
      <c r="D284" s="148"/>
      <c r="E284" s="148"/>
      <c r="F284" s="255"/>
      <c r="G284" s="149"/>
      <c r="H284" s="150"/>
      <c r="I284" s="148"/>
      <c r="J284" s="150"/>
      <c r="K284" s="148"/>
      <c r="L284" s="150"/>
      <c r="M284" s="148"/>
      <c r="N284" s="256"/>
      <c r="O284" s="138"/>
      <c r="P284" s="512"/>
      <c r="Q284" s="137"/>
      <c r="R284" s="137"/>
      <c r="S284" s="137"/>
    </row>
    <row r="285" spans="1:19" ht="12.5">
      <c r="A285" s="198"/>
      <c r="B285" s="144"/>
      <c r="C285" s="252"/>
      <c r="D285" s="145"/>
      <c r="E285" s="145"/>
      <c r="F285" s="254"/>
      <c r="G285" s="146"/>
      <c r="H285" s="147"/>
      <c r="I285" s="145"/>
      <c r="J285" s="147"/>
      <c r="K285" s="145"/>
      <c r="L285" s="147"/>
      <c r="M285" s="145"/>
      <c r="N285" s="257"/>
      <c r="O285" s="138"/>
      <c r="P285" s="512"/>
      <c r="Q285" s="137"/>
      <c r="R285" s="137"/>
      <c r="S285" s="137"/>
    </row>
    <row r="286" spans="1:19" ht="12.5">
      <c r="A286" s="198"/>
      <c r="B286" s="139"/>
      <c r="C286" s="253"/>
      <c r="D286" s="148"/>
      <c r="E286" s="148"/>
      <c r="F286" s="255"/>
      <c r="G286" s="149"/>
      <c r="H286" s="150"/>
      <c r="I286" s="148"/>
      <c r="J286" s="150"/>
      <c r="K286" s="148"/>
      <c r="L286" s="150"/>
      <c r="M286" s="148"/>
      <c r="N286" s="256"/>
      <c r="O286" s="138"/>
      <c r="P286" s="512"/>
      <c r="Q286" s="137"/>
      <c r="R286" s="137"/>
      <c r="S286" s="137"/>
    </row>
    <row r="287" spans="1:19" ht="12.5">
      <c r="A287" s="198"/>
      <c r="B287" s="144"/>
      <c r="C287" s="252"/>
      <c r="D287" s="145"/>
      <c r="E287" s="145"/>
      <c r="F287" s="254"/>
      <c r="G287" s="146"/>
      <c r="H287" s="147"/>
      <c r="I287" s="145"/>
      <c r="J287" s="147"/>
      <c r="K287" s="145"/>
      <c r="L287" s="147"/>
      <c r="M287" s="145"/>
      <c r="N287" s="257"/>
      <c r="O287" s="138"/>
      <c r="P287" s="512"/>
      <c r="Q287" s="137"/>
      <c r="R287" s="137"/>
      <c r="S287" s="137"/>
    </row>
    <row r="288" spans="1:19" ht="12.5">
      <c r="A288" s="198"/>
      <c r="B288" s="139"/>
      <c r="C288" s="253"/>
      <c r="D288" s="148"/>
      <c r="E288" s="148"/>
      <c r="F288" s="255"/>
      <c r="G288" s="149"/>
      <c r="H288" s="150"/>
      <c r="I288" s="148"/>
      <c r="J288" s="150"/>
      <c r="K288" s="148"/>
      <c r="L288" s="150"/>
      <c r="M288" s="148"/>
      <c r="N288" s="256"/>
      <c r="O288" s="138"/>
      <c r="P288" s="512"/>
      <c r="Q288" s="137"/>
      <c r="R288" s="137"/>
      <c r="S288" s="137"/>
    </row>
    <row r="289" spans="1:19" ht="12.5">
      <c r="A289" s="198"/>
      <c r="B289" s="144"/>
      <c r="C289" s="252"/>
      <c r="D289" s="145"/>
      <c r="E289" s="145"/>
      <c r="F289" s="254"/>
      <c r="G289" s="146"/>
      <c r="H289" s="147"/>
      <c r="I289" s="145"/>
      <c r="J289" s="147"/>
      <c r="K289" s="145"/>
      <c r="L289" s="147"/>
      <c r="M289" s="145"/>
      <c r="N289" s="257"/>
      <c r="O289" s="138"/>
      <c r="P289" s="512"/>
      <c r="Q289" s="137"/>
      <c r="R289" s="137"/>
      <c r="S289" s="137"/>
    </row>
    <row r="290" spans="1:19" ht="12.5">
      <c r="A290" s="198"/>
      <c r="B290" s="139"/>
      <c r="C290" s="253"/>
      <c r="D290" s="148"/>
      <c r="E290" s="148"/>
      <c r="F290" s="255"/>
      <c r="G290" s="149"/>
      <c r="H290" s="150"/>
      <c r="I290" s="148"/>
      <c r="J290" s="150"/>
      <c r="K290" s="148"/>
      <c r="L290" s="150"/>
      <c r="M290" s="148"/>
      <c r="N290" s="256"/>
      <c r="O290" s="138"/>
      <c r="P290" s="512"/>
      <c r="Q290" s="137"/>
      <c r="R290" s="137"/>
      <c r="S290" s="137"/>
    </row>
    <row r="291" spans="1:19" ht="12.5">
      <c r="A291" s="198"/>
      <c r="B291" s="144"/>
      <c r="C291" s="252"/>
      <c r="D291" s="145"/>
      <c r="E291" s="145"/>
      <c r="F291" s="254"/>
      <c r="G291" s="146"/>
      <c r="H291" s="147"/>
      <c r="I291" s="145"/>
      <c r="J291" s="147"/>
      <c r="K291" s="145"/>
      <c r="L291" s="147"/>
      <c r="M291" s="145"/>
      <c r="N291" s="257"/>
      <c r="O291" s="138"/>
      <c r="P291" s="512"/>
      <c r="Q291" s="137"/>
      <c r="R291" s="137"/>
      <c r="S291" s="137"/>
    </row>
    <row r="292" spans="1:19" ht="12.5">
      <c r="A292" s="198"/>
      <c r="B292" s="139"/>
      <c r="C292" s="253"/>
      <c r="D292" s="148"/>
      <c r="E292" s="148"/>
      <c r="F292" s="255"/>
      <c r="G292" s="149"/>
      <c r="H292" s="150"/>
      <c r="I292" s="148"/>
      <c r="J292" s="150"/>
      <c r="K292" s="148"/>
      <c r="L292" s="150"/>
      <c r="M292" s="148"/>
      <c r="N292" s="256"/>
      <c r="O292" s="138"/>
      <c r="P292" s="512"/>
      <c r="Q292" s="137"/>
      <c r="R292" s="137"/>
      <c r="S292" s="137"/>
    </row>
    <row r="293" spans="1:19" ht="12.5">
      <c r="A293" s="198"/>
      <c r="B293" s="144"/>
      <c r="C293" s="252"/>
      <c r="D293" s="145"/>
      <c r="E293" s="145"/>
      <c r="F293" s="254"/>
      <c r="G293" s="146"/>
      <c r="H293" s="147"/>
      <c r="I293" s="145"/>
      <c r="J293" s="147"/>
      <c r="K293" s="145"/>
      <c r="L293" s="147"/>
      <c r="M293" s="145"/>
      <c r="N293" s="257"/>
      <c r="O293" s="138"/>
      <c r="P293" s="512"/>
      <c r="Q293" s="137"/>
      <c r="R293" s="137"/>
      <c r="S293" s="137"/>
    </row>
    <row r="294" spans="1:19" ht="12.5">
      <c r="A294" s="198"/>
      <c r="B294" s="139"/>
      <c r="C294" s="253"/>
      <c r="D294" s="148"/>
      <c r="E294" s="148"/>
      <c r="F294" s="255"/>
      <c r="G294" s="149"/>
      <c r="H294" s="150"/>
      <c r="I294" s="148"/>
      <c r="J294" s="150"/>
      <c r="K294" s="148"/>
      <c r="L294" s="150"/>
      <c r="M294" s="148"/>
      <c r="N294" s="256"/>
      <c r="O294" s="138"/>
      <c r="P294" s="512"/>
      <c r="Q294" s="137"/>
      <c r="R294" s="137"/>
      <c r="S294" s="137"/>
    </row>
    <row r="295" spans="1:19" ht="12.5">
      <c r="A295" s="198"/>
      <c r="B295" s="144"/>
      <c r="C295" s="252"/>
      <c r="D295" s="145"/>
      <c r="E295" s="145"/>
      <c r="F295" s="254"/>
      <c r="G295" s="146"/>
      <c r="H295" s="147"/>
      <c r="I295" s="145"/>
      <c r="J295" s="147"/>
      <c r="K295" s="145"/>
      <c r="L295" s="147"/>
      <c r="M295" s="145"/>
      <c r="N295" s="257"/>
      <c r="O295" s="138"/>
      <c r="P295" s="512"/>
      <c r="Q295" s="137"/>
      <c r="R295" s="137"/>
      <c r="S295" s="137"/>
    </row>
    <row r="296" spans="1:19" ht="12.5">
      <c r="A296" s="198"/>
      <c r="B296" s="139"/>
      <c r="C296" s="253"/>
      <c r="D296" s="148"/>
      <c r="E296" s="148"/>
      <c r="F296" s="255"/>
      <c r="G296" s="149"/>
      <c r="H296" s="150"/>
      <c r="I296" s="148"/>
      <c r="J296" s="150"/>
      <c r="K296" s="148"/>
      <c r="L296" s="150"/>
      <c r="M296" s="148"/>
      <c r="N296" s="256"/>
      <c r="O296" s="138"/>
      <c r="P296" s="512"/>
      <c r="Q296" s="137"/>
      <c r="R296" s="137"/>
      <c r="S296" s="137"/>
    </row>
    <row r="297" spans="1:19" ht="12.5">
      <c r="A297" s="198"/>
      <c r="B297" s="144"/>
      <c r="C297" s="252"/>
      <c r="D297" s="145"/>
      <c r="E297" s="145"/>
      <c r="F297" s="254"/>
      <c r="G297" s="146"/>
      <c r="H297" s="147"/>
      <c r="I297" s="145"/>
      <c r="J297" s="147"/>
      <c r="K297" s="145"/>
      <c r="L297" s="147"/>
      <c r="M297" s="145"/>
      <c r="N297" s="257"/>
      <c r="O297" s="138"/>
      <c r="P297" s="512"/>
      <c r="Q297" s="137"/>
      <c r="R297" s="137"/>
      <c r="S297" s="137"/>
    </row>
    <row r="298" spans="1:19" ht="12.5">
      <c r="A298" s="198"/>
      <c r="B298" s="139"/>
      <c r="C298" s="253"/>
      <c r="D298" s="148"/>
      <c r="E298" s="148"/>
      <c r="F298" s="255"/>
      <c r="G298" s="149"/>
      <c r="H298" s="150"/>
      <c r="I298" s="148"/>
      <c r="J298" s="150"/>
      <c r="K298" s="148"/>
      <c r="L298" s="150"/>
      <c r="M298" s="148"/>
      <c r="N298" s="256"/>
      <c r="O298" s="138"/>
      <c r="P298" s="512"/>
      <c r="Q298" s="137"/>
      <c r="R298" s="137"/>
      <c r="S298" s="137"/>
    </row>
    <row r="299" spans="1:19" ht="12.5">
      <c r="A299" s="198"/>
      <c r="B299" s="144"/>
      <c r="C299" s="252"/>
      <c r="D299" s="145"/>
      <c r="E299" s="145"/>
      <c r="F299" s="254"/>
      <c r="G299" s="146"/>
      <c r="H299" s="147"/>
      <c r="I299" s="145"/>
      <c r="J299" s="147"/>
      <c r="K299" s="145"/>
      <c r="L299" s="147"/>
      <c r="M299" s="145"/>
      <c r="N299" s="257"/>
      <c r="O299" s="138"/>
      <c r="P299" s="512"/>
      <c r="Q299" s="137"/>
      <c r="R299" s="137"/>
      <c r="S299" s="137"/>
    </row>
    <row r="300" spans="1:19" ht="12.5">
      <c r="A300" s="198"/>
      <c r="B300" s="139"/>
      <c r="C300" s="253"/>
      <c r="D300" s="148"/>
      <c r="E300" s="148"/>
      <c r="F300" s="255"/>
      <c r="G300" s="149"/>
      <c r="H300" s="150"/>
      <c r="I300" s="148"/>
      <c r="J300" s="150"/>
      <c r="K300" s="148"/>
      <c r="L300" s="150"/>
      <c r="M300" s="148"/>
      <c r="N300" s="256"/>
      <c r="O300" s="138"/>
      <c r="P300" s="512"/>
      <c r="Q300" s="137"/>
      <c r="R300" s="137"/>
      <c r="S300" s="137"/>
    </row>
    <row r="301" spans="1:19" ht="12.5">
      <c r="A301" s="198"/>
      <c r="B301" s="144"/>
      <c r="C301" s="252"/>
      <c r="D301" s="145"/>
      <c r="E301" s="145"/>
      <c r="F301" s="254"/>
      <c r="G301" s="146"/>
      <c r="H301" s="147"/>
      <c r="I301" s="145"/>
      <c r="J301" s="147"/>
      <c r="K301" s="145"/>
      <c r="L301" s="147"/>
      <c r="M301" s="145"/>
      <c r="N301" s="257"/>
      <c r="O301" s="138"/>
      <c r="P301" s="512"/>
      <c r="Q301" s="137"/>
      <c r="R301" s="137"/>
      <c r="S301" s="137"/>
    </row>
    <row r="302" spans="1:19" ht="12.5">
      <c r="A302" s="198"/>
      <c r="B302" s="139"/>
      <c r="C302" s="253"/>
      <c r="D302" s="148"/>
      <c r="E302" s="148"/>
      <c r="F302" s="255"/>
      <c r="G302" s="149"/>
      <c r="H302" s="150"/>
      <c r="I302" s="148"/>
      <c r="J302" s="150"/>
      <c r="K302" s="148"/>
      <c r="L302" s="150"/>
      <c r="M302" s="148"/>
      <c r="N302" s="256"/>
      <c r="O302" s="138"/>
      <c r="P302" s="512"/>
      <c r="Q302" s="137"/>
      <c r="R302" s="137"/>
      <c r="S302" s="137"/>
    </row>
    <row r="303" spans="1:19" ht="12.5">
      <c r="A303" s="198"/>
      <c r="B303" s="144"/>
      <c r="C303" s="252"/>
      <c r="D303" s="145"/>
      <c r="E303" s="145"/>
      <c r="F303" s="254"/>
      <c r="G303" s="146"/>
      <c r="H303" s="147"/>
      <c r="I303" s="145"/>
      <c r="J303" s="147"/>
      <c r="K303" s="145"/>
      <c r="L303" s="147"/>
      <c r="M303" s="145"/>
      <c r="N303" s="257"/>
      <c r="O303" s="138"/>
      <c r="P303" s="512"/>
      <c r="Q303" s="137"/>
      <c r="R303" s="137"/>
      <c r="S303" s="137"/>
    </row>
    <row r="304" spans="1:19" ht="12.5">
      <c r="A304" s="198"/>
      <c r="B304" s="139"/>
      <c r="C304" s="253"/>
      <c r="D304" s="148"/>
      <c r="E304" s="148"/>
      <c r="F304" s="255"/>
      <c r="G304" s="149"/>
      <c r="H304" s="150"/>
      <c r="I304" s="148"/>
      <c r="J304" s="150"/>
      <c r="K304" s="148"/>
      <c r="L304" s="150"/>
      <c r="M304" s="148"/>
      <c r="N304" s="256"/>
      <c r="O304" s="138"/>
      <c r="P304" s="512"/>
      <c r="Q304" s="137"/>
      <c r="R304" s="137"/>
      <c r="S304" s="137"/>
    </row>
    <row r="305" spans="1:19" ht="12.5">
      <c r="A305" s="198"/>
      <c r="B305" s="144"/>
      <c r="C305" s="252"/>
      <c r="D305" s="145"/>
      <c r="E305" s="145"/>
      <c r="F305" s="254"/>
      <c r="G305" s="146"/>
      <c r="H305" s="147"/>
      <c r="I305" s="145"/>
      <c r="J305" s="147"/>
      <c r="K305" s="145"/>
      <c r="L305" s="147"/>
      <c r="M305" s="145"/>
      <c r="N305" s="257"/>
      <c r="O305" s="138"/>
      <c r="P305" s="512"/>
      <c r="Q305" s="137"/>
      <c r="R305" s="137"/>
      <c r="S305" s="137"/>
    </row>
    <row r="306" spans="1:19" ht="12.5">
      <c r="A306" s="198"/>
      <c r="B306" s="139"/>
      <c r="C306" s="253"/>
      <c r="D306" s="148"/>
      <c r="E306" s="148"/>
      <c r="F306" s="255"/>
      <c r="G306" s="149"/>
      <c r="H306" s="150"/>
      <c r="I306" s="148"/>
      <c r="J306" s="150"/>
      <c r="K306" s="148"/>
      <c r="L306" s="150"/>
      <c r="M306" s="148"/>
      <c r="N306" s="256"/>
      <c r="O306" s="138"/>
      <c r="P306" s="512"/>
      <c r="Q306" s="137"/>
      <c r="R306" s="137"/>
      <c r="S306" s="137"/>
    </row>
    <row r="307" spans="1:19" ht="12.5">
      <c r="A307" s="198"/>
      <c r="B307" s="144"/>
      <c r="C307" s="252"/>
      <c r="D307" s="145"/>
      <c r="E307" s="145"/>
      <c r="F307" s="254"/>
      <c r="G307" s="146"/>
      <c r="H307" s="147"/>
      <c r="I307" s="145"/>
      <c r="J307" s="147"/>
      <c r="K307" s="145"/>
      <c r="L307" s="147"/>
      <c r="M307" s="145"/>
      <c r="N307" s="257"/>
      <c r="O307" s="138"/>
      <c r="P307" s="512"/>
      <c r="Q307" s="137"/>
      <c r="R307" s="137"/>
      <c r="S307" s="137"/>
    </row>
    <row r="308" spans="1:19" ht="12.5">
      <c r="A308" s="198"/>
      <c r="B308" s="139"/>
      <c r="C308" s="253"/>
      <c r="D308" s="148"/>
      <c r="E308" s="148"/>
      <c r="F308" s="255"/>
      <c r="G308" s="149"/>
      <c r="H308" s="150"/>
      <c r="I308" s="148"/>
      <c r="J308" s="150"/>
      <c r="K308" s="148"/>
      <c r="L308" s="150"/>
      <c r="M308" s="148"/>
      <c r="N308" s="256"/>
      <c r="O308" s="138"/>
      <c r="P308" s="512"/>
      <c r="Q308" s="137"/>
      <c r="R308" s="137"/>
      <c r="S308" s="137"/>
    </row>
    <row r="309" spans="1:19" ht="12.5">
      <c r="A309" s="198"/>
      <c r="B309" s="144"/>
      <c r="C309" s="252"/>
      <c r="D309" s="145"/>
      <c r="E309" s="145"/>
      <c r="F309" s="254"/>
      <c r="G309" s="146"/>
      <c r="H309" s="147"/>
      <c r="I309" s="145"/>
      <c r="J309" s="147"/>
      <c r="K309" s="145"/>
      <c r="L309" s="147"/>
      <c r="M309" s="145"/>
      <c r="N309" s="257"/>
      <c r="O309" s="138"/>
      <c r="P309" s="512"/>
      <c r="Q309" s="137"/>
      <c r="R309" s="137"/>
      <c r="S309" s="137"/>
    </row>
    <row r="310" spans="1:19" ht="12.5">
      <c r="A310" s="198"/>
      <c r="B310" s="139"/>
      <c r="C310" s="253"/>
      <c r="D310" s="148"/>
      <c r="E310" s="148"/>
      <c r="F310" s="255"/>
      <c r="G310" s="149"/>
      <c r="H310" s="150"/>
      <c r="I310" s="148"/>
      <c r="J310" s="150"/>
      <c r="K310" s="148"/>
      <c r="L310" s="150"/>
      <c r="M310" s="148"/>
      <c r="N310" s="256"/>
      <c r="O310" s="138"/>
      <c r="P310" s="512"/>
      <c r="Q310" s="137"/>
      <c r="R310" s="137"/>
      <c r="S310" s="137"/>
    </row>
    <row r="311" spans="1:19" ht="12.5">
      <c r="A311" s="198"/>
      <c r="B311" s="144"/>
      <c r="C311" s="252"/>
      <c r="D311" s="145"/>
      <c r="E311" s="145"/>
      <c r="F311" s="254"/>
      <c r="G311" s="146"/>
      <c r="H311" s="147"/>
      <c r="I311" s="145"/>
      <c r="J311" s="147"/>
      <c r="K311" s="145"/>
      <c r="L311" s="147"/>
      <c r="M311" s="145"/>
      <c r="N311" s="257"/>
      <c r="O311" s="138"/>
      <c r="P311" s="512"/>
      <c r="Q311" s="137"/>
      <c r="R311" s="137"/>
      <c r="S311" s="137"/>
    </row>
    <row r="312" spans="1:19" ht="12.5">
      <c r="A312" s="198"/>
      <c r="B312" s="139"/>
      <c r="C312" s="253"/>
      <c r="D312" s="148"/>
      <c r="E312" s="148"/>
      <c r="F312" s="255"/>
      <c r="G312" s="149"/>
      <c r="H312" s="150"/>
      <c r="I312" s="148"/>
      <c r="J312" s="150"/>
      <c r="K312" s="148"/>
      <c r="L312" s="150"/>
      <c r="M312" s="148"/>
      <c r="N312" s="256"/>
      <c r="O312" s="138"/>
      <c r="P312" s="512"/>
      <c r="Q312" s="137"/>
      <c r="R312" s="137"/>
      <c r="S312" s="137"/>
    </row>
    <row r="313" spans="1:19" ht="12.5">
      <c r="A313" s="198"/>
      <c r="B313" s="144"/>
      <c r="C313" s="252"/>
      <c r="D313" s="145"/>
      <c r="E313" s="145"/>
      <c r="F313" s="254"/>
      <c r="G313" s="146"/>
      <c r="H313" s="147"/>
      <c r="I313" s="145"/>
      <c r="J313" s="147"/>
      <c r="K313" s="145"/>
      <c r="L313" s="147"/>
      <c r="M313" s="145"/>
      <c r="N313" s="257"/>
      <c r="O313" s="138"/>
      <c r="P313" s="512"/>
      <c r="Q313" s="137"/>
      <c r="R313" s="137"/>
      <c r="S313" s="137"/>
    </row>
    <row r="314" spans="1:19" ht="12.5">
      <c r="A314" s="198"/>
      <c r="B314" s="139"/>
      <c r="C314" s="253"/>
      <c r="D314" s="148"/>
      <c r="E314" s="148"/>
      <c r="F314" s="255"/>
      <c r="G314" s="149"/>
      <c r="H314" s="150"/>
      <c r="I314" s="148"/>
      <c r="J314" s="150"/>
      <c r="K314" s="148"/>
      <c r="L314" s="150"/>
      <c r="M314" s="148"/>
      <c r="N314" s="256"/>
      <c r="O314" s="138"/>
      <c r="P314" s="512"/>
      <c r="Q314" s="137"/>
      <c r="R314" s="137"/>
      <c r="S314" s="137"/>
    </row>
    <row r="315" spans="1:19" ht="12.5">
      <c r="A315" s="198"/>
      <c r="B315" s="144"/>
      <c r="C315" s="252"/>
      <c r="D315" s="145"/>
      <c r="E315" s="145"/>
      <c r="F315" s="254"/>
      <c r="G315" s="146"/>
      <c r="H315" s="147"/>
      <c r="I315" s="145"/>
      <c r="J315" s="147"/>
      <c r="K315" s="145"/>
      <c r="L315" s="147"/>
      <c r="M315" s="145"/>
      <c r="N315" s="257"/>
      <c r="O315" s="138"/>
      <c r="P315" s="512"/>
      <c r="Q315" s="137"/>
      <c r="R315" s="137"/>
      <c r="S315" s="137"/>
    </row>
    <row r="316" spans="1:19" ht="12.5">
      <c r="A316" s="198"/>
      <c r="B316" s="139"/>
      <c r="C316" s="253"/>
      <c r="D316" s="148"/>
      <c r="E316" s="148"/>
      <c r="F316" s="255"/>
      <c r="G316" s="149"/>
      <c r="H316" s="150"/>
      <c r="I316" s="148"/>
      <c r="J316" s="150"/>
      <c r="K316" s="148"/>
      <c r="L316" s="150"/>
      <c r="M316" s="148"/>
      <c r="N316" s="256"/>
      <c r="O316" s="138"/>
      <c r="P316" s="512"/>
      <c r="Q316" s="137"/>
      <c r="R316" s="137"/>
      <c r="S316" s="137"/>
    </row>
    <row r="317" spans="1:19" ht="12.5">
      <c r="A317" s="198"/>
      <c r="B317" s="144"/>
      <c r="C317" s="252"/>
      <c r="D317" s="145"/>
      <c r="E317" s="145"/>
      <c r="F317" s="254"/>
      <c r="G317" s="146"/>
      <c r="H317" s="147"/>
      <c r="I317" s="145"/>
      <c r="J317" s="147"/>
      <c r="K317" s="145"/>
      <c r="L317" s="147"/>
      <c r="M317" s="145"/>
      <c r="N317" s="257"/>
      <c r="O317" s="138"/>
      <c r="P317" s="512"/>
      <c r="Q317" s="137"/>
      <c r="R317" s="137"/>
      <c r="S317" s="137"/>
    </row>
    <row r="318" spans="1:19" ht="12.5">
      <c r="A318" s="198"/>
      <c r="B318" s="139"/>
      <c r="C318" s="253"/>
      <c r="D318" s="148"/>
      <c r="E318" s="148"/>
      <c r="F318" s="255"/>
      <c r="G318" s="149"/>
      <c r="H318" s="150"/>
      <c r="I318" s="148"/>
      <c r="J318" s="150"/>
      <c r="K318" s="148"/>
      <c r="L318" s="150"/>
      <c r="M318" s="148"/>
      <c r="N318" s="256"/>
      <c r="O318" s="138"/>
      <c r="P318" s="512"/>
      <c r="Q318" s="137"/>
      <c r="R318" s="137"/>
      <c r="S318" s="137"/>
    </row>
    <row r="319" spans="1:19" ht="12.5">
      <c r="A319" s="198"/>
      <c r="B319" s="144"/>
      <c r="C319" s="252"/>
      <c r="D319" s="145"/>
      <c r="E319" s="145"/>
      <c r="F319" s="254"/>
      <c r="G319" s="146"/>
      <c r="H319" s="147"/>
      <c r="I319" s="145"/>
      <c r="J319" s="147"/>
      <c r="K319" s="145"/>
      <c r="L319" s="147"/>
      <c r="M319" s="145"/>
      <c r="N319" s="257"/>
      <c r="O319" s="138"/>
      <c r="P319" s="512"/>
      <c r="Q319" s="137"/>
      <c r="R319" s="137"/>
      <c r="S319" s="137"/>
    </row>
    <row r="320" spans="1:19" ht="12.5">
      <c r="A320" s="198"/>
      <c r="B320" s="139"/>
      <c r="C320" s="253"/>
      <c r="D320" s="148"/>
      <c r="E320" s="148"/>
      <c r="F320" s="255"/>
      <c r="G320" s="149"/>
      <c r="H320" s="150"/>
      <c r="I320" s="148"/>
      <c r="J320" s="150"/>
      <c r="K320" s="148"/>
      <c r="L320" s="150"/>
      <c r="M320" s="148"/>
      <c r="N320" s="256"/>
      <c r="O320" s="138"/>
      <c r="P320" s="512"/>
      <c r="Q320" s="137"/>
      <c r="R320" s="137"/>
      <c r="S320" s="137"/>
    </row>
    <row r="321" spans="1:19" ht="12.5">
      <c r="A321" s="198"/>
      <c r="B321" s="144"/>
      <c r="C321" s="252"/>
      <c r="D321" s="145"/>
      <c r="E321" s="145"/>
      <c r="F321" s="254"/>
      <c r="G321" s="146"/>
      <c r="H321" s="147"/>
      <c r="I321" s="145"/>
      <c r="J321" s="147"/>
      <c r="K321" s="145"/>
      <c r="L321" s="147"/>
      <c r="M321" s="145"/>
      <c r="N321" s="257"/>
      <c r="O321" s="138"/>
      <c r="P321" s="512"/>
      <c r="Q321" s="137"/>
      <c r="R321" s="137"/>
      <c r="S321" s="137"/>
    </row>
    <row r="322" spans="1:19" ht="12.5">
      <c r="A322" s="198"/>
      <c r="B322" s="139"/>
      <c r="C322" s="253"/>
      <c r="D322" s="148"/>
      <c r="E322" s="148"/>
      <c r="F322" s="255"/>
      <c r="G322" s="149"/>
      <c r="H322" s="150"/>
      <c r="I322" s="148"/>
      <c r="J322" s="150"/>
      <c r="K322" s="148"/>
      <c r="L322" s="150"/>
      <c r="M322" s="148"/>
      <c r="N322" s="256"/>
      <c r="O322" s="138"/>
      <c r="P322" s="512"/>
      <c r="Q322" s="137"/>
      <c r="R322" s="137"/>
      <c r="S322" s="137"/>
    </row>
    <row r="323" spans="1:19" ht="12.5">
      <c r="A323" s="198"/>
      <c r="B323" s="144"/>
      <c r="C323" s="252"/>
      <c r="D323" s="145"/>
      <c r="E323" s="145"/>
      <c r="F323" s="254"/>
      <c r="G323" s="146"/>
      <c r="H323" s="147"/>
      <c r="I323" s="145"/>
      <c r="J323" s="147"/>
      <c r="K323" s="145"/>
      <c r="L323" s="147"/>
      <c r="M323" s="145"/>
      <c r="N323" s="257"/>
      <c r="O323" s="138"/>
      <c r="P323" s="512"/>
      <c r="Q323" s="137"/>
      <c r="R323" s="137"/>
      <c r="S323" s="137"/>
    </row>
    <row r="324" spans="1:19" ht="12.5">
      <c r="A324" s="198"/>
      <c r="B324" s="139"/>
      <c r="C324" s="253"/>
      <c r="D324" s="148"/>
      <c r="E324" s="148"/>
      <c r="F324" s="255"/>
      <c r="G324" s="149"/>
      <c r="H324" s="150"/>
      <c r="I324" s="148"/>
      <c r="J324" s="150"/>
      <c r="K324" s="148"/>
      <c r="L324" s="150"/>
      <c r="M324" s="148"/>
      <c r="N324" s="256"/>
      <c r="O324" s="138"/>
      <c r="P324" s="512"/>
      <c r="Q324" s="137"/>
      <c r="R324" s="137"/>
      <c r="S324" s="137"/>
    </row>
    <row r="325" spans="1:19" ht="12.5">
      <c r="A325" s="198"/>
      <c r="B325" s="144"/>
      <c r="C325" s="252"/>
      <c r="D325" s="145"/>
      <c r="E325" s="145"/>
      <c r="F325" s="254"/>
      <c r="G325" s="146"/>
      <c r="H325" s="147"/>
      <c r="I325" s="145"/>
      <c r="J325" s="147"/>
      <c r="K325" s="145"/>
      <c r="L325" s="147"/>
      <c r="M325" s="145"/>
      <c r="N325" s="257"/>
      <c r="O325" s="138"/>
      <c r="P325" s="512"/>
      <c r="Q325" s="137"/>
      <c r="R325" s="137"/>
      <c r="S325" s="137"/>
    </row>
    <row r="326" spans="1:19" ht="12.5">
      <c r="A326" s="198"/>
      <c r="B326" s="139"/>
      <c r="C326" s="253"/>
      <c r="D326" s="148"/>
      <c r="E326" s="148"/>
      <c r="F326" s="255"/>
      <c r="G326" s="149"/>
      <c r="H326" s="150"/>
      <c r="I326" s="148"/>
      <c r="J326" s="150"/>
      <c r="K326" s="148"/>
      <c r="L326" s="150"/>
      <c r="M326" s="148"/>
      <c r="N326" s="256"/>
      <c r="O326" s="138"/>
      <c r="P326" s="512"/>
      <c r="Q326" s="137"/>
      <c r="R326" s="137"/>
      <c r="S326" s="137"/>
    </row>
    <row r="327" spans="1:19" ht="12.5">
      <c r="A327" s="198"/>
      <c r="B327" s="144"/>
      <c r="C327" s="252"/>
      <c r="D327" s="145"/>
      <c r="E327" s="145"/>
      <c r="F327" s="254"/>
      <c r="G327" s="146"/>
      <c r="H327" s="147"/>
      <c r="I327" s="145"/>
      <c r="J327" s="147"/>
      <c r="K327" s="145"/>
      <c r="L327" s="147"/>
      <c r="M327" s="145"/>
      <c r="N327" s="257"/>
      <c r="O327" s="138"/>
      <c r="P327" s="512"/>
      <c r="Q327" s="137"/>
      <c r="R327" s="137"/>
      <c r="S327" s="137"/>
    </row>
    <row r="328" spans="1:19" ht="12.5">
      <c r="A328" s="198"/>
      <c r="B328" s="139"/>
      <c r="C328" s="253"/>
      <c r="D328" s="148"/>
      <c r="E328" s="148"/>
      <c r="F328" s="255"/>
      <c r="G328" s="149"/>
      <c r="H328" s="150"/>
      <c r="I328" s="148"/>
      <c r="J328" s="150"/>
      <c r="K328" s="148"/>
      <c r="L328" s="150"/>
      <c r="M328" s="148"/>
      <c r="N328" s="256"/>
      <c r="O328" s="138"/>
      <c r="P328" s="512"/>
      <c r="Q328" s="137"/>
      <c r="R328" s="137"/>
      <c r="S328" s="137"/>
    </row>
    <row r="329" spans="1:19" ht="12.5">
      <c r="A329" s="198"/>
      <c r="B329" s="144"/>
      <c r="C329" s="252"/>
      <c r="D329" s="145"/>
      <c r="E329" s="145"/>
      <c r="F329" s="254"/>
      <c r="G329" s="146"/>
      <c r="H329" s="147"/>
      <c r="I329" s="145"/>
      <c r="J329" s="147"/>
      <c r="K329" s="145"/>
      <c r="L329" s="147"/>
      <c r="M329" s="145"/>
      <c r="N329" s="257"/>
      <c r="O329" s="138"/>
      <c r="P329" s="512"/>
      <c r="Q329" s="137"/>
      <c r="R329" s="137"/>
      <c r="S329" s="137"/>
    </row>
    <row r="330" spans="1:19" ht="12.5">
      <c r="A330" s="198"/>
      <c r="B330" s="139"/>
      <c r="C330" s="253"/>
      <c r="D330" s="148"/>
      <c r="E330" s="148"/>
      <c r="F330" s="255"/>
      <c r="G330" s="149"/>
      <c r="H330" s="150"/>
      <c r="I330" s="148"/>
      <c r="J330" s="150"/>
      <c r="K330" s="148"/>
      <c r="L330" s="150"/>
      <c r="M330" s="148"/>
      <c r="N330" s="256"/>
      <c r="O330" s="138"/>
      <c r="P330" s="512"/>
      <c r="Q330" s="137"/>
      <c r="R330" s="137"/>
      <c r="S330" s="137"/>
    </row>
    <row r="331" spans="1:19" ht="12.5">
      <c r="A331" s="198"/>
      <c r="B331" s="144"/>
      <c r="C331" s="252"/>
      <c r="D331" s="145"/>
      <c r="E331" s="145"/>
      <c r="F331" s="254"/>
      <c r="G331" s="146"/>
      <c r="H331" s="147"/>
      <c r="I331" s="145"/>
      <c r="J331" s="147"/>
      <c r="K331" s="145"/>
      <c r="L331" s="147"/>
      <c r="M331" s="145"/>
      <c r="N331" s="257"/>
      <c r="O331" s="138"/>
      <c r="P331" s="512"/>
      <c r="Q331" s="137"/>
      <c r="R331" s="137"/>
      <c r="S331" s="137"/>
    </row>
    <row r="332" spans="1:19" ht="12.5">
      <c r="A332" s="198"/>
      <c r="B332" s="139"/>
      <c r="C332" s="253"/>
      <c r="D332" s="148"/>
      <c r="E332" s="148"/>
      <c r="F332" s="255"/>
      <c r="G332" s="149"/>
      <c r="H332" s="150"/>
      <c r="I332" s="148"/>
      <c r="J332" s="150"/>
      <c r="K332" s="148"/>
      <c r="L332" s="150"/>
      <c r="M332" s="148"/>
      <c r="N332" s="256"/>
      <c r="O332" s="138"/>
      <c r="P332" s="512"/>
      <c r="Q332" s="137"/>
      <c r="R332" s="137"/>
      <c r="S332" s="137"/>
    </row>
    <row r="333" spans="1:19" ht="12.5">
      <c r="A333" s="198"/>
      <c r="B333" s="144"/>
      <c r="C333" s="252"/>
      <c r="D333" s="145"/>
      <c r="E333" s="145"/>
      <c r="F333" s="254"/>
      <c r="G333" s="146"/>
      <c r="H333" s="147"/>
      <c r="I333" s="145"/>
      <c r="J333" s="147"/>
      <c r="K333" s="145"/>
      <c r="L333" s="147"/>
      <c r="M333" s="145"/>
      <c r="N333" s="257"/>
      <c r="O333" s="138"/>
      <c r="P333" s="512"/>
      <c r="Q333" s="137"/>
      <c r="R333" s="137"/>
      <c r="S333" s="137"/>
    </row>
    <row r="334" spans="1:19" ht="12.5">
      <c r="A334" s="198"/>
      <c r="B334" s="139"/>
      <c r="C334" s="253"/>
      <c r="D334" s="148"/>
      <c r="E334" s="148"/>
      <c r="F334" s="255"/>
      <c r="G334" s="149"/>
      <c r="H334" s="150"/>
      <c r="I334" s="148"/>
      <c r="J334" s="150"/>
      <c r="K334" s="148"/>
      <c r="L334" s="150"/>
      <c r="M334" s="148"/>
      <c r="N334" s="256"/>
      <c r="O334" s="138"/>
      <c r="P334" s="512"/>
      <c r="Q334" s="137"/>
      <c r="R334" s="137"/>
      <c r="S334" s="137"/>
    </row>
    <row r="335" spans="1:19" ht="12.5">
      <c r="A335" s="198"/>
      <c r="B335" s="144"/>
      <c r="C335" s="252"/>
      <c r="D335" s="145"/>
      <c r="E335" s="145"/>
      <c r="F335" s="254"/>
      <c r="G335" s="146"/>
      <c r="H335" s="147"/>
      <c r="I335" s="145"/>
      <c r="J335" s="147"/>
      <c r="K335" s="145"/>
      <c r="L335" s="147"/>
      <c r="M335" s="145"/>
      <c r="N335" s="257"/>
      <c r="O335" s="138"/>
      <c r="P335" s="512"/>
      <c r="Q335" s="137"/>
      <c r="R335" s="137"/>
      <c r="S335" s="137"/>
    </row>
    <row r="336" spans="1:19" ht="12.5">
      <c r="A336" s="198"/>
      <c r="B336" s="139"/>
      <c r="C336" s="253"/>
      <c r="D336" s="148"/>
      <c r="E336" s="148"/>
      <c r="F336" s="255"/>
      <c r="G336" s="149"/>
      <c r="H336" s="150"/>
      <c r="I336" s="148"/>
      <c r="J336" s="150"/>
      <c r="K336" s="148"/>
      <c r="L336" s="150"/>
      <c r="M336" s="148"/>
      <c r="N336" s="256"/>
      <c r="O336" s="138"/>
      <c r="P336" s="512"/>
      <c r="Q336" s="137"/>
      <c r="R336" s="137"/>
      <c r="S336" s="137"/>
    </row>
    <row r="337" spans="1:19" ht="12.5">
      <c r="A337" s="198"/>
      <c r="B337" s="144"/>
      <c r="C337" s="252"/>
      <c r="D337" s="145"/>
      <c r="E337" s="145"/>
      <c r="F337" s="254"/>
      <c r="G337" s="146"/>
      <c r="H337" s="147"/>
      <c r="I337" s="145"/>
      <c r="J337" s="147"/>
      <c r="K337" s="145"/>
      <c r="L337" s="147"/>
      <c r="M337" s="145"/>
      <c r="N337" s="257"/>
      <c r="O337" s="138"/>
      <c r="P337" s="512"/>
      <c r="Q337" s="137"/>
      <c r="R337" s="137"/>
      <c r="S337" s="137"/>
    </row>
    <row r="338" spans="1:19" ht="12.5">
      <c r="A338" s="198"/>
      <c r="B338" s="139"/>
      <c r="C338" s="253"/>
      <c r="D338" s="148"/>
      <c r="E338" s="148"/>
      <c r="F338" s="255"/>
      <c r="G338" s="149"/>
      <c r="H338" s="150"/>
      <c r="I338" s="148"/>
      <c r="J338" s="150"/>
      <c r="K338" s="148"/>
      <c r="L338" s="150"/>
      <c r="M338" s="148"/>
      <c r="N338" s="256"/>
      <c r="O338" s="138"/>
      <c r="P338" s="512"/>
      <c r="Q338" s="137"/>
      <c r="R338" s="137"/>
      <c r="S338" s="137"/>
    </row>
    <row r="339" spans="1:19" ht="12.5">
      <c r="A339" s="198"/>
      <c r="B339" s="144"/>
      <c r="C339" s="252"/>
      <c r="D339" s="145"/>
      <c r="E339" s="145"/>
      <c r="F339" s="254"/>
      <c r="G339" s="146"/>
      <c r="H339" s="147"/>
      <c r="I339" s="145"/>
      <c r="J339" s="147"/>
      <c r="K339" s="145"/>
      <c r="L339" s="147"/>
      <c r="M339" s="145"/>
      <c r="N339" s="257"/>
      <c r="O339" s="138"/>
      <c r="P339" s="512"/>
      <c r="Q339" s="137"/>
      <c r="R339" s="137"/>
      <c r="S339" s="137"/>
    </row>
    <row r="340" spans="1:19" ht="12.5">
      <c r="A340" s="198"/>
      <c r="B340" s="139"/>
      <c r="C340" s="253"/>
      <c r="D340" s="148"/>
      <c r="E340" s="148"/>
      <c r="F340" s="255"/>
      <c r="G340" s="149"/>
      <c r="H340" s="150"/>
      <c r="I340" s="148"/>
      <c r="J340" s="150"/>
      <c r="K340" s="148"/>
      <c r="L340" s="150"/>
      <c r="M340" s="148"/>
      <c r="N340" s="256"/>
      <c r="O340" s="138"/>
      <c r="P340" s="512"/>
      <c r="Q340" s="137"/>
      <c r="R340" s="137"/>
      <c r="S340" s="137"/>
    </row>
    <row r="341" spans="1:19" ht="12.5">
      <c r="A341" s="198"/>
      <c r="B341" s="144"/>
      <c r="C341" s="252"/>
      <c r="D341" s="145"/>
      <c r="E341" s="145"/>
      <c r="F341" s="254"/>
      <c r="G341" s="146"/>
      <c r="H341" s="147"/>
      <c r="I341" s="145"/>
      <c r="J341" s="147"/>
      <c r="K341" s="145"/>
      <c r="L341" s="147"/>
      <c r="M341" s="145"/>
      <c r="N341" s="257"/>
      <c r="O341" s="138"/>
      <c r="P341" s="512"/>
      <c r="Q341" s="137"/>
      <c r="R341" s="137"/>
      <c r="S341" s="137"/>
    </row>
    <row r="342" spans="1:19" ht="12.5">
      <c r="A342" s="198"/>
      <c r="B342" s="139"/>
      <c r="C342" s="253"/>
      <c r="D342" s="148"/>
      <c r="E342" s="148"/>
      <c r="F342" s="255"/>
      <c r="G342" s="149"/>
      <c r="H342" s="150"/>
      <c r="I342" s="148"/>
      <c r="J342" s="150"/>
      <c r="K342" s="148"/>
      <c r="L342" s="150"/>
      <c r="M342" s="148"/>
      <c r="N342" s="256"/>
      <c r="O342" s="138"/>
      <c r="P342" s="512"/>
      <c r="Q342" s="137"/>
      <c r="R342" s="137"/>
      <c r="S342" s="137"/>
    </row>
    <row r="343" spans="1:19" ht="12.5">
      <c r="A343" s="198"/>
      <c r="B343" s="144"/>
      <c r="C343" s="252"/>
      <c r="D343" s="145"/>
      <c r="E343" s="145"/>
      <c r="F343" s="254"/>
      <c r="G343" s="146"/>
      <c r="H343" s="147"/>
      <c r="I343" s="145"/>
      <c r="J343" s="147"/>
      <c r="K343" s="145"/>
      <c r="L343" s="147"/>
      <c r="M343" s="145"/>
      <c r="N343" s="257"/>
      <c r="O343" s="138"/>
      <c r="P343" s="512"/>
      <c r="Q343" s="137"/>
      <c r="R343" s="137"/>
      <c r="S343" s="137"/>
    </row>
    <row r="344" spans="1:19" ht="12.5">
      <c r="A344" s="198"/>
      <c r="B344" s="139"/>
      <c r="C344" s="253"/>
      <c r="D344" s="148"/>
      <c r="E344" s="148"/>
      <c r="F344" s="255"/>
      <c r="G344" s="149"/>
      <c r="H344" s="150"/>
      <c r="I344" s="148"/>
      <c r="J344" s="150"/>
      <c r="K344" s="148"/>
      <c r="L344" s="150"/>
      <c r="M344" s="148"/>
      <c r="N344" s="256"/>
      <c r="O344" s="138"/>
      <c r="P344" s="512"/>
      <c r="Q344" s="137"/>
      <c r="R344" s="137"/>
      <c r="S344" s="137"/>
    </row>
    <row r="345" spans="1:19" ht="12.5">
      <c r="A345" s="198"/>
      <c r="B345" s="144"/>
      <c r="C345" s="252"/>
      <c r="D345" s="145"/>
      <c r="E345" s="145"/>
      <c r="F345" s="254"/>
      <c r="G345" s="146"/>
      <c r="H345" s="147"/>
      <c r="I345" s="145"/>
      <c r="J345" s="147"/>
      <c r="K345" s="145"/>
      <c r="L345" s="147"/>
      <c r="M345" s="145"/>
      <c r="N345" s="257"/>
      <c r="O345" s="138"/>
      <c r="P345" s="512"/>
      <c r="Q345" s="137"/>
      <c r="R345" s="137"/>
      <c r="S345" s="137"/>
    </row>
    <row r="346" spans="1:19" ht="12.5">
      <c r="A346" s="198"/>
      <c r="B346" s="139"/>
      <c r="C346" s="253"/>
      <c r="D346" s="148"/>
      <c r="E346" s="148"/>
      <c r="F346" s="255"/>
      <c r="G346" s="149"/>
      <c r="H346" s="150"/>
      <c r="I346" s="148"/>
      <c r="J346" s="150"/>
      <c r="K346" s="148"/>
      <c r="L346" s="150"/>
      <c r="M346" s="148"/>
      <c r="N346" s="256"/>
      <c r="O346" s="138"/>
      <c r="P346" s="512"/>
      <c r="Q346" s="137"/>
      <c r="R346" s="137"/>
      <c r="S346" s="137"/>
    </row>
    <row r="347" spans="1:19" ht="12.5">
      <c r="A347" s="198"/>
      <c r="B347" s="144"/>
      <c r="C347" s="252"/>
      <c r="D347" s="145"/>
      <c r="E347" s="145"/>
      <c r="F347" s="254"/>
      <c r="G347" s="146"/>
      <c r="H347" s="147"/>
      <c r="I347" s="145"/>
      <c r="J347" s="147"/>
      <c r="K347" s="145"/>
      <c r="L347" s="147"/>
      <c r="M347" s="145"/>
      <c r="N347" s="257"/>
      <c r="O347" s="138"/>
      <c r="P347" s="512"/>
      <c r="Q347" s="137"/>
      <c r="R347" s="137"/>
      <c r="S347" s="137"/>
    </row>
    <row r="348" spans="1:19" ht="12.5">
      <c r="A348" s="198"/>
      <c r="B348" s="139"/>
      <c r="C348" s="253"/>
      <c r="D348" s="148"/>
      <c r="E348" s="148"/>
      <c r="F348" s="255"/>
      <c r="G348" s="149"/>
      <c r="H348" s="150"/>
      <c r="I348" s="148"/>
      <c r="J348" s="150"/>
      <c r="K348" s="148"/>
      <c r="L348" s="150"/>
      <c r="M348" s="148"/>
      <c r="N348" s="256"/>
      <c r="O348" s="138"/>
      <c r="P348" s="512"/>
      <c r="Q348" s="137"/>
      <c r="R348" s="137"/>
      <c r="S348" s="137"/>
    </row>
    <row r="349" spans="1:19" ht="12.5">
      <c r="A349" s="198"/>
      <c r="B349" s="144"/>
      <c r="C349" s="252"/>
      <c r="D349" s="145"/>
      <c r="E349" s="145"/>
      <c r="F349" s="254"/>
      <c r="G349" s="146"/>
      <c r="H349" s="147"/>
      <c r="I349" s="145"/>
      <c r="J349" s="147"/>
      <c r="K349" s="145"/>
      <c r="L349" s="147"/>
      <c r="M349" s="145"/>
      <c r="N349" s="257"/>
      <c r="O349" s="138"/>
      <c r="P349" s="512"/>
      <c r="Q349" s="137"/>
      <c r="R349" s="137"/>
      <c r="S349" s="137"/>
    </row>
    <row r="350" spans="1:19" ht="12.5">
      <c r="A350" s="198"/>
      <c r="B350" s="139"/>
      <c r="C350" s="253"/>
      <c r="D350" s="148"/>
      <c r="E350" s="148"/>
      <c r="F350" s="255"/>
      <c r="G350" s="149"/>
      <c r="H350" s="150"/>
      <c r="I350" s="148"/>
      <c r="J350" s="150"/>
      <c r="K350" s="148"/>
      <c r="L350" s="150"/>
      <c r="M350" s="148"/>
      <c r="N350" s="256"/>
      <c r="O350" s="138"/>
      <c r="P350" s="512"/>
      <c r="Q350" s="137"/>
      <c r="R350" s="137"/>
      <c r="S350" s="137"/>
    </row>
    <row r="351" spans="1:19" ht="12.5">
      <c r="A351" s="198"/>
      <c r="B351" s="144"/>
      <c r="C351" s="252"/>
      <c r="D351" s="145"/>
      <c r="E351" s="145"/>
      <c r="F351" s="254"/>
      <c r="G351" s="146"/>
      <c r="H351" s="147"/>
      <c r="I351" s="145"/>
      <c r="J351" s="147"/>
      <c r="K351" s="145"/>
      <c r="L351" s="147"/>
      <c r="M351" s="145"/>
      <c r="N351" s="257"/>
      <c r="O351" s="138"/>
      <c r="P351" s="512"/>
      <c r="Q351" s="137"/>
      <c r="R351" s="137"/>
      <c r="S351" s="137"/>
    </row>
    <row r="352" spans="1:19" ht="12.5">
      <c r="A352" s="198"/>
      <c r="B352" s="139"/>
      <c r="C352" s="253"/>
      <c r="D352" s="148"/>
      <c r="E352" s="148"/>
      <c r="F352" s="255"/>
      <c r="G352" s="149"/>
      <c r="H352" s="150"/>
      <c r="I352" s="148"/>
      <c r="J352" s="150"/>
      <c r="K352" s="148"/>
      <c r="L352" s="150"/>
      <c r="M352" s="148"/>
      <c r="N352" s="256"/>
      <c r="O352" s="138"/>
      <c r="P352" s="512"/>
      <c r="Q352" s="137"/>
      <c r="R352" s="137"/>
      <c r="S352" s="137"/>
    </row>
    <row r="353" spans="1:19" ht="12.5">
      <c r="A353" s="198"/>
      <c r="B353" s="144"/>
      <c r="C353" s="252"/>
      <c r="D353" s="145"/>
      <c r="E353" s="145"/>
      <c r="F353" s="254"/>
      <c r="G353" s="146"/>
      <c r="H353" s="147"/>
      <c r="I353" s="145"/>
      <c r="J353" s="147"/>
      <c r="K353" s="145"/>
      <c r="L353" s="147"/>
      <c r="M353" s="145"/>
      <c r="N353" s="257"/>
      <c r="O353" s="138"/>
      <c r="P353" s="512"/>
      <c r="Q353" s="137"/>
      <c r="R353" s="137"/>
      <c r="S353" s="137"/>
    </row>
    <row r="354" spans="1:19" ht="12.5">
      <c r="A354" s="198"/>
      <c r="B354" s="139"/>
      <c r="C354" s="253"/>
      <c r="D354" s="148"/>
      <c r="E354" s="148"/>
      <c r="F354" s="255"/>
      <c r="G354" s="149"/>
      <c r="H354" s="150"/>
      <c r="I354" s="148"/>
      <c r="J354" s="150"/>
      <c r="K354" s="148"/>
      <c r="L354" s="150"/>
      <c r="M354" s="148"/>
      <c r="N354" s="256"/>
      <c r="O354" s="138"/>
      <c r="P354" s="512"/>
      <c r="Q354" s="137"/>
      <c r="R354" s="137"/>
      <c r="S354" s="137"/>
    </row>
    <row r="355" spans="1:19" ht="12.5">
      <c r="A355" s="198"/>
      <c r="B355" s="144"/>
      <c r="C355" s="252"/>
      <c r="D355" s="145"/>
      <c r="E355" s="145"/>
      <c r="F355" s="254"/>
      <c r="G355" s="146"/>
      <c r="H355" s="147"/>
      <c r="I355" s="145"/>
      <c r="J355" s="147"/>
      <c r="K355" s="145"/>
      <c r="L355" s="147"/>
      <c r="M355" s="145"/>
      <c r="N355" s="257"/>
      <c r="O355" s="138"/>
      <c r="P355" s="512"/>
      <c r="Q355" s="137"/>
      <c r="R355" s="137"/>
      <c r="S355" s="137"/>
    </row>
    <row r="356" spans="1:19" ht="12.5">
      <c r="A356" s="198"/>
      <c r="B356" s="139"/>
      <c r="C356" s="253"/>
      <c r="D356" s="148"/>
      <c r="E356" s="148"/>
      <c r="F356" s="255"/>
      <c r="G356" s="149"/>
      <c r="H356" s="150"/>
      <c r="I356" s="148"/>
      <c r="J356" s="150"/>
      <c r="K356" s="148"/>
      <c r="L356" s="150"/>
      <c r="M356" s="148"/>
      <c r="N356" s="256"/>
      <c r="O356" s="138"/>
      <c r="P356" s="512"/>
      <c r="Q356" s="137"/>
      <c r="R356" s="137"/>
      <c r="S356" s="137"/>
    </row>
    <row r="357" spans="1:19" ht="12.5">
      <c r="A357" s="198"/>
      <c r="B357" s="144"/>
      <c r="C357" s="252"/>
      <c r="D357" s="145"/>
      <c r="E357" s="145"/>
      <c r="F357" s="254"/>
      <c r="G357" s="146"/>
      <c r="H357" s="147"/>
      <c r="I357" s="145"/>
      <c r="J357" s="147"/>
      <c r="K357" s="145"/>
      <c r="L357" s="147"/>
      <c r="M357" s="145"/>
      <c r="N357" s="257"/>
      <c r="O357" s="138"/>
      <c r="P357" s="512"/>
      <c r="Q357" s="137"/>
      <c r="R357" s="137"/>
      <c r="S357" s="137"/>
    </row>
    <row r="358" spans="1:19" ht="12.5">
      <c r="A358" s="198"/>
      <c r="B358" s="139"/>
      <c r="C358" s="253"/>
      <c r="D358" s="148"/>
      <c r="E358" s="148"/>
      <c r="F358" s="255"/>
      <c r="G358" s="149"/>
      <c r="H358" s="150"/>
      <c r="I358" s="148"/>
      <c r="J358" s="150"/>
      <c r="K358" s="148"/>
      <c r="L358" s="150"/>
      <c r="M358" s="148"/>
      <c r="N358" s="256"/>
      <c r="O358" s="138"/>
      <c r="P358" s="512"/>
      <c r="Q358" s="137"/>
      <c r="R358" s="137"/>
      <c r="S358" s="137"/>
    </row>
    <row r="359" spans="1:19" ht="12.5">
      <c r="A359" s="198"/>
      <c r="B359" s="144"/>
      <c r="C359" s="252"/>
      <c r="D359" s="145"/>
      <c r="E359" s="145"/>
      <c r="F359" s="254"/>
      <c r="G359" s="146"/>
      <c r="H359" s="147"/>
      <c r="I359" s="145"/>
      <c r="J359" s="147"/>
      <c r="K359" s="145"/>
      <c r="L359" s="147"/>
      <c r="M359" s="145"/>
      <c r="N359" s="257"/>
      <c r="O359" s="138"/>
      <c r="P359" s="512"/>
      <c r="Q359" s="137"/>
      <c r="R359" s="137"/>
      <c r="S359" s="137"/>
    </row>
    <row r="360" spans="1:19" ht="12.5">
      <c r="A360" s="198"/>
      <c r="B360" s="139"/>
      <c r="C360" s="253"/>
      <c r="D360" s="148"/>
      <c r="E360" s="148"/>
      <c r="F360" s="255"/>
      <c r="G360" s="149"/>
      <c r="H360" s="150"/>
      <c r="I360" s="148"/>
      <c r="J360" s="150"/>
      <c r="K360" s="148"/>
      <c r="L360" s="150"/>
      <c r="M360" s="148"/>
      <c r="N360" s="256"/>
      <c r="O360" s="138"/>
      <c r="P360" s="512"/>
      <c r="Q360" s="137"/>
      <c r="R360" s="137"/>
      <c r="S360" s="137"/>
    </row>
    <row r="361" spans="1:19" ht="12.5">
      <c r="A361" s="198"/>
      <c r="B361" s="144"/>
      <c r="C361" s="252"/>
      <c r="D361" s="145"/>
      <c r="E361" s="145"/>
      <c r="F361" s="254"/>
      <c r="G361" s="146"/>
      <c r="H361" s="147"/>
      <c r="I361" s="145"/>
      <c r="J361" s="147"/>
      <c r="K361" s="145"/>
      <c r="L361" s="147"/>
      <c r="M361" s="145"/>
      <c r="N361" s="257"/>
      <c r="O361" s="138"/>
      <c r="P361" s="512"/>
      <c r="Q361" s="137"/>
      <c r="R361" s="137"/>
      <c r="S361" s="137"/>
    </row>
    <row r="362" spans="1:19" ht="12.5">
      <c r="A362" s="198"/>
      <c r="B362" s="139"/>
      <c r="C362" s="253"/>
      <c r="D362" s="148"/>
      <c r="E362" s="148"/>
      <c r="F362" s="255"/>
      <c r="G362" s="149"/>
      <c r="H362" s="150"/>
      <c r="I362" s="148"/>
      <c r="J362" s="150"/>
      <c r="K362" s="148"/>
      <c r="L362" s="150"/>
      <c r="M362" s="148"/>
      <c r="N362" s="256"/>
      <c r="O362" s="138"/>
      <c r="P362" s="512"/>
      <c r="Q362" s="137"/>
      <c r="R362" s="137"/>
      <c r="S362" s="137"/>
    </row>
    <row r="363" spans="1:19" ht="12.5">
      <c r="A363" s="198"/>
      <c r="B363" s="144"/>
      <c r="C363" s="252"/>
      <c r="D363" s="145"/>
      <c r="E363" s="145"/>
      <c r="F363" s="254"/>
      <c r="G363" s="146"/>
      <c r="H363" s="147"/>
      <c r="I363" s="145"/>
      <c r="J363" s="147"/>
      <c r="K363" s="145"/>
      <c r="L363" s="147"/>
      <c r="M363" s="145"/>
      <c r="N363" s="257"/>
      <c r="O363" s="138"/>
      <c r="P363" s="512"/>
      <c r="Q363" s="137"/>
      <c r="R363" s="137"/>
      <c r="S363" s="137"/>
    </row>
    <row r="364" spans="1:19" ht="12.5">
      <c r="A364" s="198"/>
      <c r="B364" s="139"/>
      <c r="C364" s="253"/>
      <c r="D364" s="148"/>
      <c r="E364" s="148"/>
      <c r="F364" s="255"/>
      <c r="G364" s="149"/>
      <c r="H364" s="150"/>
      <c r="I364" s="148"/>
      <c r="J364" s="150"/>
      <c r="K364" s="148"/>
      <c r="L364" s="150"/>
      <c r="M364" s="148"/>
      <c r="N364" s="256"/>
      <c r="O364" s="138"/>
      <c r="P364" s="512"/>
      <c r="Q364" s="137"/>
      <c r="R364" s="137"/>
      <c r="S364" s="137"/>
    </row>
    <row r="365" spans="1:19" ht="12.5">
      <c r="A365" s="198"/>
      <c r="B365" s="144"/>
      <c r="C365" s="252"/>
      <c r="D365" s="145"/>
      <c r="E365" s="145"/>
      <c r="F365" s="254"/>
      <c r="G365" s="146"/>
      <c r="H365" s="147"/>
      <c r="I365" s="145"/>
      <c r="J365" s="147"/>
      <c r="K365" s="145"/>
      <c r="L365" s="147"/>
      <c r="M365" s="145"/>
      <c r="N365" s="257"/>
      <c r="O365" s="138"/>
      <c r="P365" s="512"/>
      <c r="Q365" s="137"/>
      <c r="R365" s="137"/>
      <c r="S365" s="137"/>
    </row>
    <row r="366" spans="1:19" ht="12.5">
      <c r="A366" s="198"/>
      <c r="B366" s="139"/>
      <c r="C366" s="253"/>
      <c r="D366" s="148"/>
      <c r="E366" s="148"/>
      <c r="F366" s="255"/>
      <c r="G366" s="149"/>
      <c r="H366" s="150"/>
      <c r="I366" s="148"/>
      <c r="J366" s="150"/>
      <c r="K366" s="148"/>
      <c r="L366" s="150"/>
      <c r="M366" s="148"/>
      <c r="N366" s="256"/>
      <c r="O366" s="138"/>
      <c r="P366" s="512"/>
      <c r="Q366" s="137"/>
      <c r="R366" s="137"/>
      <c r="S366" s="137"/>
    </row>
    <row r="367" spans="1:19" ht="12.5">
      <c r="A367" s="198"/>
      <c r="B367" s="144"/>
      <c r="C367" s="252"/>
      <c r="D367" s="145"/>
      <c r="E367" s="145"/>
      <c r="F367" s="254"/>
      <c r="G367" s="146"/>
      <c r="H367" s="147"/>
      <c r="I367" s="145"/>
      <c r="J367" s="147"/>
      <c r="K367" s="145"/>
      <c r="L367" s="147"/>
      <c r="M367" s="145"/>
      <c r="N367" s="257"/>
      <c r="O367" s="138"/>
      <c r="P367" s="512"/>
      <c r="Q367" s="137"/>
      <c r="R367" s="137"/>
      <c r="S367" s="137"/>
    </row>
    <row r="368" spans="1:19" ht="12.5">
      <c r="A368" s="198"/>
      <c r="B368" s="139"/>
      <c r="C368" s="253"/>
      <c r="D368" s="148"/>
      <c r="E368" s="148"/>
      <c r="F368" s="255"/>
      <c r="G368" s="149"/>
      <c r="H368" s="150"/>
      <c r="I368" s="148"/>
      <c r="J368" s="150"/>
      <c r="K368" s="148"/>
      <c r="L368" s="150"/>
      <c r="M368" s="148"/>
      <c r="N368" s="256"/>
      <c r="O368" s="138"/>
      <c r="P368" s="512"/>
      <c r="Q368" s="137"/>
      <c r="R368" s="137"/>
      <c r="S368" s="137"/>
    </row>
    <row r="369" spans="1:19" ht="12.5">
      <c r="A369" s="198"/>
      <c r="B369" s="144"/>
      <c r="C369" s="252"/>
      <c r="D369" s="145"/>
      <c r="E369" s="145"/>
      <c r="F369" s="254"/>
      <c r="G369" s="146"/>
      <c r="H369" s="147"/>
      <c r="I369" s="145"/>
      <c r="J369" s="147"/>
      <c r="K369" s="145"/>
      <c r="L369" s="147"/>
      <c r="M369" s="145"/>
      <c r="N369" s="257"/>
      <c r="O369" s="138"/>
      <c r="P369" s="512"/>
      <c r="Q369" s="137"/>
      <c r="R369" s="137"/>
      <c r="S369" s="137"/>
    </row>
    <row r="370" spans="1:19" ht="12.5">
      <c r="A370" s="198"/>
      <c r="B370" s="139"/>
      <c r="C370" s="253"/>
      <c r="D370" s="148"/>
      <c r="E370" s="148"/>
      <c r="F370" s="255"/>
      <c r="G370" s="149"/>
      <c r="H370" s="150"/>
      <c r="I370" s="148"/>
      <c r="J370" s="150"/>
      <c r="K370" s="148"/>
      <c r="L370" s="150"/>
      <c r="M370" s="148"/>
      <c r="N370" s="256"/>
      <c r="O370" s="138"/>
      <c r="P370" s="512"/>
      <c r="Q370" s="137"/>
      <c r="R370" s="137"/>
      <c r="S370" s="137"/>
    </row>
    <row r="371" spans="1:19" ht="12.5">
      <c r="A371" s="198"/>
      <c r="B371" s="144"/>
      <c r="C371" s="252"/>
      <c r="D371" s="145"/>
      <c r="E371" s="145"/>
      <c r="F371" s="254"/>
      <c r="G371" s="146"/>
      <c r="H371" s="147"/>
      <c r="I371" s="145"/>
      <c r="J371" s="147"/>
      <c r="K371" s="145"/>
      <c r="L371" s="147"/>
      <c r="M371" s="145"/>
      <c r="N371" s="257"/>
      <c r="O371" s="138"/>
      <c r="P371" s="512"/>
      <c r="Q371" s="137"/>
      <c r="R371" s="137"/>
      <c r="S371" s="137"/>
    </row>
    <row r="372" spans="1:19" ht="12.5">
      <c r="A372" s="198"/>
      <c r="B372" s="139"/>
      <c r="C372" s="253"/>
      <c r="D372" s="148"/>
      <c r="E372" s="148"/>
      <c r="F372" s="255"/>
      <c r="G372" s="149"/>
      <c r="H372" s="150"/>
      <c r="I372" s="148"/>
      <c r="J372" s="150"/>
      <c r="K372" s="148"/>
      <c r="L372" s="150"/>
      <c r="M372" s="148"/>
      <c r="N372" s="256"/>
      <c r="O372" s="138"/>
      <c r="P372" s="512"/>
      <c r="Q372" s="137"/>
      <c r="R372" s="137"/>
      <c r="S372" s="137"/>
    </row>
    <row r="373" spans="1:19" ht="12.5">
      <c r="A373" s="198"/>
      <c r="B373" s="144"/>
      <c r="C373" s="252"/>
      <c r="D373" s="145"/>
      <c r="E373" s="145"/>
      <c r="F373" s="254"/>
      <c r="G373" s="146"/>
      <c r="H373" s="147"/>
      <c r="I373" s="145"/>
      <c r="J373" s="147"/>
      <c r="K373" s="145"/>
      <c r="L373" s="147"/>
      <c r="M373" s="145"/>
      <c r="N373" s="257"/>
      <c r="O373" s="138"/>
      <c r="P373" s="512"/>
      <c r="Q373" s="137"/>
      <c r="R373" s="137"/>
      <c r="S373" s="137"/>
    </row>
    <row r="374" spans="1:19" ht="12.5">
      <c r="A374" s="198"/>
      <c r="B374" s="139"/>
      <c r="C374" s="253"/>
      <c r="D374" s="148"/>
      <c r="E374" s="148"/>
      <c r="F374" s="255"/>
      <c r="G374" s="149"/>
      <c r="H374" s="150"/>
      <c r="I374" s="148"/>
      <c r="J374" s="150"/>
      <c r="K374" s="148"/>
      <c r="L374" s="150"/>
      <c r="M374" s="148"/>
      <c r="N374" s="256"/>
      <c r="O374" s="138"/>
      <c r="P374" s="512"/>
      <c r="Q374" s="137"/>
      <c r="R374" s="137"/>
      <c r="S374" s="137"/>
    </row>
    <row r="375" spans="1:19" ht="12.5">
      <c r="A375" s="198"/>
      <c r="B375" s="144"/>
      <c r="C375" s="252"/>
      <c r="D375" s="145"/>
      <c r="E375" s="145"/>
      <c r="F375" s="254"/>
      <c r="G375" s="146"/>
      <c r="H375" s="147"/>
      <c r="I375" s="145"/>
      <c r="J375" s="147"/>
      <c r="K375" s="145"/>
      <c r="L375" s="147"/>
      <c r="M375" s="145"/>
      <c r="N375" s="257"/>
      <c r="O375" s="138"/>
      <c r="P375" s="512"/>
      <c r="Q375" s="137"/>
      <c r="R375" s="137"/>
      <c r="S375" s="137"/>
    </row>
    <row r="376" spans="1:19" ht="12.5">
      <c r="A376" s="198"/>
      <c r="B376" s="139"/>
      <c r="C376" s="253"/>
      <c r="D376" s="148"/>
      <c r="E376" s="148"/>
      <c r="F376" s="255"/>
      <c r="G376" s="149"/>
      <c r="H376" s="150"/>
      <c r="I376" s="148"/>
      <c r="J376" s="150"/>
      <c r="K376" s="148"/>
      <c r="L376" s="150"/>
      <c r="M376" s="148"/>
      <c r="N376" s="256"/>
      <c r="O376" s="138"/>
      <c r="P376" s="512"/>
      <c r="Q376" s="137"/>
      <c r="R376" s="137"/>
      <c r="S376" s="137"/>
    </row>
    <row r="377" spans="1:19" ht="12.5">
      <c r="A377" s="198"/>
      <c r="B377" s="144"/>
      <c r="C377" s="252"/>
      <c r="D377" s="145"/>
      <c r="E377" s="145"/>
      <c r="F377" s="254"/>
      <c r="G377" s="146"/>
      <c r="H377" s="147"/>
      <c r="I377" s="145"/>
      <c r="J377" s="147"/>
      <c r="K377" s="145"/>
      <c r="L377" s="147"/>
      <c r="M377" s="145"/>
      <c r="N377" s="257"/>
      <c r="O377" s="138"/>
      <c r="P377" s="512"/>
      <c r="Q377" s="137"/>
      <c r="R377" s="137"/>
      <c r="S377" s="137"/>
    </row>
    <row r="378" spans="1:19" ht="12.5">
      <c r="A378" s="198"/>
      <c r="B378" s="139"/>
      <c r="C378" s="253"/>
      <c r="D378" s="148"/>
      <c r="E378" s="148"/>
      <c r="F378" s="255"/>
      <c r="G378" s="149"/>
      <c r="H378" s="150"/>
      <c r="I378" s="148"/>
      <c r="J378" s="150"/>
      <c r="K378" s="148"/>
      <c r="L378" s="150"/>
      <c r="M378" s="148"/>
      <c r="N378" s="256"/>
      <c r="O378" s="138"/>
      <c r="P378" s="512"/>
      <c r="Q378" s="137"/>
      <c r="R378" s="137"/>
      <c r="S378" s="137"/>
    </row>
    <row r="379" spans="1:19" ht="12.5">
      <c r="A379" s="198"/>
      <c r="B379" s="144"/>
      <c r="C379" s="252"/>
      <c r="D379" s="145"/>
      <c r="E379" s="145"/>
      <c r="F379" s="254"/>
      <c r="G379" s="146"/>
      <c r="H379" s="147"/>
      <c r="I379" s="145"/>
      <c r="J379" s="147"/>
      <c r="K379" s="145"/>
      <c r="L379" s="147"/>
      <c r="M379" s="145"/>
      <c r="N379" s="257"/>
      <c r="O379" s="138"/>
      <c r="P379" s="512"/>
      <c r="Q379" s="137"/>
      <c r="R379" s="137"/>
      <c r="S379" s="137"/>
    </row>
    <row r="380" spans="1:19" ht="12.5">
      <c r="A380" s="198"/>
      <c r="B380" s="139"/>
      <c r="C380" s="253"/>
      <c r="D380" s="148"/>
      <c r="E380" s="148"/>
      <c r="F380" s="255"/>
      <c r="G380" s="149"/>
      <c r="H380" s="150"/>
      <c r="I380" s="148"/>
      <c r="J380" s="150"/>
      <c r="K380" s="148"/>
      <c r="L380" s="150"/>
      <c r="M380" s="148"/>
      <c r="N380" s="256"/>
      <c r="O380" s="138"/>
      <c r="P380" s="512"/>
      <c r="Q380" s="137"/>
      <c r="R380" s="137"/>
      <c r="S380" s="137"/>
    </row>
    <row r="381" spans="1:19" ht="12.5">
      <c r="A381" s="198"/>
      <c r="B381" s="144"/>
      <c r="C381" s="252"/>
      <c r="D381" s="145"/>
      <c r="E381" s="145"/>
      <c r="F381" s="254"/>
      <c r="G381" s="146"/>
      <c r="H381" s="147"/>
      <c r="I381" s="145"/>
      <c r="J381" s="147"/>
      <c r="K381" s="145"/>
      <c r="L381" s="147"/>
      <c r="M381" s="145"/>
      <c r="N381" s="257"/>
      <c r="O381" s="138"/>
      <c r="P381" s="512"/>
      <c r="Q381" s="137"/>
      <c r="R381" s="137"/>
      <c r="S381" s="137"/>
    </row>
    <row r="382" spans="1:19" ht="12.5">
      <c r="A382" s="198"/>
      <c r="B382" s="139"/>
      <c r="C382" s="253"/>
      <c r="D382" s="148"/>
      <c r="E382" s="148"/>
      <c r="F382" s="255"/>
      <c r="G382" s="149"/>
      <c r="H382" s="150"/>
      <c r="I382" s="148"/>
      <c r="J382" s="150"/>
      <c r="K382" s="148"/>
      <c r="L382" s="150"/>
      <c r="M382" s="148"/>
      <c r="N382" s="256"/>
      <c r="O382" s="138"/>
      <c r="P382" s="512"/>
      <c r="Q382" s="137"/>
      <c r="R382" s="137"/>
      <c r="S382" s="137"/>
    </row>
    <row r="383" spans="1:19" ht="12.5">
      <c r="A383" s="198"/>
      <c r="B383" s="144"/>
      <c r="C383" s="252"/>
      <c r="D383" s="145"/>
      <c r="E383" s="145"/>
      <c r="F383" s="254"/>
      <c r="G383" s="146"/>
      <c r="H383" s="147"/>
      <c r="I383" s="145"/>
      <c r="J383" s="147"/>
      <c r="K383" s="145"/>
      <c r="L383" s="147"/>
      <c r="M383" s="145"/>
      <c r="N383" s="257"/>
      <c r="O383" s="138"/>
      <c r="P383" s="512"/>
      <c r="Q383" s="137"/>
      <c r="R383" s="137"/>
      <c r="S383" s="137"/>
    </row>
    <row r="384" spans="1:19" ht="12.5">
      <c r="A384" s="198"/>
      <c r="B384" s="139"/>
      <c r="C384" s="253"/>
      <c r="D384" s="148"/>
      <c r="E384" s="148"/>
      <c r="F384" s="255"/>
      <c r="G384" s="149"/>
      <c r="H384" s="150"/>
      <c r="I384" s="148"/>
      <c r="J384" s="150"/>
      <c r="K384" s="148"/>
      <c r="L384" s="150"/>
      <c r="M384" s="148"/>
      <c r="N384" s="256"/>
      <c r="O384" s="138"/>
      <c r="P384" s="512"/>
      <c r="Q384" s="137"/>
      <c r="R384" s="137"/>
      <c r="S384" s="137"/>
    </row>
    <row r="385" spans="1:19" ht="12.5">
      <c r="A385" s="198"/>
      <c r="B385" s="144"/>
      <c r="C385" s="252"/>
      <c r="D385" s="145"/>
      <c r="E385" s="145"/>
      <c r="F385" s="254"/>
      <c r="G385" s="146"/>
      <c r="H385" s="147"/>
      <c r="I385" s="145"/>
      <c r="J385" s="147"/>
      <c r="K385" s="145"/>
      <c r="L385" s="147"/>
      <c r="M385" s="145"/>
      <c r="N385" s="257"/>
      <c r="O385" s="138"/>
      <c r="P385" s="512"/>
      <c r="Q385" s="137"/>
      <c r="R385" s="137"/>
      <c r="S385" s="137"/>
    </row>
    <row r="386" spans="1:19" ht="12.5">
      <c r="A386" s="198"/>
      <c r="B386" s="139"/>
      <c r="C386" s="253"/>
      <c r="D386" s="148"/>
      <c r="E386" s="148"/>
      <c r="F386" s="255"/>
      <c r="G386" s="149"/>
      <c r="H386" s="150"/>
      <c r="I386" s="148"/>
      <c r="J386" s="150"/>
      <c r="K386" s="148"/>
      <c r="L386" s="150"/>
      <c r="M386" s="148"/>
      <c r="N386" s="256"/>
      <c r="O386" s="138"/>
      <c r="P386" s="512"/>
      <c r="Q386" s="137"/>
      <c r="R386" s="137"/>
      <c r="S386" s="137"/>
    </row>
    <row r="387" spans="1:19" ht="12.5">
      <c r="A387" s="198"/>
      <c r="B387" s="144"/>
      <c r="C387" s="252"/>
      <c r="D387" s="145"/>
      <c r="E387" s="145"/>
      <c r="F387" s="254"/>
      <c r="G387" s="146"/>
      <c r="H387" s="147"/>
      <c r="I387" s="145"/>
      <c r="J387" s="147"/>
      <c r="K387" s="145"/>
      <c r="L387" s="147"/>
      <c r="M387" s="145"/>
      <c r="N387" s="257"/>
      <c r="O387" s="138"/>
      <c r="P387" s="512"/>
      <c r="Q387" s="137"/>
      <c r="R387" s="137"/>
      <c r="S387" s="137"/>
    </row>
    <row r="388" spans="1:19" ht="12.5">
      <c r="A388" s="198"/>
      <c r="B388" s="139"/>
      <c r="C388" s="253"/>
      <c r="D388" s="148"/>
      <c r="E388" s="148"/>
      <c r="F388" s="255"/>
      <c r="G388" s="149"/>
      <c r="H388" s="150"/>
      <c r="I388" s="148"/>
      <c r="J388" s="150"/>
      <c r="K388" s="148"/>
      <c r="L388" s="150"/>
      <c r="M388" s="148"/>
      <c r="N388" s="256"/>
      <c r="O388" s="138"/>
      <c r="P388" s="512"/>
      <c r="Q388" s="137"/>
      <c r="R388" s="137"/>
      <c r="S388" s="137"/>
    </row>
    <row r="389" spans="1:19" ht="12.5">
      <c r="A389" s="198"/>
      <c r="B389" s="144"/>
      <c r="C389" s="252"/>
      <c r="D389" s="145"/>
      <c r="E389" s="145"/>
      <c r="F389" s="254"/>
      <c r="G389" s="146"/>
      <c r="H389" s="147"/>
      <c r="I389" s="145"/>
      <c r="J389" s="147"/>
      <c r="K389" s="145"/>
      <c r="L389" s="147"/>
      <c r="M389" s="145"/>
      <c r="N389" s="257"/>
      <c r="O389" s="138"/>
      <c r="P389" s="512"/>
      <c r="Q389" s="137"/>
      <c r="R389" s="137"/>
      <c r="S389" s="137"/>
    </row>
    <row r="390" spans="1:19" ht="12.5">
      <c r="A390" s="198"/>
      <c r="B390" s="139"/>
      <c r="C390" s="253"/>
      <c r="D390" s="148"/>
      <c r="E390" s="148"/>
      <c r="F390" s="255"/>
      <c r="G390" s="149"/>
      <c r="H390" s="150"/>
      <c r="I390" s="148"/>
      <c r="J390" s="150"/>
      <c r="K390" s="148"/>
      <c r="L390" s="150"/>
      <c r="M390" s="148"/>
      <c r="N390" s="256"/>
      <c r="O390" s="138"/>
      <c r="P390" s="512"/>
      <c r="Q390" s="137"/>
      <c r="R390" s="137"/>
      <c r="S390" s="137"/>
    </row>
    <row r="391" spans="1:19" ht="12.5">
      <c r="A391" s="198"/>
      <c r="B391" s="144"/>
      <c r="C391" s="252"/>
      <c r="D391" s="145"/>
      <c r="E391" s="145"/>
      <c r="F391" s="254"/>
      <c r="G391" s="146"/>
      <c r="H391" s="147"/>
      <c r="I391" s="145"/>
      <c r="J391" s="147"/>
      <c r="K391" s="145"/>
      <c r="L391" s="147"/>
      <c r="M391" s="145"/>
      <c r="N391" s="257"/>
      <c r="O391" s="138"/>
      <c r="P391" s="512"/>
      <c r="Q391" s="137"/>
      <c r="R391" s="137"/>
      <c r="S391" s="137"/>
    </row>
    <row r="392" spans="1:19" ht="12.5">
      <c r="A392" s="198"/>
      <c r="B392" s="139"/>
      <c r="C392" s="253"/>
      <c r="D392" s="148"/>
      <c r="E392" s="148"/>
      <c r="F392" s="255"/>
      <c r="G392" s="149"/>
      <c r="H392" s="150"/>
      <c r="I392" s="148"/>
      <c r="J392" s="150"/>
      <c r="K392" s="148"/>
      <c r="L392" s="150"/>
      <c r="M392" s="148"/>
      <c r="N392" s="256"/>
      <c r="O392" s="138"/>
      <c r="P392" s="512"/>
      <c r="Q392" s="137"/>
      <c r="R392" s="137"/>
      <c r="S392" s="137"/>
    </row>
    <row r="393" spans="1:19" ht="12.5">
      <c r="A393" s="198"/>
      <c r="B393" s="144"/>
      <c r="C393" s="252"/>
      <c r="D393" s="145"/>
      <c r="E393" s="145"/>
      <c r="F393" s="254"/>
      <c r="G393" s="146"/>
      <c r="H393" s="147"/>
      <c r="I393" s="145"/>
      <c r="J393" s="147"/>
      <c r="K393" s="145"/>
      <c r="L393" s="147"/>
      <c r="M393" s="145"/>
      <c r="N393" s="257"/>
      <c r="O393" s="138"/>
      <c r="P393" s="512"/>
      <c r="Q393" s="137"/>
      <c r="R393" s="137"/>
      <c r="S393" s="137"/>
    </row>
    <row r="394" spans="1:19" ht="12.5">
      <c r="A394" s="198"/>
      <c r="B394" s="139"/>
      <c r="C394" s="253"/>
      <c r="D394" s="148"/>
      <c r="E394" s="148"/>
      <c r="F394" s="255"/>
      <c r="G394" s="149"/>
      <c r="H394" s="150"/>
      <c r="I394" s="148"/>
      <c r="J394" s="150"/>
      <c r="K394" s="148"/>
      <c r="L394" s="150"/>
      <c r="M394" s="148"/>
      <c r="N394" s="256"/>
      <c r="O394" s="138"/>
      <c r="P394" s="512"/>
      <c r="Q394" s="137"/>
      <c r="R394" s="137"/>
      <c r="S394" s="137"/>
    </row>
    <row r="395" spans="1:19" ht="12.5">
      <c r="A395" s="198"/>
      <c r="B395" s="144"/>
      <c r="C395" s="252"/>
      <c r="D395" s="145"/>
      <c r="E395" s="145"/>
      <c r="F395" s="254"/>
      <c r="G395" s="146"/>
      <c r="H395" s="147"/>
      <c r="I395" s="145"/>
      <c r="J395" s="147"/>
      <c r="K395" s="145"/>
      <c r="L395" s="147"/>
      <c r="M395" s="145"/>
      <c r="N395" s="257"/>
      <c r="O395" s="138"/>
      <c r="P395" s="512"/>
      <c r="Q395" s="137"/>
      <c r="R395" s="137"/>
      <c r="S395" s="137"/>
    </row>
    <row r="396" spans="1:19" ht="12.5">
      <c r="A396" s="198"/>
      <c r="B396" s="139"/>
      <c r="C396" s="253"/>
      <c r="D396" s="148"/>
      <c r="E396" s="148"/>
      <c r="F396" s="255"/>
      <c r="G396" s="149"/>
      <c r="H396" s="150"/>
      <c r="I396" s="148"/>
      <c r="J396" s="150"/>
      <c r="K396" s="148"/>
      <c r="L396" s="150"/>
      <c r="M396" s="148"/>
      <c r="N396" s="256"/>
      <c r="O396" s="138"/>
      <c r="P396" s="512"/>
      <c r="Q396" s="137"/>
      <c r="R396" s="137"/>
      <c r="S396" s="137"/>
    </row>
    <row r="397" spans="1:19" ht="12.5">
      <c r="A397" s="198"/>
      <c r="B397" s="144"/>
      <c r="C397" s="252"/>
      <c r="D397" s="145"/>
      <c r="E397" s="145"/>
      <c r="F397" s="254"/>
      <c r="G397" s="146"/>
      <c r="H397" s="147"/>
      <c r="I397" s="145"/>
      <c r="J397" s="147"/>
      <c r="K397" s="145"/>
      <c r="L397" s="147"/>
      <c r="M397" s="145"/>
      <c r="N397" s="257"/>
      <c r="O397" s="138"/>
      <c r="P397" s="512"/>
      <c r="Q397" s="137"/>
      <c r="R397" s="137"/>
      <c r="S397" s="137"/>
    </row>
    <row r="398" spans="1:19" ht="12.5">
      <c r="A398" s="198"/>
      <c r="B398" s="139"/>
      <c r="C398" s="253"/>
      <c r="D398" s="148"/>
      <c r="E398" s="148"/>
      <c r="F398" s="255"/>
      <c r="G398" s="149"/>
      <c r="H398" s="150"/>
      <c r="I398" s="148"/>
      <c r="J398" s="150"/>
      <c r="K398" s="148"/>
      <c r="L398" s="150"/>
      <c r="M398" s="148"/>
      <c r="N398" s="256"/>
      <c r="O398" s="138"/>
      <c r="P398" s="512"/>
      <c r="Q398" s="137"/>
      <c r="R398" s="137"/>
      <c r="S398" s="137"/>
    </row>
    <row r="399" spans="1:19" ht="12.5">
      <c r="A399" s="198"/>
      <c r="B399" s="144"/>
      <c r="C399" s="252"/>
      <c r="D399" s="145"/>
      <c r="E399" s="145"/>
      <c r="F399" s="254"/>
      <c r="G399" s="146"/>
      <c r="H399" s="147"/>
      <c r="I399" s="145"/>
      <c r="J399" s="147"/>
      <c r="K399" s="145"/>
      <c r="L399" s="147"/>
      <c r="M399" s="145"/>
      <c r="N399" s="257"/>
      <c r="O399" s="138"/>
      <c r="P399" s="512"/>
      <c r="Q399" s="137"/>
      <c r="R399" s="137"/>
      <c r="S399" s="137"/>
    </row>
    <row r="400" spans="1:19" ht="12.5">
      <c r="A400" s="198"/>
      <c r="B400" s="139"/>
      <c r="C400" s="253"/>
      <c r="D400" s="148"/>
      <c r="E400" s="148"/>
      <c r="F400" s="255"/>
      <c r="G400" s="149"/>
      <c r="H400" s="150"/>
      <c r="I400" s="148"/>
      <c r="J400" s="150"/>
      <c r="K400" s="148"/>
      <c r="L400" s="150"/>
      <c r="M400" s="148"/>
      <c r="N400" s="256"/>
      <c r="O400" s="138"/>
      <c r="P400" s="512"/>
      <c r="Q400" s="137"/>
      <c r="R400" s="137"/>
      <c r="S400" s="137"/>
    </row>
    <row r="401" spans="1:19" ht="12.5">
      <c r="A401" s="198"/>
      <c r="B401" s="144"/>
      <c r="C401" s="252"/>
      <c r="D401" s="145"/>
      <c r="E401" s="145"/>
      <c r="F401" s="254"/>
      <c r="G401" s="146"/>
      <c r="H401" s="147"/>
      <c r="I401" s="145"/>
      <c r="J401" s="147"/>
      <c r="K401" s="145"/>
      <c r="L401" s="147"/>
      <c r="M401" s="145"/>
      <c r="N401" s="257"/>
      <c r="O401" s="138"/>
      <c r="P401" s="512"/>
      <c r="Q401" s="137"/>
      <c r="R401" s="137"/>
      <c r="S401" s="137"/>
    </row>
    <row r="402" spans="1:19" ht="12.5">
      <c r="A402" s="198"/>
      <c r="B402" s="139"/>
      <c r="C402" s="253"/>
      <c r="D402" s="148"/>
      <c r="E402" s="148"/>
      <c r="F402" s="255"/>
      <c r="G402" s="149"/>
      <c r="H402" s="150"/>
      <c r="I402" s="148"/>
      <c r="J402" s="150"/>
      <c r="K402" s="148"/>
      <c r="L402" s="150"/>
      <c r="M402" s="148"/>
      <c r="N402" s="256"/>
      <c r="O402" s="138"/>
      <c r="P402" s="512"/>
      <c r="Q402" s="137"/>
      <c r="R402" s="137"/>
      <c r="S402" s="137"/>
    </row>
    <row r="403" spans="1:19" ht="12.5">
      <c r="A403" s="198"/>
      <c r="B403" s="144"/>
      <c r="C403" s="252"/>
      <c r="D403" s="145"/>
      <c r="E403" s="145"/>
      <c r="F403" s="254"/>
      <c r="G403" s="146"/>
      <c r="H403" s="147"/>
      <c r="I403" s="145"/>
      <c r="J403" s="147"/>
      <c r="K403" s="145"/>
      <c r="L403" s="147"/>
      <c r="M403" s="145"/>
      <c r="N403" s="257"/>
      <c r="O403" s="138"/>
      <c r="P403" s="512"/>
      <c r="Q403" s="137"/>
      <c r="R403" s="137"/>
      <c r="S403" s="137"/>
    </row>
    <row r="404" spans="1:19" ht="12.5">
      <c r="A404" s="198"/>
      <c r="B404" s="139"/>
      <c r="C404" s="253"/>
      <c r="D404" s="148"/>
      <c r="E404" s="148"/>
      <c r="F404" s="255"/>
      <c r="G404" s="149"/>
      <c r="H404" s="150"/>
      <c r="I404" s="148"/>
      <c r="J404" s="150"/>
      <c r="K404" s="148"/>
      <c r="L404" s="150"/>
      <c r="M404" s="148"/>
      <c r="N404" s="256"/>
      <c r="O404" s="138"/>
      <c r="P404" s="512"/>
      <c r="Q404" s="137"/>
      <c r="R404" s="137"/>
      <c r="S404" s="137"/>
    </row>
    <row r="405" spans="1:19" ht="12.5">
      <c r="A405" s="198"/>
      <c r="B405" s="144"/>
      <c r="C405" s="252"/>
      <c r="D405" s="145"/>
      <c r="E405" s="145"/>
      <c r="F405" s="254"/>
      <c r="G405" s="146"/>
      <c r="H405" s="147"/>
      <c r="I405" s="145"/>
      <c r="J405" s="147"/>
      <c r="K405" s="145"/>
      <c r="L405" s="147"/>
      <c r="M405" s="145"/>
      <c r="N405" s="257"/>
      <c r="O405" s="138"/>
      <c r="P405" s="512"/>
      <c r="Q405" s="137"/>
      <c r="R405" s="137"/>
      <c r="S405" s="137"/>
    </row>
    <row r="406" spans="1:19" ht="12.5">
      <c r="A406" s="198"/>
      <c r="B406" s="139"/>
      <c r="C406" s="253"/>
      <c r="D406" s="148"/>
      <c r="E406" s="148"/>
      <c r="F406" s="255"/>
      <c r="G406" s="149"/>
      <c r="H406" s="150"/>
      <c r="I406" s="148"/>
      <c r="J406" s="150"/>
      <c r="K406" s="148"/>
      <c r="L406" s="150"/>
      <c r="M406" s="148"/>
      <c r="N406" s="256"/>
      <c r="O406" s="138"/>
      <c r="P406" s="512"/>
      <c r="Q406" s="137"/>
      <c r="R406" s="137"/>
      <c r="S406" s="137"/>
    </row>
    <row r="407" spans="1:19" ht="12.5">
      <c r="A407" s="198"/>
      <c r="B407" s="144"/>
      <c r="C407" s="252"/>
      <c r="D407" s="145"/>
      <c r="E407" s="145"/>
      <c r="F407" s="254"/>
      <c r="G407" s="146"/>
      <c r="H407" s="147"/>
      <c r="I407" s="145"/>
      <c r="J407" s="147"/>
      <c r="K407" s="145"/>
      <c r="L407" s="147"/>
      <c r="M407" s="145"/>
      <c r="N407" s="257"/>
      <c r="O407" s="138"/>
      <c r="P407" s="512"/>
      <c r="Q407" s="137"/>
      <c r="R407" s="137"/>
      <c r="S407" s="137"/>
    </row>
    <row r="408" spans="1:19" ht="12.5">
      <c r="A408" s="198"/>
      <c r="B408" s="139"/>
      <c r="C408" s="253"/>
      <c r="D408" s="148"/>
      <c r="E408" s="148"/>
      <c r="F408" s="255"/>
      <c r="G408" s="149"/>
      <c r="H408" s="150"/>
      <c r="I408" s="148"/>
      <c r="J408" s="150"/>
      <c r="K408" s="148"/>
      <c r="L408" s="150"/>
      <c r="M408" s="148"/>
      <c r="N408" s="256"/>
      <c r="O408" s="138"/>
      <c r="P408" s="512"/>
      <c r="Q408" s="137"/>
      <c r="R408" s="137"/>
      <c r="S408" s="137"/>
    </row>
    <row r="409" spans="1:19" ht="12.5">
      <c r="A409" s="198"/>
      <c r="B409" s="144"/>
      <c r="C409" s="252"/>
      <c r="D409" s="145"/>
      <c r="E409" s="145"/>
      <c r="F409" s="254"/>
      <c r="G409" s="146"/>
      <c r="H409" s="147"/>
      <c r="I409" s="145"/>
      <c r="J409" s="147"/>
      <c r="K409" s="145"/>
      <c r="L409" s="147"/>
      <c r="M409" s="145"/>
      <c r="N409" s="257"/>
      <c r="O409" s="138"/>
      <c r="P409" s="512"/>
      <c r="Q409" s="137"/>
      <c r="R409" s="137"/>
      <c r="S409" s="137"/>
    </row>
    <row r="410" spans="1:19" ht="12.5">
      <c r="A410" s="198"/>
      <c r="B410" s="139"/>
      <c r="C410" s="253"/>
      <c r="D410" s="148"/>
      <c r="E410" s="148"/>
      <c r="F410" s="255"/>
      <c r="G410" s="149"/>
      <c r="H410" s="150"/>
      <c r="I410" s="148"/>
      <c r="J410" s="150"/>
      <c r="K410" s="148"/>
      <c r="L410" s="150"/>
      <c r="M410" s="148"/>
      <c r="N410" s="256"/>
      <c r="O410" s="138"/>
      <c r="P410" s="512"/>
      <c r="Q410" s="137"/>
      <c r="R410" s="137"/>
      <c r="S410" s="137"/>
    </row>
    <row r="411" spans="1:19" ht="12.5">
      <c r="A411" s="198"/>
      <c r="B411" s="144"/>
      <c r="C411" s="252"/>
      <c r="D411" s="145"/>
      <c r="E411" s="145"/>
      <c r="F411" s="254"/>
      <c r="G411" s="146"/>
      <c r="H411" s="147"/>
      <c r="I411" s="145"/>
      <c r="J411" s="147"/>
      <c r="K411" s="145"/>
      <c r="L411" s="147"/>
      <c r="M411" s="145"/>
      <c r="N411" s="257"/>
      <c r="O411" s="138"/>
      <c r="P411" s="512"/>
      <c r="Q411" s="137"/>
      <c r="R411" s="137"/>
      <c r="S411" s="137"/>
    </row>
    <row r="412" spans="1:19" ht="12.5">
      <c r="A412" s="198"/>
      <c r="B412" s="139"/>
      <c r="C412" s="253"/>
      <c r="D412" s="148"/>
      <c r="E412" s="148"/>
      <c r="F412" s="255"/>
      <c r="G412" s="149"/>
      <c r="H412" s="150"/>
      <c r="I412" s="148"/>
      <c r="J412" s="150"/>
      <c r="K412" s="148"/>
      <c r="L412" s="150"/>
      <c r="M412" s="148"/>
      <c r="N412" s="256"/>
      <c r="O412" s="138"/>
      <c r="P412" s="512"/>
      <c r="Q412" s="137"/>
      <c r="R412" s="137"/>
      <c r="S412" s="137"/>
    </row>
    <row r="413" spans="1:19" ht="12.5">
      <c r="A413" s="198"/>
      <c r="B413" s="144"/>
      <c r="C413" s="252"/>
      <c r="D413" s="145"/>
      <c r="E413" s="145"/>
      <c r="F413" s="254"/>
      <c r="G413" s="146"/>
      <c r="H413" s="147"/>
      <c r="I413" s="145"/>
      <c r="J413" s="147"/>
      <c r="K413" s="145"/>
      <c r="L413" s="147"/>
      <c r="M413" s="145"/>
      <c r="N413" s="257"/>
      <c r="O413" s="138"/>
      <c r="P413" s="512"/>
      <c r="Q413" s="137"/>
      <c r="R413" s="137"/>
      <c r="S413" s="137"/>
    </row>
    <row r="414" spans="1:19" ht="12.5">
      <c r="A414" s="198"/>
      <c r="B414" s="139"/>
      <c r="C414" s="253"/>
      <c r="D414" s="148"/>
      <c r="E414" s="148"/>
      <c r="F414" s="255"/>
      <c r="G414" s="149"/>
      <c r="H414" s="150"/>
      <c r="I414" s="148"/>
      <c r="J414" s="150"/>
      <c r="K414" s="148"/>
      <c r="L414" s="150"/>
      <c r="M414" s="148"/>
      <c r="N414" s="256"/>
      <c r="O414" s="138"/>
      <c r="P414" s="512"/>
      <c r="Q414" s="137"/>
      <c r="R414" s="137"/>
      <c r="S414" s="137"/>
    </row>
    <row r="415" spans="1:19" ht="12.5">
      <c r="A415" s="198"/>
      <c r="B415" s="144"/>
      <c r="C415" s="252"/>
      <c r="D415" s="145"/>
      <c r="E415" s="145"/>
      <c r="F415" s="254"/>
      <c r="G415" s="146"/>
      <c r="H415" s="147"/>
      <c r="I415" s="145"/>
      <c r="J415" s="147"/>
      <c r="K415" s="145"/>
      <c r="L415" s="147"/>
      <c r="M415" s="145"/>
      <c r="N415" s="257"/>
      <c r="O415" s="138"/>
      <c r="P415" s="512"/>
      <c r="Q415" s="137"/>
      <c r="R415" s="137"/>
      <c r="S415" s="137"/>
    </row>
    <row r="416" spans="1:19" ht="12.5">
      <c r="A416" s="198"/>
      <c r="B416" s="139"/>
      <c r="C416" s="253"/>
      <c r="D416" s="148"/>
      <c r="E416" s="148"/>
      <c r="F416" s="255"/>
      <c r="G416" s="149"/>
      <c r="H416" s="150"/>
      <c r="I416" s="148"/>
      <c r="J416" s="150"/>
      <c r="K416" s="148"/>
      <c r="L416" s="150"/>
      <c r="M416" s="148"/>
      <c r="N416" s="256"/>
      <c r="O416" s="138"/>
      <c r="P416" s="512"/>
      <c r="Q416" s="137"/>
      <c r="R416" s="137"/>
      <c r="S416" s="137"/>
    </row>
    <row r="417" spans="1:19" ht="12.5">
      <c r="A417" s="198"/>
      <c r="B417" s="144"/>
      <c r="C417" s="252"/>
      <c r="D417" s="145"/>
      <c r="E417" s="145"/>
      <c r="F417" s="254"/>
      <c r="G417" s="146"/>
      <c r="H417" s="147"/>
      <c r="I417" s="145"/>
      <c r="J417" s="147"/>
      <c r="K417" s="145"/>
      <c r="L417" s="147"/>
      <c r="M417" s="145"/>
      <c r="N417" s="257"/>
      <c r="O417" s="138"/>
      <c r="P417" s="512"/>
      <c r="Q417" s="137"/>
      <c r="R417" s="137"/>
      <c r="S417" s="137"/>
    </row>
    <row r="418" spans="1:19" ht="12.5">
      <c r="A418" s="198"/>
      <c r="B418" s="139"/>
      <c r="C418" s="253"/>
      <c r="D418" s="148"/>
      <c r="E418" s="148"/>
      <c r="F418" s="255"/>
      <c r="G418" s="149"/>
      <c r="H418" s="150"/>
      <c r="I418" s="148"/>
      <c r="J418" s="150"/>
      <c r="K418" s="148"/>
      <c r="L418" s="150"/>
      <c r="M418" s="148"/>
      <c r="N418" s="256"/>
      <c r="O418" s="138"/>
      <c r="P418" s="512"/>
      <c r="Q418" s="137"/>
      <c r="R418" s="137"/>
      <c r="S418" s="137"/>
    </row>
    <row r="419" spans="1:19" ht="12.5">
      <c r="A419" s="198"/>
      <c r="B419" s="144"/>
      <c r="C419" s="252"/>
      <c r="D419" s="145"/>
      <c r="E419" s="145"/>
      <c r="F419" s="254"/>
      <c r="G419" s="146"/>
      <c r="H419" s="147"/>
      <c r="I419" s="145"/>
      <c r="J419" s="147"/>
      <c r="K419" s="145"/>
      <c r="L419" s="147"/>
      <c r="M419" s="145"/>
      <c r="N419" s="257"/>
      <c r="O419" s="138"/>
      <c r="P419" s="512"/>
      <c r="Q419" s="137"/>
      <c r="R419" s="137"/>
      <c r="S419" s="137"/>
    </row>
    <row r="420" spans="1:19" ht="12.5">
      <c r="A420" s="198"/>
      <c r="B420" s="139"/>
      <c r="C420" s="253"/>
      <c r="D420" s="148"/>
      <c r="E420" s="148"/>
      <c r="F420" s="255"/>
      <c r="G420" s="149"/>
      <c r="H420" s="150"/>
      <c r="I420" s="148"/>
      <c r="J420" s="150"/>
      <c r="K420" s="148"/>
      <c r="L420" s="150"/>
      <c r="M420" s="148"/>
      <c r="N420" s="256"/>
      <c r="O420" s="138"/>
      <c r="P420" s="512"/>
      <c r="Q420" s="137"/>
      <c r="R420" s="137"/>
      <c r="S420" s="137"/>
    </row>
    <row r="421" spans="1:19" ht="12.5">
      <c r="A421" s="198"/>
      <c r="B421" s="144"/>
      <c r="C421" s="252"/>
      <c r="D421" s="145"/>
      <c r="E421" s="145"/>
      <c r="F421" s="254"/>
      <c r="G421" s="146"/>
      <c r="H421" s="147"/>
      <c r="I421" s="145"/>
      <c r="J421" s="147"/>
      <c r="K421" s="145"/>
      <c r="L421" s="147"/>
      <c r="M421" s="145"/>
      <c r="N421" s="257"/>
      <c r="O421" s="138"/>
      <c r="P421" s="512"/>
      <c r="Q421" s="137"/>
      <c r="R421" s="137"/>
      <c r="S421" s="137"/>
    </row>
    <row r="422" spans="1:19" ht="12.5">
      <c r="A422" s="198"/>
      <c r="B422" s="139"/>
      <c r="C422" s="253"/>
      <c r="D422" s="148"/>
      <c r="E422" s="148"/>
      <c r="F422" s="255"/>
      <c r="G422" s="149"/>
      <c r="H422" s="150"/>
      <c r="I422" s="148"/>
      <c r="J422" s="150"/>
      <c r="K422" s="148"/>
      <c r="L422" s="150"/>
      <c r="M422" s="148"/>
      <c r="N422" s="256"/>
      <c r="O422" s="138"/>
      <c r="P422" s="512"/>
      <c r="Q422" s="137"/>
      <c r="R422" s="137"/>
      <c r="S422" s="137"/>
    </row>
    <row r="423" spans="1:19" ht="12.5">
      <c r="A423" s="198"/>
      <c r="B423" s="144"/>
      <c r="C423" s="252"/>
      <c r="D423" s="145"/>
      <c r="E423" s="145"/>
      <c r="F423" s="254"/>
      <c r="G423" s="146"/>
      <c r="H423" s="147"/>
      <c r="I423" s="145"/>
      <c r="J423" s="147"/>
      <c r="K423" s="145"/>
      <c r="L423" s="147"/>
      <c r="M423" s="145"/>
      <c r="N423" s="257"/>
      <c r="O423" s="138"/>
      <c r="P423" s="512"/>
      <c r="Q423" s="137"/>
      <c r="R423" s="137"/>
      <c r="S423" s="137"/>
    </row>
    <row r="424" spans="1:19" ht="12.5">
      <c r="A424" s="198"/>
      <c r="B424" s="139"/>
      <c r="C424" s="253"/>
      <c r="D424" s="148"/>
      <c r="E424" s="148"/>
      <c r="F424" s="255"/>
      <c r="G424" s="149"/>
      <c r="H424" s="150"/>
      <c r="I424" s="148"/>
      <c r="J424" s="150"/>
      <c r="K424" s="148"/>
      <c r="L424" s="150"/>
      <c r="M424" s="148"/>
      <c r="N424" s="256"/>
      <c r="O424" s="138"/>
      <c r="P424" s="512"/>
      <c r="Q424" s="137"/>
      <c r="R424" s="137"/>
      <c r="S424" s="137"/>
    </row>
    <row r="425" spans="1:19" ht="12.5">
      <c r="A425" s="198"/>
      <c r="B425" s="144"/>
      <c r="C425" s="252"/>
      <c r="D425" s="145"/>
      <c r="E425" s="145"/>
      <c r="F425" s="254"/>
      <c r="G425" s="146"/>
      <c r="H425" s="147"/>
      <c r="I425" s="145"/>
      <c r="J425" s="147"/>
      <c r="K425" s="145"/>
      <c r="L425" s="147"/>
      <c r="M425" s="145"/>
      <c r="N425" s="257"/>
      <c r="O425" s="138"/>
      <c r="P425" s="512"/>
      <c r="Q425" s="137"/>
      <c r="R425" s="137"/>
      <c r="S425" s="137"/>
    </row>
    <row r="426" spans="1:19" ht="12.5">
      <c r="A426" s="198"/>
      <c r="B426" s="139"/>
      <c r="C426" s="253"/>
      <c r="D426" s="148"/>
      <c r="E426" s="148"/>
      <c r="F426" s="255"/>
      <c r="G426" s="149"/>
      <c r="H426" s="150"/>
      <c r="I426" s="148"/>
      <c r="J426" s="150"/>
      <c r="K426" s="148"/>
      <c r="L426" s="150"/>
      <c r="M426" s="148"/>
      <c r="N426" s="256"/>
      <c r="O426" s="138"/>
      <c r="P426" s="512"/>
      <c r="Q426" s="137"/>
      <c r="R426" s="137"/>
      <c r="S426" s="137"/>
    </row>
    <row r="427" spans="1:19" ht="12.5">
      <c r="A427" s="198"/>
      <c r="B427" s="144"/>
      <c r="C427" s="252"/>
      <c r="D427" s="145"/>
      <c r="E427" s="145"/>
      <c r="F427" s="254"/>
      <c r="G427" s="146"/>
      <c r="H427" s="147"/>
      <c r="I427" s="145"/>
      <c r="J427" s="147"/>
      <c r="K427" s="145"/>
      <c r="L427" s="147"/>
      <c r="M427" s="145"/>
      <c r="N427" s="257"/>
      <c r="O427" s="138"/>
      <c r="P427" s="512"/>
      <c r="Q427" s="137"/>
      <c r="R427" s="137"/>
      <c r="S427" s="137"/>
    </row>
    <row r="428" spans="1:19" ht="12.5">
      <c r="A428" s="198"/>
      <c r="B428" s="139"/>
      <c r="C428" s="253"/>
      <c r="D428" s="148"/>
      <c r="E428" s="148"/>
      <c r="F428" s="255"/>
      <c r="G428" s="149"/>
      <c r="H428" s="150"/>
      <c r="I428" s="148"/>
      <c r="J428" s="150"/>
      <c r="K428" s="148"/>
      <c r="L428" s="150"/>
      <c r="M428" s="148"/>
      <c r="N428" s="256"/>
      <c r="O428" s="138"/>
      <c r="P428" s="512"/>
      <c r="Q428" s="137"/>
      <c r="R428" s="137"/>
      <c r="S428" s="137"/>
    </row>
    <row r="429" spans="1:19" ht="12.5">
      <c r="A429" s="198"/>
      <c r="B429" s="144"/>
      <c r="C429" s="252"/>
      <c r="D429" s="145"/>
      <c r="E429" s="145"/>
      <c r="F429" s="254"/>
      <c r="G429" s="146"/>
      <c r="H429" s="147"/>
      <c r="I429" s="145"/>
      <c r="J429" s="147"/>
      <c r="K429" s="145"/>
      <c r="L429" s="147"/>
      <c r="M429" s="145"/>
      <c r="N429" s="257"/>
      <c r="O429" s="138"/>
      <c r="P429" s="512"/>
      <c r="Q429" s="137"/>
      <c r="R429" s="137"/>
      <c r="S429" s="137"/>
    </row>
    <row r="430" spans="1:19" ht="12.5">
      <c r="A430" s="198"/>
      <c r="B430" s="139"/>
      <c r="C430" s="253"/>
      <c r="D430" s="148"/>
      <c r="E430" s="148"/>
      <c r="F430" s="255"/>
      <c r="G430" s="149"/>
      <c r="H430" s="150"/>
      <c r="I430" s="148"/>
      <c r="J430" s="150"/>
      <c r="K430" s="148"/>
      <c r="L430" s="150"/>
      <c r="M430" s="148"/>
      <c r="N430" s="256"/>
      <c r="O430" s="138"/>
      <c r="P430" s="512"/>
      <c r="Q430" s="137"/>
      <c r="R430" s="137"/>
      <c r="S430" s="137"/>
    </row>
    <row r="431" spans="1:19" ht="12.5">
      <c r="A431" s="198"/>
      <c r="B431" s="144"/>
      <c r="C431" s="252"/>
      <c r="D431" s="145"/>
      <c r="E431" s="145"/>
      <c r="F431" s="254"/>
      <c r="G431" s="146"/>
      <c r="H431" s="147"/>
      <c r="I431" s="145"/>
      <c r="J431" s="147"/>
      <c r="K431" s="145"/>
      <c r="L431" s="147"/>
      <c r="M431" s="145"/>
      <c r="N431" s="257"/>
      <c r="O431" s="138"/>
      <c r="P431" s="512"/>
      <c r="Q431" s="137"/>
      <c r="R431" s="137"/>
      <c r="S431" s="137"/>
    </row>
    <row r="432" spans="1:19" ht="12.5">
      <c r="A432" s="198"/>
      <c r="B432" s="139"/>
      <c r="C432" s="253"/>
      <c r="D432" s="148"/>
      <c r="E432" s="148"/>
      <c r="F432" s="255"/>
      <c r="G432" s="149"/>
      <c r="H432" s="150"/>
      <c r="I432" s="148"/>
      <c r="J432" s="150"/>
      <c r="K432" s="148"/>
      <c r="L432" s="150"/>
      <c r="M432" s="148"/>
      <c r="N432" s="256"/>
      <c r="O432" s="138"/>
      <c r="P432" s="512"/>
      <c r="Q432" s="137"/>
      <c r="R432" s="137"/>
      <c r="S432" s="137"/>
    </row>
    <row r="433" spans="1:19" ht="12.5">
      <c r="A433" s="198"/>
      <c r="B433" s="144"/>
      <c r="C433" s="252"/>
      <c r="D433" s="145"/>
      <c r="E433" s="145"/>
      <c r="F433" s="254"/>
      <c r="G433" s="146"/>
      <c r="H433" s="147"/>
      <c r="I433" s="145"/>
      <c r="J433" s="147"/>
      <c r="K433" s="145"/>
      <c r="L433" s="147"/>
      <c r="M433" s="145"/>
      <c r="N433" s="257"/>
      <c r="O433" s="138"/>
      <c r="P433" s="512"/>
      <c r="Q433" s="137"/>
      <c r="R433" s="137"/>
      <c r="S433" s="137"/>
    </row>
    <row r="434" spans="1:19" ht="12.5">
      <c r="A434" s="198"/>
      <c r="B434" s="139"/>
      <c r="C434" s="253"/>
      <c r="D434" s="148"/>
      <c r="E434" s="148"/>
      <c r="F434" s="255"/>
      <c r="G434" s="149"/>
      <c r="H434" s="150"/>
      <c r="I434" s="148"/>
      <c r="J434" s="150"/>
      <c r="K434" s="148"/>
      <c r="L434" s="150"/>
      <c r="M434" s="148"/>
      <c r="N434" s="256"/>
      <c r="O434" s="138"/>
      <c r="P434" s="512"/>
      <c r="Q434" s="137"/>
      <c r="R434" s="137"/>
      <c r="S434" s="137"/>
    </row>
    <row r="435" spans="1:19" ht="12.5">
      <c r="A435" s="198"/>
      <c r="B435" s="144"/>
      <c r="C435" s="252"/>
      <c r="D435" s="145"/>
      <c r="E435" s="145"/>
      <c r="F435" s="254"/>
      <c r="G435" s="146"/>
      <c r="H435" s="147"/>
      <c r="I435" s="145"/>
      <c r="J435" s="147"/>
      <c r="K435" s="145"/>
      <c r="L435" s="147"/>
      <c r="M435" s="145"/>
      <c r="N435" s="257"/>
      <c r="O435" s="138"/>
      <c r="P435" s="512"/>
      <c r="Q435" s="137"/>
      <c r="R435" s="137"/>
      <c r="S435" s="137"/>
    </row>
    <row r="436" spans="1:19" ht="12.5">
      <c r="A436" s="198"/>
      <c r="B436" s="139"/>
      <c r="C436" s="253"/>
      <c r="D436" s="148"/>
      <c r="E436" s="148"/>
      <c r="F436" s="255"/>
      <c r="G436" s="149"/>
      <c r="H436" s="150"/>
      <c r="I436" s="148"/>
      <c r="J436" s="150"/>
      <c r="K436" s="148"/>
      <c r="L436" s="150"/>
      <c r="M436" s="148"/>
      <c r="N436" s="256"/>
      <c r="O436" s="138"/>
      <c r="P436" s="512"/>
      <c r="Q436" s="137"/>
      <c r="R436" s="137"/>
      <c r="S436" s="137"/>
    </row>
    <row r="437" spans="1:19" ht="12.5">
      <c r="A437" s="198"/>
      <c r="B437" s="144"/>
      <c r="C437" s="252"/>
      <c r="D437" s="145"/>
      <c r="E437" s="145"/>
      <c r="F437" s="254"/>
      <c r="G437" s="146"/>
      <c r="H437" s="147"/>
      <c r="I437" s="145"/>
      <c r="J437" s="147"/>
      <c r="K437" s="145"/>
      <c r="L437" s="147"/>
      <c r="M437" s="145"/>
      <c r="N437" s="257"/>
      <c r="O437" s="138"/>
      <c r="P437" s="512"/>
      <c r="Q437" s="137"/>
      <c r="R437" s="137"/>
      <c r="S437" s="137"/>
    </row>
    <row r="438" spans="1:19" ht="12.5">
      <c r="A438" s="198"/>
      <c r="B438" s="139"/>
      <c r="C438" s="253"/>
      <c r="D438" s="148"/>
      <c r="E438" s="148"/>
      <c r="F438" s="255"/>
      <c r="G438" s="149"/>
      <c r="H438" s="150"/>
      <c r="I438" s="148"/>
      <c r="J438" s="150"/>
      <c r="K438" s="148"/>
      <c r="L438" s="150"/>
      <c r="M438" s="148"/>
      <c r="N438" s="256"/>
      <c r="O438" s="138"/>
      <c r="P438" s="512"/>
      <c r="Q438" s="137"/>
      <c r="R438" s="137"/>
      <c r="S438" s="137"/>
    </row>
    <row r="439" spans="1:19" ht="12.5">
      <c r="A439" s="198"/>
      <c r="B439" s="144"/>
      <c r="C439" s="252"/>
      <c r="D439" s="145"/>
      <c r="E439" s="145"/>
      <c r="F439" s="254"/>
      <c r="G439" s="146"/>
      <c r="H439" s="147"/>
      <c r="I439" s="145"/>
      <c r="J439" s="147"/>
      <c r="K439" s="145"/>
      <c r="L439" s="147"/>
      <c r="M439" s="145"/>
      <c r="N439" s="257"/>
      <c r="O439" s="138"/>
      <c r="P439" s="512"/>
      <c r="Q439" s="137"/>
      <c r="R439" s="137"/>
      <c r="S439" s="137"/>
    </row>
    <row r="440" spans="1:19" ht="12.5">
      <c r="A440" s="198"/>
      <c r="B440" s="139"/>
      <c r="C440" s="253"/>
      <c r="D440" s="148"/>
      <c r="E440" s="148"/>
      <c r="F440" s="255"/>
      <c r="G440" s="149"/>
      <c r="H440" s="150"/>
      <c r="I440" s="148"/>
      <c r="J440" s="150"/>
      <c r="K440" s="148"/>
      <c r="L440" s="150"/>
      <c r="M440" s="148"/>
      <c r="N440" s="256"/>
      <c r="O440" s="138"/>
      <c r="P440" s="512"/>
      <c r="Q440" s="137"/>
      <c r="R440" s="137"/>
      <c r="S440" s="137"/>
    </row>
    <row r="441" spans="1:19" ht="12.5">
      <c r="A441" s="198"/>
      <c r="B441" s="144"/>
      <c r="C441" s="252"/>
      <c r="D441" s="145"/>
      <c r="E441" s="145"/>
      <c r="F441" s="254"/>
      <c r="G441" s="146"/>
      <c r="H441" s="147"/>
      <c r="I441" s="145"/>
      <c r="J441" s="147"/>
      <c r="K441" s="145"/>
      <c r="L441" s="147"/>
      <c r="M441" s="145"/>
      <c r="N441" s="257"/>
      <c r="O441" s="138"/>
      <c r="P441" s="512"/>
      <c r="Q441" s="137"/>
      <c r="R441" s="137"/>
      <c r="S441" s="137"/>
    </row>
    <row r="442" spans="1:19" ht="12.5">
      <c r="A442" s="198"/>
      <c r="B442" s="139"/>
      <c r="C442" s="253"/>
      <c r="D442" s="148"/>
      <c r="E442" s="148"/>
      <c r="F442" s="255"/>
      <c r="G442" s="149"/>
      <c r="H442" s="150"/>
      <c r="I442" s="148"/>
      <c r="J442" s="150"/>
      <c r="K442" s="148"/>
      <c r="L442" s="150"/>
      <c r="M442" s="148"/>
      <c r="N442" s="256"/>
      <c r="O442" s="138"/>
      <c r="P442" s="512"/>
      <c r="Q442" s="137"/>
      <c r="R442" s="137"/>
      <c r="S442" s="137"/>
    </row>
    <row r="443" spans="1:19" ht="12.5">
      <c r="A443" s="198"/>
      <c r="B443" s="144"/>
      <c r="C443" s="252"/>
      <c r="D443" s="145"/>
      <c r="E443" s="145"/>
      <c r="F443" s="254"/>
      <c r="G443" s="146"/>
      <c r="H443" s="147"/>
      <c r="I443" s="145"/>
      <c r="J443" s="147"/>
      <c r="K443" s="145"/>
      <c r="L443" s="147"/>
      <c r="M443" s="145"/>
      <c r="N443" s="257"/>
      <c r="O443" s="138"/>
      <c r="P443" s="512"/>
      <c r="Q443" s="137"/>
      <c r="R443" s="137"/>
      <c r="S443" s="137"/>
    </row>
    <row r="444" spans="1:19" ht="12.5">
      <c r="A444" s="198"/>
      <c r="B444" s="139"/>
      <c r="C444" s="253"/>
      <c r="D444" s="148"/>
      <c r="E444" s="148"/>
      <c r="F444" s="255"/>
      <c r="G444" s="149"/>
      <c r="H444" s="150"/>
      <c r="I444" s="148"/>
      <c r="J444" s="150"/>
      <c r="K444" s="148"/>
      <c r="L444" s="150"/>
      <c r="M444" s="148"/>
      <c r="N444" s="256"/>
      <c r="O444" s="138"/>
      <c r="P444" s="512"/>
      <c r="Q444" s="137"/>
      <c r="R444" s="137"/>
      <c r="S444" s="137"/>
    </row>
    <row r="445" spans="1:19" ht="12.5">
      <c r="A445" s="198"/>
      <c r="B445" s="144"/>
      <c r="C445" s="252"/>
      <c r="D445" s="145"/>
      <c r="E445" s="145"/>
      <c r="F445" s="254"/>
      <c r="G445" s="146"/>
      <c r="H445" s="147"/>
      <c r="I445" s="145"/>
      <c r="J445" s="147"/>
      <c r="K445" s="145"/>
      <c r="L445" s="147"/>
      <c r="M445" s="145"/>
      <c r="N445" s="257"/>
      <c r="O445" s="138"/>
      <c r="P445" s="512"/>
      <c r="Q445" s="137"/>
      <c r="R445" s="137"/>
      <c r="S445" s="137"/>
    </row>
    <row r="446" spans="1:19" ht="12.5">
      <c r="A446" s="198"/>
      <c r="B446" s="139"/>
      <c r="C446" s="253"/>
      <c r="D446" s="148"/>
      <c r="E446" s="148"/>
      <c r="F446" s="255"/>
      <c r="G446" s="149"/>
      <c r="H446" s="150"/>
      <c r="I446" s="148"/>
      <c r="J446" s="150"/>
      <c r="K446" s="148"/>
      <c r="L446" s="150"/>
      <c r="M446" s="148"/>
      <c r="N446" s="256"/>
      <c r="O446" s="138"/>
      <c r="P446" s="512"/>
      <c r="Q446" s="137"/>
      <c r="R446" s="137"/>
      <c r="S446" s="137"/>
    </row>
    <row r="447" spans="1:19" ht="12.5">
      <c r="A447" s="198"/>
      <c r="B447" s="144"/>
      <c r="C447" s="252"/>
      <c r="D447" s="145"/>
      <c r="E447" s="145"/>
      <c r="F447" s="254"/>
      <c r="G447" s="146"/>
      <c r="H447" s="147"/>
      <c r="I447" s="145"/>
      <c r="J447" s="147"/>
      <c r="K447" s="145"/>
      <c r="L447" s="147"/>
      <c r="M447" s="145"/>
      <c r="N447" s="257"/>
      <c r="O447" s="138"/>
      <c r="P447" s="512"/>
      <c r="Q447" s="137"/>
      <c r="R447" s="137"/>
      <c r="S447" s="137"/>
    </row>
    <row r="448" spans="1:19" ht="12.5">
      <c r="A448" s="198"/>
      <c r="B448" s="139"/>
      <c r="C448" s="253"/>
      <c r="D448" s="148"/>
      <c r="E448" s="148"/>
      <c r="F448" s="255"/>
      <c r="G448" s="149"/>
      <c r="H448" s="150"/>
      <c r="I448" s="148"/>
      <c r="J448" s="150"/>
      <c r="K448" s="148"/>
      <c r="L448" s="150"/>
      <c r="M448" s="148"/>
      <c r="N448" s="256"/>
      <c r="O448" s="138"/>
      <c r="P448" s="512"/>
      <c r="Q448" s="137"/>
      <c r="R448" s="137"/>
      <c r="S448" s="137"/>
    </row>
    <row r="449" spans="1:19" ht="12.5">
      <c r="A449" s="198"/>
      <c r="B449" s="144"/>
      <c r="C449" s="252"/>
      <c r="D449" s="145"/>
      <c r="E449" s="145"/>
      <c r="F449" s="254"/>
      <c r="G449" s="146"/>
      <c r="H449" s="147"/>
      <c r="I449" s="145"/>
      <c r="J449" s="147"/>
      <c r="K449" s="145"/>
      <c r="L449" s="147"/>
      <c r="M449" s="145"/>
      <c r="N449" s="257"/>
      <c r="O449" s="138"/>
      <c r="P449" s="512"/>
      <c r="Q449" s="137"/>
      <c r="R449" s="137"/>
      <c r="S449" s="137"/>
    </row>
    <row r="450" spans="1:19" ht="12.5">
      <c r="A450" s="198"/>
      <c r="B450" s="139"/>
      <c r="C450" s="253"/>
      <c r="D450" s="148"/>
      <c r="E450" s="148"/>
      <c r="F450" s="255"/>
      <c r="G450" s="149"/>
      <c r="H450" s="150"/>
      <c r="I450" s="148"/>
      <c r="J450" s="150"/>
      <c r="K450" s="148"/>
      <c r="L450" s="150"/>
      <c r="M450" s="148"/>
      <c r="N450" s="256"/>
      <c r="O450" s="138"/>
      <c r="P450" s="512"/>
      <c r="Q450" s="137"/>
      <c r="R450" s="137"/>
      <c r="S450" s="137"/>
    </row>
    <row r="451" spans="1:19" ht="12.5">
      <c r="A451" s="198"/>
      <c r="B451" s="144"/>
      <c r="C451" s="252"/>
      <c r="D451" s="145"/>
      <c r="E451" s="145"/>
      <c r="F451" s="254"/>
      <c r="G451" s="146"/>
      <c r="H451" s="147"/>
      <c r="I451" s="145"/>
      <c r="J451" s="147"/>
      <c r="K451" s="145"/>
      <c r="L451" s="147"/>
      <c r="M451" s="145"/>
      <c r="N451" s="257"/>
      <c r="O451" s="138"/>
      <c r="P451" s="512"/>
      <c r="Q451" s="137"/>
      <c r="R451" s="137"/>
      <c r="S451" s="137"/>
    </row>
    <row r="452" spans="1:19" ht="12.5">
      <c r="A452" s="198"/>
      <c r="B452" s="139"/>
      <c r="C452" s="253"/>
      <c r="D452" s="148"/>
      <c r="E452" s="148"/>
      <c r="F452" s="255"/>
      <c r="G452" s="149"/>
      <c r="H452" s="150"/>
      <c r="I452" s="148"/>
      <c r="J452" s="150"/>
      <c r="K452" s="148"/>
      <c r="L452" s="150"/>
      <c r="M452" s="148"/>
      <c r="N452" s="256"/>
      <c r="O452" s="138"/>
      <c r="P452" s="512"/>
      <c r="Q452" s="137"/>
      <c r="R452" s="137"/>
      <c r="S452" s="137"/>
    </row>
    <row r="453" spans="1:19" ht="12.5">
      <c r="A453" s="198"/>
      <c r="B453" s="144"/>
      <c r="C453" s="252"/>
      <c r="D453" s="145"/>
      <c r="E453" s="145"/>
      <c r="F453" s="254"/>
      <c r="G453" s="146"/>
      <c r="H453" s="147"/>
      <c r="I453" s="145"/>
      <c r="J453" s="147"/>
      <c r="K453" s="145"/>
      <c r="L453" s="147"/>
      <c r="M453" s="145"/>
      <c r="N453" s="257"/>
      <c r="O453" s="138"/>
      <c r="P453" s="512"/>
      <c r="Q453" s="137"/>
      <c r="R453" s="137"/>
      <c r="S453" s="137"/>
    </row>
    <row r="454" spans="1:19" ht="12.5">
      <c r="A454" s="198"/>
      <c r="B454" s="139"/>
      <c r="C454" s="253"/>
      <c r="D454" s="148"/>
      <c r="E454" s="148"/>
      <c r="F454" s="255"/>
      <c r="G454" s="149"/>
      <c r="H454" s="150"/>
      <c r="I454" s="148"/>
      <c r="J454" s="150"/>
      <c r="K454" s="148"/>
      <c r="L454" s="150"/>
      <c r="M454" s="148"/>
      <c r="N454" s="256"/>
      <c r="O454" s="138"/>
      <c r="P454" s="512"/>
      <c r="Q454" s="137"/>
      <c r="R454" s="137"/>
      <c r="S454" s="137"/>
    </row>
    <row r="455" spans="1:19" ht="12.5">
      <c r="A455" s="198"/>
      <c r="B455" s="144"/>
      <c r="C455" s="252"/>
      <c r="D455" s="145"/>
      <c r="E455" s="145"/>
      <c r="F455" s="254"/>
      <c r="G455" s="146"/>
      <c r="H455" s="147"/>
      <c r="I455" s="145"/>
      <c r="J455" s="147"/>
      <c r="K455" s="145"/>
      <c r="L455" s="147"/>
      <c r="M455" s="145"/>
      <c r="N455" s="257"/>
      <c r="O455" s="138"/>
      <c r="P455" s="512"/>
      <c r="Q455" s="137"/>
      <c r="R455" s="137"/>
      <c r="S455" s="137"/>
    </row>
    <row r="456" spans="1:19" ht="12.5">
      <c r="A456" s="198"/>
      <c r="B456" s="139"/>
      <c r="C456" s="253"/>
      <c r="D456" s="148"/>
      <c r="E456" s="148"/>
      <c r="F456" s="255"/>
      <c r="G456" s="149"/>
      <c r="H456" s="150"/>
      <c r="I456" s="148"/>
      <c r="J456" s="150"/>
      <c r="K456" s="148"/>
      <c r="L456" s="150"/>
      <c r="M456" s="148"/>
      <c r="N456" s="256"/>
      <c r="O456" s="138"/>
      <c r="P456" s="512"/>
      <c r="Q456" s="137"/>
      <c r="R456" s="137"/>
      <c r="S456" s="137"/>
    </row>
    <row r="457" spans="1:19" ht="12.5">
      <c r="A457" s="198"/>
      <c r="B457" s="144"/>
      <c r="C457" s="252"/>
      <c r="D457" s="145"/>
      <c r="E457" s="145"/>
      <c r="F457" s="254"/>
      <c r="G457" s="146"/>
      <c r="H457" s="147"/>
      <c r="I457" s="145"/>
      <c r="J457" s="147"/>
      <c r="K457" s="145"/>
      <c r="L457" s="147"/>
      <c r="M457" s="145"/>
      <c r="N457" s="257"/>
      <c r="O457" s="138"/>
      <c r="P457" s="512"/>
      <c r="Q457" s="137"/>
      <c r="R457" s="137"/>
      <c r="S457" s="137"/>
    </row>
    <row r="458" spans="1:19" ht="12.5">
      <c r="A458" s="198"/>
      <c r="B458" s="139"/>
      <c r="C458" s="253"/>
      <c r="D458" s="148"/>
      <c r="E458" s="148"/>
      <c r="F458" s="255"/>
      <c r="G458" s="149"/>
      <c r="H458" s="150"/>
      <c r="I458" s="148"/>
      <c r="J458" s="150"/>
      <c r="K458" s="148"/>
      <c r="L458" s="150"/>
      <c r="M458" s="148"/>
      <c r="N458" s="256"/>
      <c r="O458" s="138"/>
      <c r="P458" s="512"/>
      <c r="Q458" s="137"/>
      <c r="R458" s="137"/>
      <c r="S458" s="137"/>
    </row>
    <row r="459" spans="1:19" ht="12.5">
      <c r="A459" s="198"/>
      <c r="B459" s="144"/>
      <c r="C459" s="252"/>
      <c r="D459" s="145"/>
      <c r="E459" s="145"/>
      <c r="F459" s="254"/>
      <c r="G459" s="146"/>
      <c r="H459" s="147"/>
      <c r="I459" s="145"/>
      <c r="J459" s="147"/>
      <c r="K459" s="145"/>
      <c r="L459" s="147"/>
      <c r="M459" s="145"/>
      <c r="N459" s="257"/>
      <c r="O459" s="138"/>
      <c r="P459" s="512"/>
      <c r="Q459" s="137"/>
      <c r="R459" s="137"/>
      <c r="S459" s="137"/>
    </row>
    <row r="460" spans="1:19" ht="12.5">
      <c r="A460" s="198"/>
      <c r="B460" s="139"/>
      <c r="C460" s="253"/>
      <c r="D460" s="148"/>
      <c r="E460" s="148"/>
      <c r="F460" s="255"/>
      <c r="G460" s="149"/>
      <c r="H460" s="150"/>
      <c r="I460" s="148"/>
      <c r="J460" s="150"/>
      <c r="K460" s="148"/>
      <c r="L460" s="150"/>
      <c r="M460" s="148"/>
      <c r="N460" s="256"/>
      <c r="O460" s="138"/>
      <c r="P460" s="512"/>
      <c r="Q460" s="137"/>
      <c r="R460" s="137"/>
      <c r="S460" s="137"/>
    </row>
    <row r="461" spans="1:19" ht="12.5">
      <c r="A461" s="198"/>
      <c r="B461" s="144"/>
      <c r="C461" s="252"/>
      <c r="D461" s="145"/>
      <c r="E461" s="145"/>
      <c r="F461" s="254"/>
      <c r="G461" s="146"/>
      <c r="H461" s="147"/>
      <c r="I461" s="145"/>
      <c r="J461" s="147"/>
      <c r="K461" s="145"/>
      <c r="L461" s="147"/>
      <c r="M461" s="145"/>
      <c r="N461" s="257"/>
      <c r="O461" s="138"/>
      <c r="P461" s="512"/>
      <c r="Q461" s="137"/>
      <c r="R461" s="137"/>
      <c r="S461" s="137"/>
    </row>
    <row r="462" spans="1:19" ht="12.5">
      <c r="A462" s="198"/>
      <c r="B462" s="139"/>
      <c r="C462" s="253"/>
      <c r="D462" s="148"/>
      <c r="E462" s="148"/>
      <c r="F462" s="255"/>
      <c r="G462" s="149"/>
      <c r="H462" s="150"/>
      <c r="I462" s="148"/>
      <c r="J462" s="150"/>
      <c r="K462" s="148"/>
      <c r="L462" s="150"/>
      <c r="M462" s="148"/>
      <c r="N462" s="256"/>
      <c r="O462" s="138"/>
      <c r="P462" s="512"/>
      <c r="Q462" s="137"/>
      <c r="R462" s="137"/>
      <c r="S462" s="137"/>
    </row>
    <row r="463" spans="1:19" ht="12.5">
      <c r="A463" s="198"/>
      <c r="B463" s="144"/>
      <c r="C463" s="252"/>
      <c r="D463" s="145"/>
      <c r="E463" s="145"/>
      <c r="F463" s="254"/>
      <c r="G463" s="146"/>
      <c r="H463" s="147"/>
      <c r="I463" s="145"/>
      <c r="J463" s="147"/>
      <c r="K463" s="145"/>
      <c r="L463" s="147"/>
      <c r="M463" s="145"/>
      <c r="N463" s="257"/>
      <c r="O463" s="138"/>
      <c r="P463" s="512"/>
      <c r="Q463" s="137"/>
      <c r="R463" s="137"/>
      <c r="S463" s="137"/>
    </row>
    <row r="464" spans="1:19" ht="12.5">
      <c r="A464" s="198"/>
      <c r="B464" s="139"/>
      <c r="C464" s="253"/>
      <c r="D464" s="148"/>
      <c r="E464" s="148"/>
      <c r="F464" s="255"/>
      <c r="G464" s="149"/>
      <c r="H464" s="150"/>
      <c r="I464" s="148"/>
      <c r="J464" s="150"/>
      <c r="K464" s="148"/>
      <c r="L464" s="150"/>
      <c r="M464" s="148"/>
      <c r="N464" s="256"/>
      <c r="O464" s="138"/>
      <c r="P464" s="512"/>
      <c r="Q464" s="137"/>
      <c r="R464" s="137"/>
      <c r="S464" s="137"/>
    </row>
    <row r="465" spans="1:19" ht="12.5">
      <c r="A465" s="198"/>
      <c r="B465" s="144"/>
      <c r="C465" s="252"/>
      <c r="D465" s="145"/>
      <c r="E465" s="145"/>
      <c r="F465" s="254"/>
      <c r="G465" s="146"/>
      <c r="H465" s="147"/>
      <c r="I465" s="145"/>
      <c r="J465" s="147"/>
      <c r="K465" s="145"/>
      <c r="L465" s="147"/>
      <c r="M465" s="145"/>
      <c r="N465" s="257"/>
      <c r="O465" s="138"/>
      <c r="P465" s="512"/>
      <c r="Q465" s="137"/>
      <c r="R465" s="137"/>
      <c r="S465" s="137"/>
    </row>
    <row r="466" spans="1:19" ht="12.5">
      <c r="A466" s="198"/>
      <c r="B466" s="139"/>
      <c r="C466" s="253"/>
      <c r="D466" s="148"/>
      <c r="E466" s="148"/>
      <c r="F466" s="255"/>
      <c r="G466" s="149"/>
      <c r="H466" s="150"/>
      <c r="I466" s="148"/>
      <c r="J466" s="150"/>
      <c r="K466" s="148"/>
      <c r="L466" s="150"/>
      <c r="M466" s="148"/>
      <c r="N466" s="256"/>
      <c r="O466" s="138"/>
      <c r="P466" s="512"/>
      <c r="Q466" s="137"/>
      <c r="R466" s="137"/>
      <c r="S466" s="137"/>
    </row>
    <row r="467" spans="1:19" ht="12.5">
      <c r="A467" s="198"/>
      <c r="B467" s="144"/>
      <c r="C467" s="252"/>
      <c r="D467" s="145"/>
      <c r="E467" s="145"/>
      <c r="F467" s="254"/>
      <c r="G467" s="146"/>
      <c r="H467" s="147"/>
      <c r="I467" s="145"/>
      <c r="J467" s="147"/>
      <c r="K467" s="145"/>
      <c r="L467" s="147"/>
      <c r="M467" s="145"/>
      <c r="N467" s="257"/>
      <c r="O467" s="138"/>
      <c r="P467" s="512"/>
      <c r="Q467" s="137"/>
      <c r="R467" s="137"/>
      <c r="S467" s="137"/>
    </row>
    <row r="468" spans="1:19" ht="12.5">
      <c r="A468" s="198"/>
      <c r="B468" s="139"/>
      <c r="C468" s="253"/>
      <c r="D468" s="148"/>
      <c r="E468" s="148"/>
      <c r="F468" s="255"/>
      <c r="G468" s="149"/>
      <c r="H468" s="150"/>
      <c r="I468" s="148"/>
      <c r="J468" s="150"/>
      <c r="K468" s="148"/>
      <c r="L468" s="150"/>
      <c r="M468" s="148"/>
      <c r="N468" s="256"/>
      <c r="O468" s="138"/>
      <c r="P468" s="512"/>
      <c r="Q468" s="137"/>
      <c r="R468" s="137"/>
      <c r="S468" s="137"/>
    </row>
    <row r="469" spans="1:19" ht="12.5">
      <c r="A469" s="198"/>
      <c r="B469" s="144"/>
      <c r="C469" s="252"/>
      <c r="D469" s="145"/>
      <c r="E469" s="145"/>
      <c r="F469" s="254"/>
      <c r="G469" s="146"/>
      <c r="H469" s="147"/>
      <c r="I469" s="145"/>
      <c r="J469" s="147"/>
      <c r="K469" s="145"/>
      <c r="L469" s="147"/>
      <c r="M469" s="145"/>
      <c r="N469" s="257"/>
      <c r="O469" s="138"/>
      <c r="P469" s="512"/>
      <c r="Q469" s="137"/>
      <c r="R469" s="137"/>
      <c r="S469" s="137"/>
    </row>
    <row r="470" spans="1:19" ht="12.5">
      <c r="A470" s="198"/>
      <c r="B470" s="139"/>
      <c r="C470" s="253"/>
      <c r="D470" s="148"/>
      <c r="E470" s="148"/>
      <c r="F470" s="255"/>
      <c r="G470" s="149"/>
      <c r="H470" s="150"/>
      <c r="I470" s="148"/>
      <c r="J470" s="150"/>
      <c r="K470" s="148"/>
      <c r="L470" s="150"/>
      <c r="M470" s="148"/>
      <c r="N470" s="256"/>
      <c r="O470" s="138"/>
      <c r="P470" s="512"/>
      <c r="Q470" s="137"/>
      <c r="R470" s="137"/>
      <c r="S470" s="137"/>
    </row>
    <row r="471" spans="1:19" ht="12.5">
      <c r="A471" s="198"/>
      <c r="B471" s="144"/>
      <c r="C471" s="252"/>
      <c r="D471" s="145"/>
      <c r="E471" s="145"/>
      <c r="F471" s="254"/>
      <c r="G471" s="146"/>
      <c r="H471" s="147"/>
      <c r="I471" s="145"/>
      <c r="J471" s="147"/>
      <c r="K471" s="145"/>
      <c r="L471" s="147"/>
      <c r="M471" s="145"/>
      <c r="N471" s="257"/>
      <c r="O471" s="138"/>
      <c r="P471" s="512"/>
      <c r="Q471" s="137"/>
      <c r="R471" s="137"/>
      <c r="S471" s="137"/>
    </row>
    <row r="472" spans="1:19" ht="12.5">
      <c r="A472" s="198"/>
      <c r="B472" s="139"/>
      <c r="C472" s="253"/>
      <c r="D472" s="148"/>
      <c r="E472" s="148"/>
      <c r="F472" s="255"/>
      <c r="G472" s="149"/>
      <c r="H472" s="150"/>
      <c r="I472" s="148"/>
      <c r="J472" s="150"/>
      <c r="K472" s="148"/>
      <c r="L472" s="150"/>
      <c r="M472" s="148"/>
      <c r="N472" s="256"/>
      <c r="O472" s="138"/>
      <c r="P472" s="512"/>
      <c r="Q472" s="137"/>
      <c r="R472" s="137"/>
      <c r="S472" s="137"/>
    </row>
    <row r="473" spans="1:19" ht="12.5">
      <c r="A473" s="198"/>
      <c r="B473" s="144"/>
      <c r="C473" s="252"/>
      <c r="D473" s="145"/>
      <c r="E473" s="145"/>
      <c r="F473" s="254"/>
      <c r="G473" s="146"/>
      <c r="H473" s="147"/>
      <c r="I473" s="145"/>
      <c r="J473" s="147"/>
      <c r="K473" s="145"/>
      <c r="L473" s="147"/>
      <c r="M473" s="145"/>
      <c r="N473" s="257"/>
      <c r="O473" s="138"/>
      <c r="P473" s="512"/>
      <c r="Q473" s="137"/>
      <c r="R473" s="137"/>
      <c r="S473" s="137"/>
    </row>
    <row r="474" spans="1:19" ht="12.5">
      <c r="A474" s="198"/>
      <c r="B474" s="139"/>
      <c r="C474" s="253"/>
      <c r="D474" s="148"/>
      <c r="E474" s="148"/>
      <c r="F474" s="255"/>
      <c r="G474" s="149"/>
      <c r="H474" s="150"/>
      <c r="I474" s="148"/>
      <c r="J474" s="150"/>
      <c r="K474" s="148"/>
      <c r="L474" s="150"/>
      <c r="M474" s="148"/>
      <c r="N474" s="256"/>
      <c r="O474" s="138"/>
      <c r="P474" s="512"/>
      <c r="Q474" s="137"/>
      <c r="R474" s="137"/>
      <c r="S474" s="137"/>
    </row>
    <row r="475" spans="1:19" ht="12.5">
      <c r="A475" s="198"/>
      <c r="B475" s="144"/>
      <c r="C475" s="252"/>
      <c r="D475" s="145"/>
      <c r="E475" s="145"/>
      <c r="F475" s="254"/>
      <c r="G475" s="146"/>
      <c r="H475" s="147"/>
      <c r="I475" s="145"/>
      <c r="J475" s="147"/>
      <c r="K475" s="145"/>
      <c r="L475" s="147"/>
      <c r="M475" s="145"/>
      <c r="N475" s="257"/>
      <c r="O475" s="138"/>
      <c r="P475" s="512"/>
      <c r="Q475" s="137"/>
      <c r="R475" s="137"/>
      <c r="S475" s="137"/>
    </row>
    <row r="476" spans="1:19" ht="12.5">
      <c r="A476" s="198"/>
      <c r="B476" s="139"/>
      <c r="C476" s="253"/>
      <c r="D476" s="148"/>
      <c r="E476" s="148"/>
      <c r="F476" s="255"/>
      <c r="G476" s="149"/>
      <c r="H476" s="150"/>
      <c r="I476" s="148"/>
      <c r="J476" s="150"/>
      <c r="K476" s="148"/>
      <c r="L476" s="150"/>
      <c r="M476" s="148"/>
      <c r="N476" s="256"/>
      <c r="O476" s="138"/>
      <c r="P476" s="512"/>
      <c r="Q476" s="137"/>
      <c r="R476" s="137"/>
      <c r="S476" s="137"/>
    </row>
    <row r="477" spans="1:19" ht="12.5">
      <c r="A477" s="198"/>
      <c r="B477" s="144"/>
      <c r="C477" s="252"/>
      <c r="D477" s="145"/>
      <c r="E477" s="145"/>
      <c r="F477" s="254"/>
      <c r="G477" s="146"/>
      <c r="H477" s="147"/>
      <c r="I477" s="145"/>
      <c r="J477" s="147"/>
      <c r="K477" s="145"/>
      <c r="L477" s="147"/>
      <c r="M477" s="145"/>
      <c r="N477" s="257"/>
      <c r="O477" s="138"/>
      <c r="P477" s="512"/>
      <c r="Q477" s="137"/>
      <c r="R477" s="137"/>
      <c r="S477" s="137"/>
    </row>
    <row r="478" spans="1:19" ht="12.5">
      <c r="A478" s="198"/>
      <c r="B478" s="139"/>
      <c r="C478" s="253"/>
      <c r="D478" s="148"/>
      <c r="E478" s="148"/>
      <c r="F478" s="255"/>
      <c r="G478" s="149"/>
      <c r="H478" s="150"/>
      <c r="I478" s="148"/>
      <c r="J478" s="150"/>
      <c r="K478" s="148"/>
      <c r="L478" s="150"/>
      <c r="M478" s="148"/>
      <c r="N478" s="256"/>
      <c r="O478" s="138"/>
      <c r="P478" s="512"/>
      <c r="Q478" s="137"/>
      <c r="R478" s="137"/>
      <c r="S478" s="137"/>
    </row>
    <row r="479" spans="1:19" ht="12.5">
      <c r="A479" s="198"/>
      <c r="B479" s="144"/>
      <c r="C479" s="252"/>
      <c r="D479" s="145"/>
      <c r="E479" s="145"/>
      <c r="F479" s="254"/>
      <c r="G479" s="146"/>
      <c r="H479" s="147"/>
      <c r="I479" s="145"/>
      <c r="J479" s="147"/>
      <c r="K479" s="145"/>
      <c r="L479" s="147"/>
      <c r="M479" s="145"/>
      <c r="N479" s="257"/>
      <c r="O479" s="138"/>
      <c r="P479" s="512"/>
      <c r="Q479" s="137"/>
      <c r="R479" s="137"/>
      <c r="S479" s="137"/>
    </row>
    <row r="480" spans="1:19" ht="12.5">
      <c r="A480" s="198"/>
      <c r="B480" s="139"/>
      <c r="C480" s="253"/>
      <c r="D480" s="148"/>
      <c r="E480" s="148"/>
      <c r="F480" s="255"/>
      <c r="G480" s="149"/>
      <c r="H480" s="150"/>
      <c r="I480" s="148"/>
      <c r="J480" s="150"/>
      <c r="K480" s="148"/>
      <c r="L480" s="150"/>
      <c r="M480" s="148"/>
      <c r="N480" s="256"/>
      <c r="O480" s="138"/>
      <c r="P480" s="512"/>
      <c r="Q480" s="137"/>
      <c r="R480" s="137"/>
      <c r="S480" s="137"/>
    </row>
    <row r="481" spans="1:19" ht="12.5">
      <c r="A481" s="198"/>
      <c r="B481" s="144"/>
      <c r="C481" s="252"/>
      <c r="D481" s="145"/>
      <c r="E481" s="145"/>
      <c r="F481" s="254"/>
      <c r="G481" s="146"/>
      <c r="H481" s="147"/>
      <c r="I481" s="145"/>
      <c r="J481" s="147"/>
      <c r="K481" s="145"/>
      <c r="L481" s="147"/>
      <c r="M481" s="145"/>
      <c r="N481" s="257"/>
      <c r="O481" s="138"/>
      <c r="P481" s="512"/>
      <c r="Q481" s="137"/>
      <c r="R481" s="137"/>
      <c r="S481" s="137"/>
    </row>
    <row r="482" spans="1:19" ht="12.5">
      <c r="A482" s="198"/>
      <c r="B482" s="139"/>
      <c r="C482" s="253"/>
      <c r="D482" s="148"/>
      <c r="E482" s="148"/>
      <c r="F482" s="255"/>
      <c r="G482" s="149"/>
      <c r="H482" s="150"/>
      <c r="I482" s="148"/>
      <c r="J482" s="150"/>
      <c r="K482" s="148"/>
      <c r="L482" s="150"/>
      <c r="M482" s="148"/>
      <c r="N482" s="256"/>
      <c r="O482" s="138"/>
      <c r="P482" s="512"/>
      <c r="Q482" s="137"/>
      <c r="R482" s="137"/>
      <c r="S482" s="137"/>
    </row>
    <row r="483" spans="1:19" ht="12.5">
      <c r="A483" s="198"/>
      <c r="B483" s="144"/>
      <c r="C483" s="252"/>
      <c r="D483" s="145"/>
      <c r="E483" s="145"/>
      <c r="F483" s="254"/>
      <c r="G483" s="146"/>
      <c r="H483" s="147"/>
      <c r="I483" s="145"/>
      <c r="J483" s="147"/>
      <c r="K483" s="145"/>
      <c r="L483" s="147"/>
      <c r="M483" s="145"/>
      <c r="N483" s="257"/>
      <c r="O483" s="138"/>
      <c r="P483" s="512"/>
      <c r="Q483" s="137"/>
      <c r="R483" s="137"/>
      <c r="S483" s="137"/>
    </row>
    <row r="484" spans="1:19" ht="12.5">
      <c r="A484" s="198"/>
      <c r="B484" s="139"/>
      <c r="C484" s="253"/>
      <c r="D484" s="148"/>
      <c r="E484" s="148"/>
      <c r="F484" s="255"/>
      <c r="G484" s="149"/>
      <c r="H484" s="150"/>
      <c r="I484" s="148"/>
      <c r="J484" s="150"/>
      <c r="K484" s="148"/>
      <c r="L484" s="150"/>
      <c r="M484" s="148"/>
      <c r="N484" s="256"/>
      <c r="O484" s="138"/>
      <c r="P484" s="512"/>
      <c r="Q484" s="137"/>
      <c r="R484" s="137"/>
      <c r="S484" s="137"/>
    </row>
    <row r="485" spans="1:19" ht="12.5">
      <c r="A485" s="198"/>
      <c r="B485" s="144"/>
      <c r="C485" s="252"/>
      <c r="D485" s="145"/>
      <c r="E485" s="145"/>
      <c r="F485" s="254"/>
      <c r="G485" s="146"/>
      <c r="H485" s="147"/>
      <c r="I485" s="145"/>
      <c r="J485" s="147"/>
      <c r="K485" s="145"/>
      <c r="L485" s="147"/>
      <c r="M485" s="145"/>
      <c r="N485" s="257"/>
      <c r="O485" s="138"/>
      <c r="P485" s="512"/>
      <c r="Q485" s="137"/>
      <c r="R485" s="137"/>
      <c r="S485" s="137"/>
    </row>
    <row r="486" spans="1:19" ht="12.5">
      <c r="A486" s="198"/>
      <c r="B486" s="139"/>
      <c r="C486" s="253"/>
      <c r="D486" s="148"/>
      <c r="E486" s="148"/>
      <c r="F486" s="255"/>
      <c r="G486" s="149"/>
      <c r="H486" s="150"/>
      <c r="I486" s="148"/>
      <c r="J486" s="150"/>
      <c r="K486" s="148"/>
      <c r="L486" s="150"/>
      <c r="M486" s="148"/>
      <c r="N486" s="256"/>
      <c r="O486" s="138"/>
      <c r="P486" s="512"/>
      <c r="Q486" s="137"/>
      <c r="R486" s="137"/>
      <c r="S486" s="137"/>
    </row>
    <row r="487" spans="1:19" ht="12.5">
      <c r="A487" s="198"/>
      <c r="B487" s="144"/>
      <c r="C487" s="252"/>
      <c r="D487" s="145"/>
      <c r="E487" s="145"/>
      <c r="F487" s="254"/>
      <c r="G487" s="146"/>
      <c r="H487" s="147"/>
      <c r="I487" s="145"/>
      <c r="J487" s="147"/>
      <c r="K487" s="145"/>
      <c r="L487" s="147"/>
      <c r="M487" s="145"/>
      <c r="N487" s="257"/>
      <c r="O487" s="138"/>
      <c r="P487" s="512"/>
      <c r="Q487" s="137"/>
      <c r="R487" s="137"/>
      <c r="S487" s="137"/>
    </row>
    <row r="488" spans="1:19" ht="12.5">
      <c r="A488" s="198"/>
      <c r="B488" s="139"/>
      <c r="C488" s="253"/>
      <c r="D488" s="148"/>
      <c r="E488" s="148"/>
      <c r="F488" s="255"/>
      <c r="G488" s="149"/>
      <c r="H488" s="150"/>
      <c r="I488" s="148"/>
      <c r="J488" s="150"/>
      <c r="K488" s="148"/>
      <c r="L488" s="150"/>
      <c r="M488" s="148"/>
      <c r="N488" s="256"/>
      <c r="O488" s="138"/>
      <c r="P488" s="512"/>
      <c r="Q488" s="137"/>
      <c r="R488" s="137"/>
      <c r="S488" s="137"/>
    </row>
    <row r="489" spans="1:19" ht="12.5">
      <c r="A489" s="198"/>
      <c r="B489" s="144"/>
      <c r="C489" s="252"/>
      <c r="D489" s="145"/>
      <c r="E489" s="145"/>
      <c r="F489" s="254"/>
      <c r="G489" s="146"/>
      <c r="H489" s="147"/>
      <c r="I489" s="145"/>
      <c r="J489" s="147"/>
      <c r="K489" s="145"/>
      <c r="L489" s="147"/>
      <c r="M489" s="145"/>
      <c r="N489" s="257"/>
      <c r="O489" s="138"/>
      <c r="P489" s="512"/>
      <c r="Q489" s="137"/>
      <c r="R489" s="137"/>
      <c r="S489" s="137"/>
    </row>
    <row r="490" spans="1:19" ht="12.5">
      <c r="A490" s="198"/>
      <c r="B490" s="139"/>
      <c r="C490" s="253"/>
      <c r="D490" s="148"/>
      <c r="E490" s="148"/>
      <c r="F490" s="255"/>
      <c r="G490" s="149"/>
      <c r="H490" s="150"/>
      <c r="I490" s="148"/>
      <c r="J490" s="150"/>
      <c r="K490" s="148"/>
      <c r="L490" s="150"/>
      <c r="M490" s="148"/>
      <c r="N490" s="256"/>
      <c r="O490" s="138"/>
      <c r="P490" s="512"/>
      <c r="Q490" s="137"/>
      <c r="R490" s="137"/>
      <c r="S490" s="137"/>
    </row>
    <row r="491" spans="1:19" ht="12.5">
      <c r="A491" s="198"/>
      <c r="B491" s="144"/>
      <c r="C491" s="252"/>
      <c r="D491" s="145"/>
      <c r="E491" s="145"/>
      <c r="F491" s="254"/>
      <c r="G491" s="146"/>
      <c r="H491" s="147"/>
      <c r="I491" s="145"/>
      <c r="J491" s="147"/>
      <c r="K491" s="145"/>
      <c r="L491" s="147"/>
      <c r="M491" s="145"/>
      <c r="N491" s="257"/>
      <c r="O491" s="138"/>
      <c r="P491" s="512"/>
      <c r="Q491" s="137"/>
      <c r="R491" s="137"/>
      <c r="S491" s="137"/>
    </row>
    <row r="492" spans="1:19" ht="12.5">
      <c r="A492" s="198"/>
      <c r="B492" s="139"/>
      <c r="C492" s="253"/>
      <c r="D492" s="148"/>
      <c r="E492" s="148"/>
      <c r="F492" s="255"/>
      <c r="G492" s="149"/>
      <c r="H492" s="150"/>
      <c r="I492" s="148"/>
      <c r="J492" s="150"/>
      <c r="K492" s="148"/>
      <c r="L492" s="150"/>
      <c r="M492" s="148"/>
      <c r="N492" s="256"/>
      <c r="O492" s="138"/>
      <c r="P492" s="512"/>
      <c r="Q492" s="137"/>
      <c r="R492" s="137"/>
      <c r="S492" s="137"/>
    </row>
    <row r="493" spans="1:19" ht="12.5">
      <c r="A493" s="198"/>
      <c r="B493" s="144"/>
      <c r="C493" s="252"/>
      <c r="D493" s="145"/>
      <c r="E493" s="145"/>
      <c r="F493" s="254"/>
      <c r="G493" s="146"/>
      <c r="H493" s="147"/>
      <c r="I493" s="145"/>
      <c r="J493" s="147"/>
      <c r="K493" s="145"/>
      <c r="L493" s="147"/>
      <c r="M493" s="145"/>
      <c r="N493" s="257"/>
      <c r="O493" s="138"/>
      <c r="P493" s="512"/>
      <c r="Q493" s="137"/>
      <c r="R493" s="137"/>
      <c r="S493" s="137"/>
    </row>
    <row r="494" spans="1:19" ht="12.5">
      <c r="A494" s="198"/>
      <c r="B494" s="139"/>
      <c r="C494" s="253"/>
      <c r="D494" s="148"/>
      <c r="E494" s="148"/>
      <c r="F494" s="255"/>
      <c r="G494" s="149"/>
      <c r="H494" s="150"/>
      <c r="I494" s="148"/>
      <c r="J494" s="150"/>
      <c r="K494" s="148"/>
      <c r="L494" s="150"/>
      <c r="M494" s="148"/>
      <c r="N494" s="256"/>
      <c r="O494" s="138"/>
      <c r="P494" s="512"/>
      <c r="Q494" s="137"/>
      <c r="R494" s="137"/>
      <c r="S494" s="137"/>
    </row>
    <row r="495" spans="1:19" ht="12.5">
      <c r="A495" s="198"/>
      <c r="B495" s="144"/>
      <c r="C495" s="252"/>
      <c r="D495" s="145"/>
      <c r="E495" s="145"/>
      <c r="F495" s="254"/>
      <c r="G495" s="146"/>
      <c r="H495" s="147"/>
      <c r="I495" s="145"/>
      <c r="J495" s="147"/>
      <c r="K495" s="145"/>
      <c r="L495" s="147"/>
      <c r="M495" s="145"/>
      <c r="N495" s="257"/>
      <c r="O495" s="138"/>
      <c r="P495" s="512"/>
      <c r="Q495" s="137"/>
      <c r="R495" s="137"/>
      <c r="S495" s="137"/>
    </row>
    <row r="496" spans="1:19" ht="12.5">
      <c r="A496" s="198"/>
      <c r="B496" s="139"/>
      <c r="C496" s="253"/>
      <c r="D496" s="148"/>
      <c r="E496" s="148"/>
      <c r="F496" s="255"/>
      <c r="G496" s="149"/>
      <c r="H496" s="150"/>
      <c r="I496" s="148"/>
      <c r="J496" s="150"/>
      <c r="K496" s="148"/>
      <c r="L496" s="150"/>
      <c r="M496" s="148"/>
      <c r="N496" s="256"/>
      <c r="O496" s="138"/>
      <c r="P496" s="512"/>
      <c r="Q496" s="137"/>
      <c r="R496" s="137"/>
      <c r="S496" s="137"/>
    </row>
    <row r="497" spans="1:19" ht="12.5">
      <c r="A497" s="198"/>
      <c r="B497" s="144"/>
      <c r="C497" s="252"/>
      <c r="D497" s="145"/>
      <c r="E497" s="145"/>
      <c r="F497" s="254"/>
      <c r="G497" s="146"/>
      <c r="H497" s="147"/>
      <c r="I497" s="145"/>
      <c r="J497" s="147"/>
      <c r="K497" s="145"/>
      <c r="L497" s="147"/>
      <c r="M497" s="145"/>
      <c r="N497" s="257"/>
      <c r="O497" s="138"/>
      <c r="P497" s="512"/>
      <c r="Q497" s="137"/>
      <c r="R497" s="137"/>
      <c r="S497" s="137"/>
    </row>
    <row r="498" spans="1:19" ht="12.5">
      <c r="A498" s="198"/>
      <c r="B498" s="139"/>
      <c r="C498" s="253"/>
      <c r="D498" s="148"/>
      <c r="E498" s="148"/>
      <c r="F498" s="255"/>
      <c r="G498" s="149"/>
      <c r="H498" s="150"/>
      <c r="I498" s="148"/>
      <c r="J498" s="150"/>
      <c r="K498" s="148"/>
      <c r="L498" s="150"/>
      <c r="M498" s="148"/>
      <c r="N498" s="256"/>
      <c r="O498" s="138"/>
      <c r="P498" s="512"/>
      <c r="Q498" s="137"/>
      <c r="R498" s="137"/>
      <c r="S498" s="137"/>
    </row>
    <row r="499" spans="1:19" ht="12.5">
      <c r="A499" s="198"/>
      <c r="B499" s="144"/>
      <c r="C499" s="252"/>
      <c r="D499" s="145"/>
      <c r="E499" s="145"/>
      <c r="F499" s="254"/>
      <c r="G499" s="146"/>
      <c r="H499" s="147"/>
      <c r="I499" s="145"/>
      <c r="J499" s="147"/>
      <c r="K499" s="145"/>
      <c r="L499" s="147"/>
      <c r="M499" s="145"/>
      <c r="N499" s="257"/>
      <c r="O499" s="138"/>
      <c r="P499" s="512"/>
      <c r="Q499" s="137"/>
      <c r="R499" s="137"/>
      <c r="S499" s="137"/>
    </row>
    <row r="500" spans="1:19" ht="12.5">
      <c r="A500" s="198"/>
      <c r="B500" s="139"/>
      <c r="C500" s="253"/>
      <c r="D500" s="148"/>
      <c r="E500" s="148"/>
      <c r="F500" s="255"/>
      <c r="G500" s="149"/>
      <c r="H500" s="150"/>
      <c r="I500" s="148"/>
      <c r="J500" s="150"/>
      <c r="K500" s="148"/>
      <c r="L500" s="150"/>
      <c r="M500" s="148"/>
      <c r="N500" s="256"/>
      <c r="O500" s="138"/>
      <c r="P500" s="512"/>
      <c r="Q500" s="137"/>
      <c r="R500" s="137"/>
      <c r="S500" s="137"/>
    </row>
    <row r="501" spans="1:19" ht="12.5">
      <c r="A501" s="198"/>
      <c r="B501" s="144"/>
      <c r="C501" s="252"/>
      <c r="D501" s="145"/>
      <c r="E501" s="145"/>
      <c r="F501" s="254"/>
      <c r="G501" s="146"/>
      <c r="H501" s="147"/>
      <c r="I501" s="145"/>
      <c r="J501" s="147"/>
      <c r="K501" s="145"/>
      <c r="L501" s="147"/>
      <c r="M501" s="145"/>
      <c r="N501" s="257"/>
      <c r="O501" s="138"/>
      <c r="P501" s="512"/>
      <c r="Q501" s="137"/>
      <c r="R501" s="137"/>
      <c r="S501" s="137"/>
    </row>
    <row r="502" spans="1:19" ht="12.65" customHeight="1">
      <c r="A502" s="198"/>
      <c r="B502" s="513"/>
      <c r="C502" s="514"/>
      <c r="D502" s="422"/>
      <c r="E502" s="422"/>
      <c r="F502" s="514"/>
      <c r="G502" s="422"/>
      <c r="H502" s="515"/>
      <c r="I502" s="516"/>
      <c r="J502" s="515"/>
      <c r="K502" s="517"/>
      <c r="L502" s="106"/>
      <c r="P502" s="198"/>
    </row>
    <row r="503" spans="1:19" ht="12.5" hidden="1">
      <c r="A503" s="198"/>
      <c r="B503" s="520"/>
      <c r="C503" s="514"/>
      <c r="D503" s="198"/>
      <c r="E503" s="422"/>
      <c r="F503" s="514"/>
      <c r="G503" s="198"/>
      <c r="H503" s="521"/>
      <c r="I503" s="198"/>
      <c r="J503" s="521"/>
      <c r="K503" s="517"/>
    </row>
    <row r="504" spans="1:19" ht="12.5" hidden="1">
      <c r="B504" s="522">
        <f>COUNTA(#REF!)</f>
        <v>1</v>
      </c>
      <c r="E504" s="524"/>
      <c r="J504" s="525"/>
      <c r="L504" s="376"/>
    </row>
    <row r="505" spans="1:19" ht="12.5" hidden="1">
      <c r="E505" s="524"/>
      <c r="J505" s="525"/>
      <c r="L505" s="376"/>
    </row>
    <row r="506" spans="1:19" ht="12.5" hidden="1">
      <c r="E506" s="524"/>
      <c r="J506" s="525"/>
      <c r="L506" s="376"/>
    </row>
    <row r="507" spans="1:19" ht="12.5" hidden="1">
      <c r="E507" s="524"/>
      <c r="J507" s="525"/>
      <c r="L507" s="376"/>
    </row>
    <row r="508" spans="1:19" ht="12.5" hidden="1">
      <c r="E508" s="524"/>
      <c r="J508" s="525"/>
      <c r="L508" s="376"/>
    </row>
    <row r="509" spans="1:19" ht="12.5" hidden="1">
      <c r="E509" s="524"/>
      <c r="J509" s="525"/>
      <c r="L509" s="376"/>
    </row>
    <row r="510" spans="1:19" ht="12.5" hidden="1">
      <c r="E510" s="524"/>
      <c r="J510" s="525"/>
      <c r="L510" s="376"/>
    </row>
    <row r="511" spans="1:19" ht="12.5" hidden="1">
      <c r="E511" s="524"/>
      <c r="J511" s="525"/>
      <c r="L511" s="376"/>
    </row>
    <row r="512" spans="1:19" ht="12.5" hidden="1">
      <c r="E512" s="524"/>
      <c r="J512" s="525"/>
      <c r="L512" s="376"/>
    </row>
    <row r="513" spans="5:12" ht="12.5" hidden="1">
      <c r="E513" s="524"/>
      <c r="J513" s="525"/>
      <c r="L513" s="376"/>
    </row>
    <row r="514" spans="5:12" ht="12.5" hidden="1">
      <c r="E514" s="524"/>
      <c r="J514" s="525"/>
      <c r="L514" s="376"/>
    </row>
    <row r="515" spans="5:12" ht="12.5" hidden="1">
      <c r="E515" s="524"/>
      <c r="J515" s="525"/>
      <c r="L515" s="376"/>
    </row>
    <row r="516" spans="5:12" ht="12.5" hidden="1">
      <c r="E516" s="524"/>
      <c r="J516" s="525"/>
      <c r="L516" s="376"/>
    </row>
    <row r="517" spans="5:12" ht="12.5" hidden="1">
      <c r="E517" s="524"/>
      <c r="J517" s="525"/>
      <c r="L517" s="376"/>
    </row>
    <row r="518" spans="5:12" ht="12.5" hidden="1">
      <c r="E518" s="524"/>
      <c r="J518" s="525"/>
      <c r="L518" s="376"/>
    </row>
    <row r="519" spans="5:12" ht="12.5" hidden="1">
      <c r="E519" s="524"/>
      <c r="J519" s="525"/>
      <c r="L519" s="376"/>
    </row>
    <row r="520" spans="5:12" ht="12.5" hidden="1">
      <c r="E520" s="524"/>
      <c r="J520" s="525"/>
      <c r="L520" s="376"/>
    </row>
    <row r="521" spans="5:12" ht="12.5" hidden="1">
      <c r="E521" s="524"/>
      <c r="J521" s="525"/>
      <c r="L521" s="376"/>
    </row>
    <row r="522" spans="5:12" ht="12.5" hidden="1">
      <c r="E522" s="524"/>
      <c r="J522" s="525"/>
      <c r="L522" s="376"/>
    </row>
    <row r="523" spans="5:12" ht="12.5" hidden="1">
      <c r="E523" s="524"/>
      <c r="J523" s="525"/>
      <c r="L523" s="376"/>
    </row>
    <row r="524" spans="5:12" ht="12.5" hidden="1">
      <c r="E524" s="524"/>
      <c r="J524" s="525"/>
      <c r="L524" s="376"/>
    </row>
    <row r="525" spans="5:12" ht="12.5" hidden="1">
      <c r="E525" s="524"/>
      <c r="J525" s="525"/>
      <c r="L525" s="376"/>
    </row>
    <row r="526" spans="5:12" ht="12.5" hidden="1">
      <c r="E526" s="524"/>
      <c r="J526" s="525"/>
      <c r="L526" s="376"/>
    </row>
    <row r="527" spans="5:12" ht="12.5" hidden="1">
      <c r="E527" s="524"/>
      <c r="J527" s="525"/>
      <c r="L527" s="376"/>
    </row>
    <row r="528" spans="5:12" ht="12.5" hidden="1">
      <c r="E528" s="524"/>
      <c r="J528" s="525"/>
      <c r="L528" s="376"/>
    </row>
    <row r="529" spans="5:12" ht="12.5" hidden="1">
      <c r="E529" s="524"/>
      <c r="J529" s="525"/>
      <c r="L529" s="376"/>
    </row>
    <row r="530" spans="5:12" ht="12.5" hidden="1">
      <c r="E530" s="524"/>
      <c r="J530" s="525"/>
      <c r="L530" s="376"/>
    </row>
    <row r="531" spans="5:12" ht="12.5" hidden="1">
      <c r="E531" s="524"/>
      <c r="J531" s="525"/>
      <c r="L531" s="376"/>
    </row>
    <row r="532" spans="5:12" ht="12.5" hidden="1">
      <c r="E532" s="524"/>
      <c r="J532" s="525"/>
      <c r="L532" s="376"/>
    </row>
    <row r="533" spans="5:12" ht="12.5" hidden="1">
      <c r="E533" s="524"/>
      <c r="J533" s="525"/>
      <c r="L533" s="376"/>
    </row>
    <row r="534" spans="5:12" ht="12.5" hidden="1">
      <c r="E534" s="524"/>
      <c r="J534" s="525"/>
      <c r="L534" s="376"/>
    </row>
    <row r="535" spans="5:12" ht="12.5" hidden="1">
      <c r="E535" s="524"/>
      <c r="J535" s="525"/>
      <c r="L535" s="376"/>
    </row>
    <row r="536" spans="5:12" ht="12.5" hidden="1">
      <c r="E536" s="524"/>
      <c r="J536" s="525"/>
      <c r="L536" s="376"/>
    </row>
    <row r="537" spans="5:12" ht="12.5" hidden="1">
      <c r="E537" s="524"/>
      <c r="J537" s="525"/>
      <c r="L537" s="376"/>
    </row>
    <row r="538" spans="5:12" ht="12.5" hidden="1">
      <c r="E538" s="524"/>
      <c r="J538" s="525"/>
      <c r="L538" s="376"/>
    </row>
    <row r="539" spans="5:12" ht="12.5" hidden="1">
      <c r="E539" s="524"/>
      <c r="J539" s="525"/>
      <c r="L539" s="376"/>
    </row>
    <row r="540" spans="5:12" ht="12.5" hidden="1">
      <c r="E540" s="524"/>
      <c r="J540" s="525"/>
      <c r="L540" s="376"/>
    </row>
    <row r="541" spans="5:12" ht="12.5" hidden="1">
      <c r="E541" s="524"/>
      <c r="J541" s="525"/>
      <c r="L541" s="376"/>
    </row>
    <row r="542" spans="5:12" ht="12.5" hidden="1">
      <c r="E542" s="524"/>
      <c r="J542" s="525"/>
      <c r="L542" s="376"/>
    </row>
    <row r="543" spans="5:12" ht="12.5" hidden="1">
      <c r="E543" s="524"/>
      <c r="J543" s="525"/>
      <c r="L543" s="376"/>
    </row>
    <row r="544" spans="5:12" ht="12.5" hidden="1">
      <c r="E544" s="524"/>
      <c r="J544" s="525"/>
      <c r="L544" s="376"/>
    </row>
    <row r="545" spans="5:12" ht="12.5" hidden="1">
      <c r="E545" s="524"/>
      <c r="J545" s="525"/>
      <c r="L545" s="376"/>
    </row>
    <row r="546" spans="5:12" ht="12.5" hidden="1">
      <c r="E546" s="524"/>
      <c r="J546" s="525"/>
      <c r="L546" s="376"/>
    </row>
    <row r="547" spans="5:12" ht="12.5" hidden="1">
      <c r="E547" s="524"/>
      <c r="J547" s="525"/>
      <c r="L547" s="376"/>
    </row>
    <row r="548" spans="5:12" ht="12.5" hidden="1">
      <c r="E548" s="524"/>
      <c r="J548" s="525"/>
      <c r="L548" s="376"/>
    </row>
    <row r="549" spans="5:12" ht="12.5" hidden="1">
      <c r="E549" s="524"/>
      <c r="J549" s="525"/>
      <c r="L549" s="376"/>
    </row>
    <row r="550" spans="5:12" ht="12.5" hidden="1">
      <c r="E550" s="524"/>
      <c r="J550" s="525"/>
      <c r="L550" s="376"/>
    </row>
    <row r="551" spans="5:12" ht="12.5" hidden="1">
      <c r="E551" s="524"/>
      <c r="J551" s="525"/>
      <c r="L551" s="376"/>
    </row>
    <row r="552" spans="5:12" ht="12.5" hidden="1">
      <c r="E552" s="524"/>
      <c r="J552" s="525"/>
      <c r="L552" s="376"/>
    </row>
    <row r="553" spans="5:12" ht="12.5" hidden="1">
      <c r="E553" s="524"/>
      <c r="J553" s="525"/>
      <c r="L553" s="376"/>
    </row>
    <row r="554" spans="5:12" ht="12.5" hidden="1">
      <c r="E554" s="524"/>
      <c r="J554" s="525"/>
      <c r="L554" s="376"/>
    </row>
    <row r="555" spans="5:12" ht="12.5" hidden="1">
      <c r="E555" s="524"/>
      <c r="J555" s="525"/>
      <c r="L555" s="376"/>
    </row>
    <row r="556" spans="5:12" ht="12.5" hidden="1">
      <c r="E556" s="524"/>
      <c r="J556" s="525"/>
      <c r="L556" s="376"/>
    </row>
    <row r="557" spans="5:12" ht="12.5" hidden="1">
      <c r="E557" s="524"/>
      <c r="J557" s="525"/>
      <c r="L557" s="376"/>
    </row>
    <row r="558" spans="5:12" ht="12.5" hidden="1">
      <c r="E558" s="524"/>
      <c r="J558" s="525"/>
      <c r="L558" s="376"/>
    </row>
    <row r="559" spans="5:12" ht="12.5" hidden="1">
      <c r="E559" s="524"/>
      <c r="J559" s="525"/>
      <c r="L559" s="376"/>
    </row>
    <row r="560" spans="5:12" ht="12.5" hidden="1">
      <c r="E560" s="524"/>
      <c r="J560" s="525"/>
      <c r="L560" s="376"/>
    </row>
    <row r="561" spans="5:12" ht="12.5" hidden="1">
      <c r="E561" s="524"/>
      <c r="J561" s="525"/>
      <c r="L561" s="376"/>
    </row>
    <row r="562" spans="5:12" ht="12.5" hidden="1">
      <c r="E562" s="524"/>
      <c r="J562" s="525"/>
      <c r="L562" s="376"/>
    </row>
    <row r="563" spans="5:12" ht="12.5" hidden="1">
      <c r="E563" s="524"/>
      <c r="J563" s="525"/>
      <c r="L563" s="376"/>
    </row>
    <row r="564" spans="5:12" ht="12.5" hidden="1">
      <c r="E564" s="524"/>
      <c r="J564" s="525"/>
      <c r="L564" s="376"/>
    </row>
    <row r="565" spans="5:12" ht="12.5" hidden="1">
      <c r="E565" s="524"/>
      <c r="J565" s="525"/>
      <c r="L565" s="376"/>
    </row>
    <row r="566" spans="5:12" ht="12.5" hidden="1">
      <c r="E566" s="524"/>
      <c r="J566" s="525"/>
      <c r="L566" s="376"/>
    </row>
    <row r="567" spans="5:12" ht="12.5" hidden="1">
      <c r="E567" s="524"/>
      <c r="J567" s="525"/>
      <c r="L567" s="376"/>
    </row>
    <row r="568" spans="5:12" ht="12.5" hidden="1">
      <c r="E568" s="524"/>
      <c r="J568" s="525"/>
      <c r="L568" s="376"/>
    </row>
    <row r="569" spans="5:12" ht="12.5" hidden="1">
      <c r="E569" s="524"/>
      <c r="J569" s="525"/>
      <c r="L569" s="376"/>
    </row>
    <row r="570" spans="5:12" ht="12.5" hidden="1">
      <c r="E570" s="524"/>
      <c r="J570" s="525"/>
      <c r="L570" s="376"/>
    </row>
    <row r="571" spans="5:12" ht="12.5" hidden="1">
      <c r="E571" s="524"/>
      <c r="J571" s="525"/>
      <c r="L571" s="376"/>
    </row>
    <row r="572" spans="5:12" ht="12.5" hidden="1">
      <c r="E572" s="524"/>
      <c r="J572" s="525"/>
      <c r="L572" s="376"/>
    </row>
    <row r="573" spans="5:12" ht="12.5" hidden="1">
      <c r="E573" s="524"/>
      <c r="J573" s="525"/>
      <c r="L573" s="376"/>
    </row>
    <row r="574" spans="5:12" ht="12.5" hidden="1">
      <c r="E574" s="524"/>
      <c r="J574" s="525"/>
      <c r="L574" s="376"/>
    </row>
    <row r="575" spans="5:12" ht="12.5" hidden="1">
      <c r="E575" s="524"/>
      <c r="J575" s="525"/>
      <c r="L575" s="376"/>
    </row>
    <row r="576" spans="5:12" ht="12.5" hidden="1">
      <c r="E576" s="524"/>
      <c r="J576" s="525"/>
      <c r="L576" s="376"/>
    </row>
    <row r="577" spans="5:12" ht="12.5" hidden="1">
      <c r="E577" s="524"/>
      <c r="J577" s="525"/>
      <c r="L577" s="376"/>
    </row>
    <row r="578" spans="5:12" ht="12.5" hidden="1">
      <c r="E578" s="524"/>
      <c r="J578" s="525"/>
      <c r="L578" s="376"/>
    </row>
    <row r="579" spans="5:12" ht="12.5" hidden="1">
      <c r="E579" s="524"/>
      <c r="J579" s="525"/>
      <c r="L579" s="376"/>
    </row>
    <row r="580" spans="5:12" ht="12.5" hidden="1">
      <c r="E580" s="524"/>
      <c r="J580" s="525"/>
      <c r="L580" s="376"/>
    </row>
    <row r="581" spans="5:12" ht="12.5" hidden="1">
      <c r="E581" s="524"/>
      <c r="J581" s="525"/>
      <c r="L581" s="376"/>
    </row>
    <row r="582" spans="5:12" ht="12.5" hidden="1">
      <c r="E582" s="524"/>
      <c r="J582" s="525"/>
      <c r="L582" s="376"/>
    </row>
    <row r="583" spans="5:12" ht="12.5" hidden="1">
      <c r="E583" s="524"/>
      <c r="J583" s="525"/>
      <c r="L583" s="376"/>
    </row>
    <row r="584" spans="5:12" ht="12.5" hidden="1">
      <c r="E584" s="524"/>
      <c r="J584" s="525"/>
      <c r="L584" s="376"/>
    </row>
    <row r="585" spans="5:12" ht="12.5" hidden="1">
      <c r="E585" s="524"/>
      <c r="J585" s="525"/>
      <c r="L585" s="376"/>
    </row>
    <row r="586" spans="5:12" ht="12.5" hidden="1">
      <c r="E586" s="524"/>
      <c r="J586" s="525"/>
      <c r="L586" s="376"/>
    </row>
    <row r="587" spans="5:12" ht="12.5" hidden="1">
      <c r="E587" s="524"/>
      <c r="J587" s="525"/>
      <c r="L587" s="376"/>
    </row>
    <row r="588" spans="5:12" ht="12.5" hidden="1">
      <c r="E588" s="524"/>
      <c r="J588" s="525"/>
      <c r="L588" s="376"/>
    </row>
    <row r="589" spans="5:12" ht="12.5" hidden="1">
      <c r="E589" s="524"/>
      <c r="J589" s="525"/>
      <c r="L589" s="376"/>
    </row>
    <row r="590" spans="5:12" ht="12.5" hidden="1">
      <c r="E590" s="524"/>
      <c r="J590" s="525"/>
      <c r="L590" s="376"/>
    </row>
    <row r="591" spans="5:12" ht="12.5" hidden="1">
      <c r="E591" s="524"/>
      <c r="J591" s="525"/>
      <c r="L591" s="376"/>
    </row>
    <row r="592" spans="5:12" ht="12.5" hidden="1">
      <c r="E592" s="524"/>
      <c r="J592" s="525"/>
      <c r="L592" s="376"/>
    </row>
    <row r="593" spans="5:12" ht="12.5" hidden="1">
      <c r="E593" s="524"/>
      <c r="J593" s="525"/>
      <c r="L593" s="376"/>
    </row>
    <row r="594" spans="5:12" ht="12.5" hidden="1">
      <c r="E594" s="524"/>
      <c r="J594" s="525"/>
      <c r="L594" s="376"/>
    </row>
    <row r="595" spans="5:12" ht="12.5" hidden="1">
      <c r="E595" s="524"/>
      <c r="J595" s="525"/>
      <c r="L595" s="376"/>
    </row>
    <row r="596" spans="5:12" ht="12.5" hidden="1">
      <c r="E596" s="524"/>
      <c r="J596" s="525"/>
      <c r="L596" s="376"/>
    </row>
    <row r="597" spans="5:12" ht="12.5" hidden="1">
      <c r="E597" s="524"/>
      <c r="J597" s="525"/>
      <c r="L597" s="376"/>
    </row>
    <row r="598" spans="5:12" ht="12.5" hidden="1">
      <c r="E598" s="524"/>
      <c r="J598" s="525"/>
      <c r="L598" s="376"/>
    </row>
    <row r="599" spans="5:12" ht="12.5" hidden="1">
      <c r="E599" s="524"/>
      <c r="J599" s="525"/>
      <c r="L599" s="376"/>
    </row>
    <row r="600" spans="5:12" ht="12.5" hidden="1">
      <c r="E600" s="524"/>
      <c r="J600" s="525"/>
      <c r="L600" s="376"/>
    </row>
    <row r="601" spans="5:12" ht="12.5" hidden="1">
      <c r="E601" s="524"/>
      <c r="J601" s="525"/>
      <c r="L601" s="376"/>
    </row>
    <row r="602" spans="5:12" ht="12.5" hidden="1">
      <c r="E602" s="524"/>
      <c r="J602" s="525"/>
      <c r="L602" s="376"/>
    </row>
    <row r="603" spans="5:12" ht="12.5" hidden="1">
      <c r="E603" s="524"/>
      <c r="J603" s="525"/>
      <c r="L603" s="376"/>
    </row>
    <row r="604" spans="5:12" ht="12.5" hidden="1">
      <c r="E604" s="524"/>
      <c r="J604" s="525"/>
      <c r="L604" s="376"/>
    </row>
    <row r="605" spans="5:12" ht="12.5" hidden="1">
      <c r="E605" s="524"/>
      <c r="J605" s="525"/>
      <c r="L605" s="376"/>
    </row>
    <row r="606" spans="5:12" ht="12.5" hidden="1">
      <c r="E606" s="524"/>
      <c r="J606" s="525"/>
      <c r="L606" s="376"/>
    </row>
    <row r="607" spans="5:12" ht="12.5" hidden="1">
      <c r="E607" s="524"/>
      <c r="J607" s="525"/>
      <c r="L607" s="376"/>
    </row>
    <row r="608" spans="5:12" ht="12.5" hidden="1">
      <c r="E608" s="524"/>
      <c r="J608" s="525"/>
      <c r="L608" s="376"/>
    </row>
    <row r="609" spans="5:12" ht="12.5" hidden="1">
      <c r="E609" s="524"/>
      <c r="J609" s="525"/>
      <c r="L609" s="376"/>
    </row>
    <row r="610" spans="5:12" ht="12.5" hidden="1">
      <c r="E610" s="524"/>
      <c r="J610" s="525"/>
      <c r="L610" s="376"/>
    </row>
    <row r="611" spans="5:12" ht="12.5" hidden="1">
      <c r="E611" s="524"/>
      <c r="J611" s="525"/>
      <c r="L611" s="376"/>
    </row>
    <row r="612" spans="5:12" ht="12.5" hidden="1">
      <c r="E612" s="524"/>
      <c r="J612" s="525"/>
      <c r="L612" s="376"/>
    </row>
    <row r="613" spans="5:12" ht="12.5" hidden="1">
      <c r="E613" s="524"/>
      <c r="J613" s="525"/>
      <c r="L613" s="376"/>
    </row>
    <row r="614" spans="5:12" ht="12.5" hidden="1">
      <c r="E614" s="524"/>
      <c r="J614" s="525"/>
      <c r="L614" s="376"/>
    </row>
    <row r="615" spans="5:12" ht="12.5" hidden="1">
      <c r="E615" s="524"/>
      <c r="J615" s="525"/>
      <c r="L615" s="376"/>
    </row>
    <row r="616" spans="5:12" ht="12.5" hidden="1">
      <c r="E616" s="524"/>
      <c r="J616" s="525"/>
      <c r="L616" s="376"/>
    </row>
    <row r="617" spans="5:12" ht="12.5" hidden="1">
      <c r="E617" s="524"/>
      <c r="J617" s="525"/>
      <c r="L617" s="376"/>
    </row>
    <row r="618" spans="5:12" ht="12.5" hidden="1">
      <c r="E618" s="524"/>
      <c r="J618" s="525"/>
      <c r="L618" s="376"/>
    </row>
    <row r="619" spans="5:12" ht="12.5" hidden="1">
      <c r="E619" s="524"/>
      <c r="J619" s="525"/>
      <c r="L619" s="376"/>
    </row>
    <row r="620" spans="5:12" ht="12.5" hidden="1">
      <c r="E620" s="524"/>
      <c r="J620" s="525"/>
      <c r="L620" s="376"/>
    </row>
    <row r="621" spans="5:12" ht="12.5" hidden="1">
      <c r="E621" s="524"/>
      <c r="J621" s="525"/>
      <c r="L621" s="376"/>
    </row>
    <row r="622" spans="5:12" ht="12.5" hidden="1">
      <c r="E622" s="524"/>
      <c r="J622" s="525"/>
      <c r="L622" s="376"/>
    </row>
    <row r="623" spans="5:12" ht="12.5" hidden="1">
      <c r="E623" s="524"/>
      <c r="J623" s="525"/>
      <c r="L623" s="376"/>
    </row>
    <row r="624" spans="5:12" ht="12.5" hidden="1">
      <c r="E624" s="524"/>
      <c r="J624" s="525"/>
      <c r="L624" s="376"/>
    </row>
    <row r="625" spans="5:12" ht="12.5" hidden="1">
      <c r="E625" s="524"/>
      <c r="J625" s="525"/>
      <c r="L625" s="376"/>
    </row>
    <row r="626" spans="5:12" ht="12.5" hidden="1">
      <c r="E626" s="524"/>
      <c r="J626" s="525"/>
      <c r="L626" s="376"/>
    </row>
    <row r="627" spans="5:12" ht="12.5" hidden="1">
      <c r="E627" s="524"/>
      <c r="J627" s="525"/>
      <c r="L627" s="376"/>
    </row>
    <row r="628" spans="5:12" ht="12.5" hidden="1">
      <c r="E628" s="524"/>
      <c r="J628" s="525"/>
      <c r="L628" s="376"/>
    </row>
    <row r="629" spans="5:12" ht="12.5" hidden="1">
      <c r="E629" s="524"/>
      <c r="J629" s="525"/>
      <c r="L629" s="376"/>
    </row>
    <row r="630" spans="5:12" ht="12.5" hidden="1">
      <c r="E630" s="524"/>
      <c r="J630" s="525"/>
      <c r="L630" s="376"/>
    </row>
    <row r="631" spans="5:12" ht="12.5" hidden="1">
      <c r="E631" s="524"/>
      <c r="J631" s="525"/>
      <c r="L631" s="376"/>
    </row>
    <row r="632" spans="5:12" ht="12.5" hidden="1">
      <c r="E632" s="524"/>
      <c r="J632" s="525"/>
      <c r="L632" s="376"/>
    </row>
    <row r="633" spans="5:12" ht="12.5" hidden="1">
      <c r="E633" s="524"/>
      <c r="J633" s="525"/>
      <c r="L633" s="376"/>
    </row>
    <row r="634" spans="5:12" ht="12.5" hidden="1">
      <c r="E634" s="524"/>
      <c r="J634" s="525"/>
      <c r="L634" s="376"/>
    </row>
    <row r="635" spans="5:12" ht="12.5" hidden="1">
      <c r="E635" s="524"/>
      <c r="J635" s="525"/>
      <c r="L635" s="376"/>
    </row>
    <row r="636" spans="5:12" ht="12.5" hidden="1">
      <c r="E636" s="524"/>
      <c r="J636" s="525"/>
      <c r="L636" s="376"/>
    </row>
    <row r="637" spans="5:12" ht="12.5" hidden="1">
      <c r="E637" s="524"/>
      <c r="J637" s="525"/>
      <c r="L637" s="376"/>
    </row>
    <row r="638" spans="5:12" ht="12.5" hidden="1">
      <c r="E638" s="524"/>
      <c r="J638" s="525"/>
      <c r="L638" s="376"/>
    </row>
    <row r="639" spans="5:12" ht="12.5" hidden="1">
      <c r="E639" s="524"/>
      <c r="J639" s="525"/>
      <c r="L639" s="376"/>
    </row>
    <row r="640" spans="5:12" ht="12.5" hidden="1">
      <c r="E640" s="524"/>
      <c r="J640" s="525"/>
      <c r="L640" s="376"/>
    </row>
    <row r="641" spans="5:12" ht="12.5" hidden="1">
      <c r="E641" s="524"/>
      <c r="J641" s="525"/>
      <c r="L641" s="376"/>
    </row>
    <row r="642" spans="5:12" ht="12.5" hidden="1">
      <c r="E642" s="524"/>
      <c r="J642" s="525"/>
      <c r="L642" s="376"/>
    </row>
    <row r="643" spans="5:12" ht="12.5" hidden="1">
      <c r="E643" s="524"/>
      <c r="J643" s="525"/>
      <c r="L643" s="376"/>
    </row>
    <row r="644" spans="5:12" ht="12.5" hidden="1">
      <c r="E644" s="524"/>
      <c r="J644" s="525"/>
      <c r="L644" s="376"/>
    </row>
    <row r="645" spans="5:12" ht="12.5" hidden="1">
      <c r="E645" s="524"/>
      <c r="J645" s="525"/>
      <c r="L645" s="376"/>
    </row>
    <row r="646" spans="5:12" ht="12.5" hidden="1">
      <c r="E646" s="524"/>
      <c r="J646" s="525"/>
      <c r="L646" s="376"/>
    </row>
    <row r="647" spans="5:12" ht="12.5" hidden="1">
      <c r="E647" s="524"/>
      <c r="J647" s="525"/>
      <c r="L647" s="376"/>
    </row>
    <row r="648" spans="5:12" ht="12.5" hidden="1">
      <c r="E648" s="524"/>
      <c r="J648" s="525"/>
      <c r="L648" s="376"/>
    </row>
    <row r="649" spans="5:12" ht="12.5" hidden="1">
      <c r="E649" s="524"/>
      <c r="J649" s="525"/>
      <c r="L649" s="376"/>
    </row>
    <row r="650" spans="5:12" ht="12.5" hidden="1">
      <c r="E650" s="524"/>
      <c r="J650" s="525"/>
      <c r="L650" s="376"/>
    </row>
    <row r="651" spans="5:12" ht="12.5" hidden="1">
      <c r="E651" s="524"/>
      <c r="J651" s="525"/>
      <c r="L651" s="376"/>
    </row>
    <row r="652" spans="5:12" ht="12.5" hidden="1">
      <c r="E652" s="524"/>
      <c r="J652" s="525"/>
      <c r="L652" s="376"/>
    </row>
    <row r="653" spans="5:12" ht="12.5" hidden="1">
      <c r="E653" s="524"/>
      <c r="J653" s="525"/>
      <c r="L653" s="376"/>
    </row>
    <row r="654" spans="5:12" ht="12.5" hidden="1">
      <c r="E654" s="524"/>
      <c r="J654" s="525"/>
      <c r="L654" s="376"/>
    </row>
    <row r="655" spans="5:12" ht="12.5" hidden="1">
      <c r="E655" s="524"/>
      <c r="J655" s="525"/>
      <c r="L655" s="376"/>
    </row>
    <row r="656" spans="5:12" ht="12.5" hidden="1">
      <c r="E656" s="524"/>
      <c r="J656" s="525"/>
      <c r="L656" s="376"/>
    </row>
    <row r="657" spans="5:12" ht="12.5" hidden="1">
      <c r="E657" s="524"/>
      <c r="J657" s="525"/>
      <c r="L657" s="376"/>
    </row>
    <row r="658" spans="5:12" ht="12.5" hidden="1">
      <c r="E658" s="524"/>
      <c r="J658" s="525"/>
      <c r="L658" s="376"/>
    </row>
    <row r="659" spans="5:12" ht="12.5" hidden="1">
      <c r="E659" s="524"/>
      <c r="J659" s="525"/>
      <c r="L659" s="376"/>
    </row>
    <row r="660" spans="5:12" ht="12.5" hidden="1">
      <c r="E660" s="524"/>
      <c r="J660" s="525"/>
      <c r="L660" s="376"/>
    </row>
    <row r="661" spans="5:12" ht="12.5" hidden="1">
      <c r="E661" s="524"/>
      <c r="J661" s="525"/>
      <c r="L661" s="376"/>
    </row>
    <row r="662" spans="5:12" ht="12.5" hidden="1">
      <c r="E662" s="524"/>
      <c r="J662" s="525"/>
      <c r="L662" s="376"/>
    </row>
    <row r="663" spans="5:12" ht="12.5" hidden="1">
      <c r="E663" s="524"/>
      <c r="J663" s="525"/>
      <c r="L663" s="376"/>
    </row>
    <row r="664" spans="5:12" ht="12.5" hidden="1">
      <c r="E664" s="524"/>
      <c r="J664" s="525"/>
      <c r="L664" s="376"/>
    </row>
    <row r="665" spans="5:12" ht="12.5" hidden="1">
      <c r="E665" s="524"/>
      <c r="J665" s="525"/>
      <c r="L665" s="376"/>
    </row>
    <row r="666" spans="5:12" ht="12.5" hidden="1">
      <c r="E666" s="524"/>
      <c r="J666" s="525"/>
      <c r="L666" s="376"/>
    </row>
    <row r="667" spans="5:12" ht="12.5" hidden="1">
      <c r="E667" s="524"/>
      <c r="J667" s="525"/>
      <c r="L667" s="376"/>
    </row>
    <row r="668" spans="5:12" ht="12.5" hidden="1">
      <c r="E668" s="524"/>
      <c r="J668" s="525"/>
      <c r="L668" s="376"/>
    </row>
    <row r="669" spans="5:12" ht="12.5" hidden="1">
      <c r="E669" s="524"/>
      <c r="J669" s="525"/>
      <c r="L669" s="376"/>
    </row>
    <row r="670" spans="5:12" ht="12.5" hidden="1">
      <c r="E670" s="524"/>
      <c r="J670" s="525"/>
      <c r="L670" s="376"/>
    </row>
    <row r="671" spans="5:12" ht="12.5" hidden="1">
      <c r="E671" s="524"/>
      <c r="J671" s="525"/>
      <c r="L671" s="376"/>
    </row>
    <row r="672" spans="5:12" ht="12.5" hidden="1">
      <c r="E672" s="524"/>
      <c r="J672" s="525"/>
      <c r="L672" s="376"/>
    </row>
    <row r="673" spans="5:12" ht="12.5" hidden="1">
      <c r="E673" s="524"/>
      <c r="J673" s="525"/>
      <c r="L673" s="376"/>
    </row>
    <row r="674" spans="5:12" ht="12.5" hidden="1">
      <c r="E674" s="524"/>
      <c r="J674" s="525"/>
      <c r="L674" s="376"/>
    </row>
    <row r="675" spans="5:12" ht="12.5" hidden="1">
      <c r="E675" s="524"/>
      <c r="J675" s="525"/>
      <c r="L675" s="376"/>
    </row>
    <row r="676" spans="5:12" ht="12.5" hidden="1">
      <c r="E676" s="524"/>
      <c r="J676" s="525"/>
      <c r="L676" s="376"/>
    </row>
    <row r="677" spans="5:12" ht="12.5" hidden="1">
      <c r="E677" s="524"/>
      <c r="J677" s="525"/>
      <c r="L677" s="376"/>
    </row>
    <row r="678" spans="5:12" ht="12.5" hidden="1">
      <c r="E678" s="524"/>
      <c r="J678" s="525"/>
      <c r="L678" s="376"/>
    </row>
    <row r="679" spans="5:12" ht="12.5" hidden="1">
      <c r="E679" s="524"/>
      <c r="J679" s="525"/>
      <c r="L679" s="376"/>
    </row>
    <row r="680" spans="5:12" ht="12.5" hidden="1">
      <c r="E680" s="524"/>
      <c r="J680" s="525"/>
      <c r="L680" s="376"/>
    </row>
    <row r="681" spans="5:12" ht="12.5" hidden="1">
      <c r="E681" s="524"/>
      <c r="J681" s="525"/>
      <c r="L681" s="376"/>
    </row>
    <row r="682" spans="5:12" ht="12.5" hidden="1">
      <c r="E682" s="524"/>
      <c r="J682" s="525"/>
      <c r="L682" s="376"/>
    </row>
    <row r="683" spans="5:12" ht="12.5" hidden="1">
      <c r="E683" s="524"/>
      <c r="J683" s="525"/>
      <c r="L683" s="376"/>
    </row>
    <row r="684" spans="5:12" ht="12.5" hidden="1">
      <c r="E684" s="524"/>
      <c r="J684" s="525"/>
      <c r="L684" s="376"/>
    </row>
    <row r="685" spans="5:12" ht="12.5" hidden="1">
      <c r="E685" s="524"/>
      <c r="J685" s="525"/>
      <c r="L685" s="376"/>
    </row>
    <row r="686" spans="5:12" ht="12.5" hidden="1">
      <c r="E686" s="524"/>
      <c r="J686" s="525"/>
      <c r="L686" s="376"/>
    </row>
    <row r="687" spans="5:12" ht="12.5" hidden="1">
      <c r="E687" s="524"/>
      <c r="J687" s="525"/>
      <c r="L687" s="376"/>
    </row>
    <row r="688" spans="5:12" ht="12.5" hidden="1">
      <c r="E688" s="524"/>
      <c r="J688" s="525"/>
      <c r="L688" s="376"/>
    </row>
    <row r="689" spans="5:12" ht="12.5" hidden="1">
      <c r="E689" s="524"/>
      <c r="J689" s="525"/>
      <c r="L689" s="376"/>
    </row>
    <row r="690" spans="5:12" ht="12.5" hidden="1">
      <c r="E690" s="524"/>
      <c r="J690" s="525"/>
      <c r="L690" s="376"/>
    </row>
    <row r="691" spans="5:12" ht="12.5" hidden="1">
      <c r="E691" s="524"/>
      <c r="J691" s="525"/>
      <c r="L691" s="376"/>
    </row>
    <row r="692" spans="5:12" ht="12.5" hidden="1">
      <c r="E692" s="524"/>
      <c r="J692" s="525"/>
      <c r="L692" s="376"/>
    </row>
    <row r="693" spans="5:12" ht="12.5" hidden="1">
      <c r="E693" s="524"/>
      <c r="J693" s="525"/>
      <c r="L693" s="376"/>
    </row>
    <row r="694" spans="5:12" ht="12.5" hidden="1">
      <c r="E694" s="524"/>
      <c r="J694" s="525"/>
      <c r="L694" s="376"/>
    </row>
    <row r="695" spans="5:12" ht="12.5" hidden="1">
      <c r="E695" s="524"/>
      <c r="J695" s="525"/>
      <c r="L695" s="376"/>
    </row>
    <row r="696" spans="5:12" ht="12.5" hidden="1">
      <c r="E696" s="524"/>
      <c r="J696" s="525"/>
      <c r="L696" s="376"/>
    </row>
    <row r="697" spans="5:12" ht="12.5" hidden="1">
      <c r="E697" s="524"/>
      <c r="J697" s="525"/>
      <c r="L697" s="376"/>
    </row>
    <row r="698" spans="5:12" ht="12.5" hidden="1">
      <c r="E698" s="524"/>
      <c r="J698" s="525"/>
      <c r="L698" s="376"/>
    </row>
    <row r="699" spans="5:12" ht="12.5" hidden="1">
      <c r="E699" s="524"/>
      <c r="J699" s="525"/>
      <c r="L699" s="376"/>
    </row>
    <row r="700" spans="5:12" ht="12.5" hidden="1">
      <c r="E700" s="524"/>
      <c r="J700" s="525"/>
      <c r="L700" s="376"/>
    </row>
    <row r="701" spans="5:12" ht="12.5" hidden="1">
      <c r="E701" s="524"/>
      <c r="J701" s="525"/>
      <c r="L701" s="376"/>
    </row>
    <row r="702" spans="5:12" ht="12.5" hidden="1">
      <c r="E702" s="524"/>
      <c r="J702" s="525"/>
      <c r="L702" s="376"/>
    </row>
    <row r="703" spans="5:12" ht="12.5" hidden="1">
      <c r="E703" s="524"/>
      <c r="J703" s="525"/>
      <c r="L703" s="376"/>
    </row>
    <row r="704" spans="5:12" ht="12.5" hidden="1">
      <c r="E704" s="524"/>
      <c r="J704" s="525"/>
      <c r="L704" s="376"/>
    </row>
    <row r="705" spans="5:12" ht="12.5" hidden="1">
      <c r="E705" s="524"/>
      <c r="J705" s="525"/>
      <c r="L705" s="376"/>
    </row>
    <row r="706" spans="5:12" ht="12.5" hidden="1">
      <c r="E706" s="524"/>
      <c r="J706" s="525"/>
      <c r="L706" s="376"/>
    </row>
    <row r="707" spans="5:12" ht="12.5" hidden="1">
      <c r="E707" s="524"/>
      <c r="J707" s="525"/>
      <c r="L707" s="376"/>
    </row>
    <row r="708" spans="5:12" ht="12.5" hidden="1">
      <c r="E708" s="524"/>
      <c r="J708" s="525"/>
      <c r="L708" s="376"/>
    </row>
    <row r="709" spans="5:12" ht="12.5" hidden="1">
      <c r="E709" s="524"/>
      <c r="J709" s="525"/>
      <c r="L709" s="376"/>
    </row>
    <row r="710" spans="5:12" ht="12.5" hidden="1">
      <c r="E710" s="524"/>
      <c r="J710" s="525"/>
      <c r="L710" s="376"/>
    </row>
    <row r="711" spans="5:12" ht="12.5" hidden="1">
      <c r="E711" s="524"/>
      <c r="J711" s="525"/>
      <c r="L711" s="376"/>
    </row>
    <row r="712" spans="5:12" ht="12.5" hidden="1">
      <c r="E712" s="524"/>
      <c r="J712" s="525"/>
      <c r="L712" s="376"/>
    </row>
    <row r="713" spans="5:12" ht="12.5" hidden="1">
      <c r="E713" s="524"/>
      <c r="J713" s="525"/>
      <c r="L713" s="376"/>
    </row>
    <row r="714" spans="5:12" ht="12.5" hidden="1">
      <c r="E714" s="524"/>
      <c r="J714" s="525"/>
      <c r="L714" s="376"/>
    </row>
    <row r="715" spans="5:12" ht="12.5" hidden="1">
      <c r="E715" s="524"/>
      <c r="J715" s="525"/>
      <c r="L715" s="376"/>
    </row>
    <row r="716" spans="5:12" ht="12.5" hidden="1">
      <c r="E716" s="524"/>
      <c r="J716" s="525"/>
      <c r="L716" s="376"/>
    </row>
    <row r="717" spans="5:12" ht="12.5" hidden="1">
      <c r="E717" s="524"/>
      <c r="J717" s="525"/>
      <c r="L717" s="376"/>
    </row>
    <row r="718" spans="5:12" ht="12.5" hidden="1">
      <c r="E718" s="524"/>
      <c r="J718" s="525"/>
      <c r="L718" s="376"/>
    </row>
    <row r="719" spans="5:12" ht="12.5" hidden="1">
      <c r="E719" s="524"/>
      <c r="J719" s="525"/>
      <c r="L719" s="376"/>
    </row>
    <row r="720" spans="5:12" ht="12.5" hidden="1">
      <c r="E720" s="524"/>
      <c r="J720" s="525"/>
      <c r="L720" s="376"/>
    </row>
    <row r="721" spans="5:12" ht="12.5" hidden="1">
      <c r="E721" s="524"/>
      <c r="J721" s="525"/>
      <c r="L721" s="376"/>
    </row>
    <row r="722" spans="5:12" ht="12.5" hidden="1">
      <c r="E722" s="524"/>
      <c r="J722" s="525"/>
      <c r="L722" s="376"/>
    </row>
    <row r="723" spans="5:12" ht="12.5" hidden="1">
      <c r="E723" s="524"/>
      <c r="J723" s="525"/>
      <c r="L723" s="376"/>
    </row>
    <row r="724" spans="5:12" ht="12.5" hidden="1">
      <c r="E724" s="524"/>
      <c r="J724" s="525"/>
      <c r="L724" s="376"/>
    </row>
    <row r="725" spans="5:12" ht="12.5" hidden="1">
      <c r="E725" s="524"/>
      <c r="J725" s="525"/>
      <c r="L725" s="376"/>
    </row>
    <row r="726" spans="5:12" ht="12.5" hidden="1">
      <c r="E726" s="524"/>
      <c r="J726" s="525"/>
      <c r="L726" s="376"/>
    </row>
    <row r="727" spans="5:12" ht="12.5" hidden="1">
      <c r="E727" s="524"/>
      <c r="J727" s="525"/>
      <c r="L727" s="376"/>
    </row>
    <row r="728" spans="5:12" ht="12.5" hidden="1">
      <c r="E728" s="524"/>
      <c r="J728" s="525"/>
      <c r="L728" s="376"/>
    </row>
    <row r="729" spans="5:12" ht="12.5" hidden="1">
      <c r="E729" s="524"/>
      <c r="J729" s="525"/>
      <c r="L729" s="376"/>
    </row>
    <row r="730" spans="5:12" ht="12.5" hidden="1">
      <c r="E730" s="524"/>
      <c r="J730" s="525"/>
      <c r="L730" s="376"/>
    </row>
    <row r="731" spans="5:12" ht="12.5" hidden="1">
      <c r="E731" s="524"/>
      <c r="J731" s="525"/>
      <c r="L731" s="376"/>
    </row>
    <row r="732" spans="5:12" ht="12.5" hidden="1">
      <c r="E732" s="524"/>
      <c r="J732" s="525"/>
      <c r="L732" s="376"/>
    </row>
    <row r="733" spans="5:12" ht="12.5" hidden="1">
      <c r="E733" s="524"/>
      <c r="J733" s="525"/>
      <c r="L733" s="376"/>
    </row>
    <row r="734" spans="5:12" ht="12.5" hidden="1">
      <c r="E734" s="524"/>
      <c r="J734" s="525"/>
      <c r="L734" s="376"/>
    </row>
    <row r="735" spans="5:12" ht="12.5" hidden="1">
      <c r="E735" s="524"/>
      <c r="J735" s="525"/>
      <c r="L735" s="376"/>
    </row>
    <row r="736" spans="5:12" ht="12.5" hidden="1">
      <c r="E736" s="524"/>
      <c r="J736" s="525"/>
      <c r="L736" s="376"/>
    </row>
    <row r="737" spans="5:12" ht="12.5" hidden="1">
      <c r="E737" s="524"/>
      <c r="J737" s="525"/>
      <c r="L737" s="376"/>
    </row>
    <row r="738" spans="5:12" ht="12.5" hidden="1">
      <c r="E738" s="524"/>
      <c r="J738" s="525"/>
      <c r="L738" s="376"/>
    </row>
    <row r="739" spans="5:12" ht="12.5" hidden="1">
      <c r="E739" s="524"/>
      <c r="J739" s="525"/>
      <c r="L739" s="376"/>
    </row>
    <row r="740" spans="5:12" ht="12.5" hidden="1">
      <c r="E740" s="524"/>
      <c r="J740" s="525"/>
      <c r="L740" s="376"/>
    </row>
    <row r="741" spans="5:12" ht="12.5" hidden="1">
      <c r="E741" s="524"/>
      <c r="J741" s="525"/>
      <c r="L741" s="376"/>
    </row>
    <row r="742" spans="5:12" ht="12.5" hidden="1">
      <c r="E742" s="524"/>
      <c r="J742" s="525"/>
      <c r="L742" s="376"/>
    </row>
    <row r="743" spans="5:12" ht="12.5" hidden="1">
      <c r="E743" s="524"/>
      <c r="J743" s="525"/>
      <c r="L743" s="376"/>
    </row>
    <row r="744" spans="5:12" ht="12.5" hidden="1">
      <c r="E744" s="524"/>
      <c r="J744" s="525"/>
      <c r="L744" s="376"/>
    </row>
    <row r="745" spans="5:12" ht="12.5" hidden="1">
      <c r="E745" s="524"/>
      <c r="J745" s="525"/>
      <c r="L745" s="376"/>
    </row>
    <row r="746" spans="5:12" ht="12.5" hidden="1">
      <c r="E746" s="524"/>
      <c r="J746" s="525"/>
      <c r="L746" s="376"/>
    </row>
    <row r="747" spans="5:12" ht="12.5" hidden="1">
      <c r="E747" s="524"/>
      <c r="J747" s="525"/>
      <c r="L747" s="376"/>
    </row>
    <row r="748" spans="5:12" ht="12.5" hidden="1">
      <c r="E748" s="524"/>
      <c r="J748" s="525"/>
      <c r="L748" s="376"/>
    </row>
    <row r="749" spans="5:12" ht="12.5" hidden="1">
      <c r="E749" s="524"/>
      <c r="J749" s="525"/>
      <c r="L749" s="376"/>
    </row>
    <row r="750" spans="5:12" ht="12.5" hidden="1">
      <c r="E750" s="524"/>
      <c r="J750" s="525"/>
      <c r="L750" s="376"/>
    </row>
    <row r="751" spans="5:12" ht="12.5" hidden="1">
      <c r="E751" s="524"/>
      <c r="J751" s="525"/>
      <c r="L751" s="376"/>
    </row>
    <row r="752" spans="5:12" ht="12.5" hidden="1">
      <c r="E752" s="524"/>
      <c r="J752" s="525"/>
      <c r="L752" s="376"/>
    </row>
    <row r="753" spans="5:12" ht="12.5" hidden="1">
      <c r="E753" s="524"/>
      <c r="J753" s="525"/>
      <c r="L753" s="376"/>
    </row>
    <row r="754" spans="5:12" ht="12.5" hidden="1">
      <c r="E754" s="524"/>
      <c r="J754" s="525"/>
      <c r="L754" s="376"/>
    </row>
    <row r="755" spans="5:12" ht="12.5" hidden="1">
      <c r="E755" s="524"/>
      <c r="J755" s="525"/>
      <c r="L755" s="376"/>
    </row>
    <row r="756" spans="5:12" ht="12.5" hidden="1">
      <c r="E756" s="524"/>
      <c r="J756" s="525"/>
      <c r="L756" s="376"/>
    </row>
    <row r="757" spans="5:12" ht="12.5" hidden="1">
      <c r="E757" s="524"/>
      <c r="J757" s="525"/>
      <c r="L757" s="376"/>
    </row>
    <row r="758" spans="5:12" ht="12.5" hidden="1">
      <c r="E758" s="524"/>
      <c r="J758" s="525"/>
      <c r="L758" s="376"/>
    </row>
    <row r="759" spans="5:12" ht="12.5" hidden="1">
      <c r="E759" s="524"/>
      <c r="J759" s="525"/>
      <c r="L759" s="376"/>
    </row>
    <row r="760" spans="5:12" ht="12.5" hidden="1">
      <c r="E760" s="524"/>
      <c r="J760" s="525"/>
      <c r="L760" s="376"/>
    </row>
    <row r="761" spans="5:12" ht="12.5" hidden="1">
      <c r="E761" s="524"/>
      <c r="J761" s="525"/>
      <c r="L761" s="376"/>
    </row>
    <row r="762" spans="5:12" ht="12.5" hidden="1">
      <c r="E762" s="524"/>
      <c r="J762" s="525"/>
      <c r="L762" s="376"/>
    </row>
    <row r="763" spans="5:12" ht="12.5" hidden="1">
      <c r="E763" s="524"/>
      <c r="J763" s="525"/>
      <c r="L763" s="376"/>
    </row>
    <row r="764" spans="5:12" ht="12.5" hidden="1">
      <c r="E764" s="524"/>
      <c r="J764" s="525"/>
      <c r="L764" s="376"/>
    </row>
    <row r="765" spans="5:12" ht="12.5" hidden="1">
      <c r="E765" s="524"/>
      <c r="J765" s="525"/>
      <c r="L765" s="376"/>
    </row>
    <row r="766" spans="5:12" ht="12.5" hidden="1">
      <c r="E766" s="524"/>
      <c r="J766" s="525"/>
      <c r="L766" s="376"/>
    </row>
    <row r="767" spans="5:12" ht="12.5" hidden="1">
      <c r="E767" s="524"/>
      <c r="J767" s="525"/>
      <c r="L767" s="376"/>
    </row>
    <row r="768" spans="5:12" ht="12.5" hidden="1">
      <c r="E768" s="524"/>
      <c r="J768" s="525"/>
      <c r="L768" s="376"/>
    </row>
    <row r="769" spans="5:12" ht="12.5" hidden="1">
      <c r="E769" s="524"/>
      <c r="J769" s="525"/>
      <c r="L769" s="376"/>
    </row>
    <row r="770" spans="5:12" ht="12.5" hidden="1">
      <c r="E770" s="524"/>
      <c r="J770" s="525"/>
      <c r="L770" s="376"/>
    </row>
    <row r="771" spans="5:12" ht="12.5" hidden="1">
      <c r="E771" s="524"/>
      <c r="J771" s="525"/>
      <c r="L771" s="376"/>
    </row>
    <row r="772" spans="5:12" ht="12.5" hidden="1">
      <c r="E772" s="524"/>
      <c r="J772" s="525"/>
      <c r="L772" s="376"/>
    </row>
    <row r="773" spans="5:12" ht="12.5" hidden="1">
      <c r="E773" s="524"/>
      <c r="J773" s="525"/>
      <c r="L773" s="376"/>
    </row>
    <row r="774" spans="5:12" ht="12.5" hidden="1">
      <c r="E774" s="524"/>
      <c r="J774" s="525"/>
      <c r="L774" s="376"/>
    </row>
    <row r="775" spans="5:12" ht="12.5" hidden="1">
      <c r="E775" s="524"/>
      <c r="J775" s="525"/>
      <c r="L775" s="376"/>
    </row>
    <row r="776" spans="5:12" ht="12.5" hidden="1">
      <c r="E776" s="524"/>
      <c r="J776" s="525"/>
      <c r="L776" s="376"/>
    </row>
    <row r="777" spans="5:12" ht="12.5" hidden="1">
      <c r="E777" s="524"/>
      <c r="J777" s="525"/>
      <c r="L777" s="376"/>
    </row>
    <row r="778" spans="5:12" ht="12.5" hidden="1">
      <c r="E778" s="524"/>
      <c r="J778" s="525"/>
      <c r="L778" s="376"/>
    </row>
    <row r="779" spans="5:12" ht="12.5" hidden="1">
      <c r="E779" s="524"/>
      <c r="J779" s="525"/>
      <c r="L779" s="376"/>
    </row>
    <row r="780" spans="5:12" ht="12.5" hidden="1">
      <c r="E780" s="524"/>
      <c r="J780" s="525"/>
      <c r="L780" s="376"/>
    </row>
    <row r="781" spans="5:12" ht="12.5" hidden="1">
      <c r="E781" s="524"/>
      <c r="J781" s="525"/>
      <c r="L781" s="376"/>
    </row>
    <row r="782" spans="5:12" ht="12.5" hidden="1">
      <c r="E782" s="524"/>
      <c r="J782" s="525"/>
      <c r="L782" s="376"/>
    </row>
    <row r="783" spans="5:12" ht="12.5" hidden="1">
      <c r="E783" s="524"/>
      <c r="J783" s="525"/>
      <c r="L783" s="376"/>
    </row>
    <row r="784" spans="5:12" ht="12.5" hidden="1">
      <c r="E784" s="524"/>
      <c r="J784" s="525"/>
      <c r="L784" s="376"/>
    </row>
    <row r="785" spans="5:12" ht="12.5" hidden="1">
      <c r="E785" s="524"/>
      <c r="J785" s="525"/>
      <c r="L785" s="376"/>
    </row>
    <row r="786" spans="5:12" ht="12.5" hidden="1">
      <c r="E786" s="524"/>
      <c r="J786" s="525"/>
      <c r="L786" s="376"/>
    </row>
    <row r="787" spans="5:12" ht="12.5" hidden="1">
      <c r="E787" s="524"/>
      <c r="J787" s="525"/>
      <c r="L787" s="376"/>
    </row>
    <row r="788" spans="5:12" ht="12.5" hidden="1">
      <c r="E788" s="524"/>
      <c r="J788" s="525"/>
      <c r="L788" s="376"/>
    </row>
    <row r="789" spans="5:12" ht="12.5" hidden="1">
      <c r="E789" s="524"/>
      <c r="J789" s="525"/>
      <c r="L789" s="376"/>
    </row>
    <row r="790" spans="5:12" ht="12.5" hidden="1">
      <c r="E790" s="524"/>
      <c r="J790" s="525"/>
      <c r="L790" s="376"/>
    </row>
    <row r="791" spans="5:12" ht="12.5" hidden="1">
      <c r="E791" s="524"/>
      <c r="J791" s="525"/>
      <c r="L791" s="376"/>
    </row>
    <row r="792" spans="5:12" ht="12.5" hidden="1">
      <c r="E792" s="524"/>
      <c r="J792" s="525"/>
      <c r="L792" s="376"/>
    </row>
    <row r="793" spans="5:12" ht="12.5" hidden="1">
      <c r="E793" s="524"/>
      <c r="J793" s="525"/>
      <c r="L793" s="376"/>
    </row>
    <row r="794" spans="5:12" ht="12.5" hidden="1">
      <c r="E794" s="524"/>
      <c r="J794" s="525"/>
      <c r="L794" s="376"/>
    </row>
    <row r="795" spans="5:12" ht="12.5" hidden="1">
      <c r="E795" s="524"/>
      <c r="J795" s="525"/>
      <c r="L795" s="376"/>
    </row>
    <row r="796" spans="5:12" ht="12.5" hidden="1">
      <c r="E796" s="524"/>
      <c r="J796" s="525"/>
      <c r="L796" s="376"/>
    </row>
    <row r="797" spans="5:12" ht="12.5" hidden="1">
      <c r="E797" s="524"/>
      <c r="J797" s="525"/>
      <c r="L797" s="376"/>
    </row>
    <row r="798" spans="5:12" ht="12.5" hidden="1">
      <c r="E798" s="524"/>
      <c r="J798" s="525"/>
      <c r="L798" s="376"/>
    </row>
    <row r="799" spans="5:12" ht="12.5" hidden="1">
      <c r="E799" s="524"/>
      <c r="J799" s="525"/>
      <c r="L799" s="376"/>
    </row>
    <row r="800" spans="5:12" ht="12.5" hidden="1">
      <c r="E800" s="524"/>
      <c r="J800" s="525"/>
      <c r="L800" s="376"/>
    </row>
    <row r="801" spans="5:12" ht="12.5" hidden="1">
      <c r="E801" s="524"/>
      <c r="J801" s="525"/>
      <c r="L801" s="376"/>
    </row>
    <row r="802" spans="5:12" ht="12.5" hidden="1">
      <c r="E802" s="524"/>
      <c r="J802" s="525"/>
      <c r="L802" s="376"/>
    </row>
    <row r="803" spans="5:12" ht="12.5" hidden="1">
      <c r="E803" s="524"/>
      <c r="J803" s="525"/>
      <c r="L803" s="376"/>
    </row>
    <row r="804" spans="5:12" ht="12.5" hidden="1">
      <c r="E804" s="524"/>
      <c r="J804" s="525"/>
      <c r="L804" s="376"/>
    </row>
    <row r="805" spans="5:12" ht="12.5" hidden="1">
      <c r="E805" s="524"/>
      <c r="J805" s="525"/>
      <c r="L805" s="376"/>
    </row>
    <row r="806" spans="5:12" ht="12.5" hidden="1">
      <c r="E806" s="524"/>
      <c r="J806" s="525"/>
      <c r="L806" s="376"/>
    </row>
    <row r="807" spans="5:12" ht="12.5" hidden="1">
      <c r="E807" s="524"/>
      <c r="J807" s="525"/>
      <c r="L807" s="376"/>
    </row>
    <row r="808" spans="5:12" ht="12.5" hidden="1">
      <c r="E808" s="524"/>
      <c r="J808" s="525"/>
      <c r="L808" s="376"/>
    </row>
    <row r="809" spans="5:12" ht="12.5" hidden="1">
      <c r="E809" s="524"/>
      <c r="J809" s="525"/>
      <c r="L809" s="376"/>
    </row>
    <row r="810" spans="5:12" ht="12.5" hidden="1">
      <c r="E810" s="524"/>
      <c r="J810" s="525"/>
      <c r="L810" s="376"/>
    </row>
    <row r="811" spans="5:12" ht="12.5" hidden="1">
      <c r="E811" s="524"/>
      <c r="J811" s="525"/>
      <c r="L811" s="376"/>
    </row>
    <row r="812" spans="5:12" ht="12.5" hidden="1">
      <c r="E812" s="524"/>
      <c r="J812" s="525"/>
      <c r="L812" s="376"/>
    </row>
    <row r="813" spans="5:12" ht="12.5" hidden="1">
      <c r="E813" s="524"/>
      <c r="J813" s="525"/>
      <c r="L813" s="376"/>
    </row>
    <row r="814" spans="5:12" ht="12.5" hidden="1">
      <c r="E814" s="524"/>
      <c r="J814" s="525"/>
      <c r="L814" s="376"/>
    </row>
    <row r="815" spans="5:12" ht="12.5" hidden="1">
      <c r="E815" s="524"/>
      <c r="J815" s="525"/>
      <c r="L815" s="376"/>
    </row>
    <row r="816" spans="5:12" ht="12.5" hidden="1">
      <c r="E816" s="524"/>
      <c r="J816" s="525"/>
      <c r="L816" s="376"/>
    </row>
    <row r="817" spans="5:12" ht="12.5" hidden="1">
      <c r="E817" s="524"/>
      <c r="J817" s="525"/>
      <c r="L817" s="376"/>
    </row>
    <row r="818" spans="5:12" ht="12.5" hidden="1">
      <c r="E818" s="524"/>
      <c r="J818" s="525"/>
      <c r="L818" s="376"/>
    </row>
    <row r="819" spans="5:12" ht="12.5" hidden="1">
      <c r="E819" s="524"/>
      <c r="J819" s="525"/>
      <c r="L819" s="376"/>
    </row>
    <row r="820" spans="5:12" ht="12.5" hidden="1">
      <c r="E820" s="524"/>
      <c r="J820" s="525"/>
      <c r="L820" s="376"/>
    </row>
    <row r="821" spans="5:12" ht="12.5" hidden="1">
      <c r="E821" s="524"/>
      <c r="J821" s="525"/>
      <c r="L821" s="376"/>
    </row>
    <row r="822" spans="5:12" ht="12.5" hidden="1">
      <c r="E822" s="524"/>
      <c r="J822" s="525"/>
      <c r="L822" s="376"/>
    </row>
    <row r="823" spans="5:12" ht="12.5" hidden="1">
      <c r="E823" s="524"/>
      <c r="J823" s="525"/>
      <c r="L823" s="376"/>
    </row>
    <row r="824" spans="5:12" ht="12.5" hidden="1">
      <c r="E824" s="524"/>
      <c r="J824" s="525"/>
      <c r="L824" s="376"/>
    </row>
    <row r="825" spans="5:12" ht="12.5" hidden="1">
      <c r="E825" s="524"/>
      <c r="J825" s="525"/>
      <c r="L825" s="376"/>
    </row>
    <row r="826" spans="5:12" ht="12.5" hidden="1">
      <c r="E826" s="524"/>
      <c r="J826" s="525"/>
      <c r="L826" s="376"/>
    </row>
    <row r="827" spans="5:12" ht="12.5" hidden="1">
      <c r="E827" s="524"/>
      <c r="J827" s="525"/>
      <c r="L827" s="376"/>
    </row>
    <row r="828" spans="5:12" ht="12.5" hidden="1">
      <c r="E828" s="524"/>
      <c r="J828" s="525"/>
      <c r="L828" s="376"/>
    </row>
    <row r="829" spans="5:12" ht="12.5" hidden="1">
      <c r="E829" s="524"/>
      <c r="J829" s="525"/>
      <c r="L829" s="376"/>
    </row>
    <row r="830" spans="5:12" ht="12.5" hidden="1">
      <c r="E830" s="524"/>
      <c r="J830" s="525"/>
      <c r="L830" s="376"/>
    </row>
    <row r="831" spans="5:12" ht="12.5" hidden="1">
      <c r="E831" s="524"/>
      <c r="J831" s="525"/>
      <c r="L831" s="376"/>
    </row>
    <row r="832" spans="5:12" ht="12.5" hidden="1">
      <c r="E832" s="524"/>
      <c r="J832" s="525"/>
      <c r="L832" s="376"/>
    </row>
    <row r="833" spans="5:12" ht="12.5" hidden="1">
      <c r="E833" s="524"/>
      <c r="J833" s="525"/>
      <c r="L833" s="376"/>
    </row>
    <row r="834" spans="5:12" ht="12.5" hidden="1">
      <c r="E834" s="524"/>
      <c r="J834" s="525"/>
      <c r="L834" s="376"/>
    </row>
    <row r="835" spans="5:12" ht="12.5" hidden="1">
      <c r="E835" s="524"/>
      <c r="J835" s="525"/>
      <c r="L835" s="376"/>
    </row>
    <row r="836" spans="5:12" ht="12.5" hidden="1">
      <c r="E836" s="524"/>
      <c r="J836" s="525"/>
      <c r="L836" s="376"/>
    </row>
    <row r="837" spans="5:12" ht="12.5" hidden="1">
      <c r="E837" s="524"/>
      <c r="J837" s="525"/>
      <c r="L837" s="376"/>
    </row>
    <row r="838" spans="5:12" ht="12.5" hidden="1">
      <c r="E838" s="524"/>
      <c r="J838" s="525"/>
      <c r="L838" s="376"/>
    </row>
    <row r="839" spans="5:12" ht="12.5" hidden="1">
      <c r="E839" s="524"/>
      <c r="J839" s="525"/>
      <c r="L839" s="376"/>
    </row>
    <row r="840" spans="5:12" ht="12.5" hidden="1">
      <c r="E840" s="524"/>
      <c r="J840" s="525"/>
      <c r="L840" s="376"/>
    </row>
    <row r="841" spans="5:12" ht="12.5" hidden="1">
      <c r="E841" s="524"/>
      <c r="J841" s="525"/>
      <c r="L841" s="376"/>
    </row>
    <row r="842" spans="5:12" ht="12.5" hidden="1">
      <c r="E842" s="524"/>
      <c r="J842" s="525"/>
      <c r="L842" s="376"/>
    </row>
    <row r="843" spans="5:12" ht="12.5" hidden="1">
      <c r="E843" s="524"/>
      <c r="J843" s="525"/>
      <c r="L843" s="376"/>
    </row>
    <row r="844" spans="5:12" ht="12.5" hidden="1">
      <c r="E844" s="524"/>
      <c r="J844" s="525"/>
      <c r="L844" s="376"/>
    </row>
    <row r="845" spans="5:12" ht="12.5" hidden="1">
      <c r="E845" s="524"/>
      <c r="J845" s="525"/>
      <c r="L845" s="376"/>
    </row>
    <row r="846" spans="5:12" ht="12.5" hidden="1">
      <c r="E846" s="524"/>
      <c r="J846" s="525"/>
      <c r="L846" s="376"/>
    </row>
    <row r="847" spans="5:12" ht="12.5" hidden="1">
      <c r="E847" s="524"/>
      <c r="J847" s="525"/>
      <c r="L847" s="376"/>
    </row>
    <row r="848" spans="5:12" ht="12.5" hidden="1">
      <c r="E848" s="524"/>
      <c r="J848" s="525"/>
      <c r="L848" s="376"/>
    </row>
    <row r="849" spans="5:12" ht="12.5" hidden="1">
      <c r="E849" s="524"/>
      <c r="J849" s="525"/>
      <c r="L849" s="376"/>
    </row>
    <row r="850" spans="5:12" ht="12.5" hidden="1">
      <c r="E850" s="524"/>
      <c r="J850" s="525"/>
      <c r="L850" s="376"/>
    </row>
    <row r="851" spans="5:12" ht="12.5" hidden="1">
      <c r="E851" s="524"/>
      <c r="J851" s="525"/>
      <c r="L851" s="376"/>
    </row>
    <row r="852" spans="5:12" ht="12.5" hidden="1">
      <c r="E852" s="524"/>
      <c r="J852" s="525"/>
      <c r="L852" s="376"/>
    </row>
    <row r="853" spans="5:12" ht="12.5" hidden="1">
      <c r="E853" s="524"/>
      <c r="J853" s="525"/>
      <c r="L853" s="376"/>
    </row>
    <row r="854" spans="5:12" ht="12.5" hidden="1">
      <c r="E854" s="524"/>
      <c r="J854" s="525"/>
      <c r="L854" s="376"/>
    </row>
    <row r="855" spans="5:12" ht="12.5" hidden="1">
      <c r="E855" s="524"/>
      <c r="J855" s="525"/>
      <c r="L855" s="376"/>
    </row>
    <row r="856" spans="5:12" ht="12.5" hidden="1">
      <c r="E856" s="524"/>
      <c r="J856" s="525"/>
      <c r="L856" s="376"/>
    </row>
    <row r="857" spans="5:12" ht="12.5" hidden="1">
      <c r="E857" s="524"/>
      <c r="J857" s="525"/>
      <c r="L857" s="376"/>
    </row>
    <row r="858" spans="5:12" ht="12.5" hidden="1">
      <c r="E858" s="524"/>
      <c r="J858" s="525"/>
      <c r="L858" s="376"/>
    </row>
    <row r="859" spans="5:12" ht="12.5" hidden="1">
      <c r="E859" s="524"/>
      <c r="J859" s="525"/>
      <c r="L859" s="376"/>
    </row>
    <row r="860" spans="5:12" ht="12.5" hidden="1">
      <c r="E860" s="524"/>
      <c r="J860" s="525"/>
      <c r="L860" s="376"/>
    </row>
    <row r="861" spans="5:12" ht="12.5" hidden="1">
      <c r="E861" s="524"/>
      <c r="J861" s="525"/>
      <c r="L861" s="376"/>
    </row>
    <row r="862" spans="5:12" ht="12.5" hidden="1">
      <c r="E862" s="524"/>
      <c r="J862" s="525"/>
      <c r="L862" s="376"/>
    </row>
    <row r="863" spans="5:12" ht="12.5" hidden="1">
      <c r="E863" s="524"/>
      <c r="J863" s="525"/>
      <c r="L863" s="376"/>
    </row>
    <row r="864" spans="5:12" ht="12.5" hidden="1">
      <c r="E864" s="524"/>
      <c r="J864" s="525"/>
      <c r="L864" s="376"/>
    </row>
    <row r="865" spans="5:12" ht="12.5" hidden="1">
      <c r="E865" s="524"/>
      <c r="J865" s="525"/>
      <c r="L865" s="376"/>
    </row>
    <row r="866" spans="5:12" ht="12.5" hidden="1">
      <c r="E866" s="524"/>
      <c r="J866" s="525"/>
      <c r="L866" s="376"/>
    </row>
    <row r="867" spans="5:12" ht="12.5" hidden="1">
      <c r="E867" s="524"/>
      <c r="J867" s="525"/>
      <c r="L867" s="376"/>
    </row>
    <row r="868" spans="5:12" ht="12.5" hidden="1">
      <c r="E868" s="524"/>
      <c r="J868" s="525"/>
      <c r="L868" s="376"/>
    </row>
    <row r="869" spans="5:12" ht="12.5" hidden="1">
      <c r="E869" s="524"/>
      <c r="J869" s="525"/>
      <c r="L869" s="376"/>
    </row>
    <row r="870" spans="5:12" ht="12.5" hidden="1">
      <c r="E870" s="524"/>
      <c r="J870" s="525"/>
      <c r="L870" s="376"/>
    </row>
    <row r="871" spans="5:12" ht="12.5" hidden="1">
      <c r="E871" s="524"/>
      <c r="J871" s="525"/>
      <c r="L871" s="376"/>
    </row>
    <row r="872" spans="5:12" ht="12.5" hidden="1">
      <c r="E872" s="524"/>
      <c r="J872" s="525"/>
      <c r="L872" s="376"/>
    </row>
    <row r="873" spans="5:12" ht="12.5" hidden="1">
      <c r="E873" s="524"/>
      <c r="J873" s="525"/>
      <c r="L873" s="376"/>
    </row>
    <row r="874" spans="5:12" ht="12.5" hidden="1">
      <c r="E874" s="524"/>
      <c r="J874" s="525"/>
      <c r="L874" s="376"/>
    </row>
    <row r="875" spans="5:12" ht="12.5" hidden="1">
      <c r="E875" s="524"/>
      <c r="J875" s="525"/>
      <c r="L875" s="376"/>
    </row>
    <row r="876" spans="5:12" ht="12.5" hidden="1">
      <c r="E876" s="524"/>
      <c r="J876" s="525"/>
      <c r="L876" s="376"/>
    </row>
    <row r="877" spans="5:12" ht="12.5" hidden="1">
      <c r="E877" s="524"/>
      <c r="J877" s="525"/>
      <c r="L877" s="376"/>
    </row>
    <row r="878" spans="5:12" ht="12.5" hidden="1">
      <c r="E878" s="524"/>
      <c r="J878" s="525"/>
      <c r="L878" s="376"/>
    </row>
    <row r="879" spans="5:12" ht="12.5" hidden="1">
      <c r="E879" s="524"/>
      <c r="J879" s="525"/>
      <c r="L879" s="376"/>
    </row>
    <row r="880" spans="5:12" ht="12.5" hidden="1">
      <c r="E880" s="524"/>
      <c r="J880" s="525"/>
      <c r="L880" s="376"/>
    </row>
    <row r="881" spans="5:12" ht="12.5" hidden="1">
      <c r="E881" s="524"/>
      <c r="J881" s="525"/>
      <c r="L881" s="376"/>
    </row>
    <row r="882" spans="5:12" ht="12.5" hidden="1">
      <c r="E882" s="524"/>
      <c r="J882" s="525"/>
      <c r="L882" s="376"/>
    </row>
    <row r="883" spans="5:12" ht="12.5" hidden="1">
      <c r="E883" s="524"/>
      <c r="J883" s="525"/>
      <c r="L883" s="376"/>
    </row>
    <row r="884" spans="5:12" ht="12.5" hidden="1">
      <c r="E884" s="524"/>
      <c r="J884" s="525"/>
      <c r="L884" s="376"/>
    </row>
    <row r="885" spans="5:12" ht="12.5" hidden="1">
      <c r="E885" s="524"/>
      <c r="J885" s="525"/>
      <c r="L885" s="376"/>
    </row>
    <row r="886" spans="5:12" ht="12.5" hidden="1">
      <c r="E886" s="524"/>
      <c r="J886" s="525"/>
      <c r="L886" s="376"/>
    </row>
    <row r="887" spans="5:12" ht="12.5" hidden="1">
      <c r="E887" s="524"/>
      <c r="J887" s="525"/>
      <c r="L887" s="376"/>
    </row>
    <row r="888" spans="5:12" ht="12.5" hidden="1">
      <c r="E888" s="524"/>
      <c r="J888" s="525"/>
      <c r="L888" s="376"/>
    </row>
    <row r="889" spans="5:12" ht="12.5" hidden="1">
      <c r="E889" s="524"/>
      <c r="J889" s="525"/>
      <c r="L889" s="376"/>
    </row>
    <row r="890" spans="5:12" ht="12.5" hidden="1">
      <c r="E890" s="524"/>
      <c r="J890" s="525"/>
      <c r="L890" s="376"/>
    </row>
    <row r="891" spans="5:12" ht="12.5" hidden="1">
      <c r="E891" s="524"/>
      <c r="J891" s="525"/>
      <c r="L891" s="376"/>
    </row>
    <row r="892" spans="5:12" ht="12.5" hidden="1">
      <c r="E892" s="524"/>
      <c r="J892" s="525"/>
      <c r="L892" s="376"/>
    </row>
    <row r="893" spans="5:12" ht="12.5" hidden="1">
      <c r="E893" s="524"/>
      <c r="J893" s="525"/>
      <c r="L893" s="376"/>
    </row>
    <row r="894" spans="5:12" ht="12.5" hidden="1">
      <c r="E894" s="524"/>
      <c r="J894" s="525"/>
      <c r="L894" s="376"/>
    </row>
    <row r="895" spans="5:12" ht="12.5" hidden="1">
      <c r="E895" s="524"/>
      <c r="J895" s="525"/>
      <c r="L895" s="376"/>
    </row>
    <row r="896" spans="5:12" ht="12.5" hidden="1">
      <c r="E896" s="524"/>
      <c r="J896" s="525"/>
      <c r="L896" s="376"/>
    </row>
    <row r="897" spans="5:12" ht="12.5" hidden="1">
      <c r="E897" s="524"/>
      <c r="J897" s="525"/>
      <c r="L897" s="376"/>
    </row>
    <row r="898" spans="5:12" ht="12.5" hidden="1">
      <c r="E898" s="524"/>
      <c r="J898" s="525"/>
      <c r="L898" s="376"/>
    </row>
    <row r="899" spans="5:12" ht="12.5" hidden="1">
      <c r="E899" s="524"/>
      <c r="J899" s="525"/>
      <c r="L899" s="376"/>
    </row>
    <row r="900" spans="5:12" ht="12.5" hidden="1">
      <c r="E900" s="524"/>
      <c r="J900" s="525"/>
      <c r="L900" s="376"/>
    </row>
    <row r="901" spans="5:12" ht="12.5" hidden="1">
      <c r="E901" s="524"/>
      <c r="J901" s="525"/>
      <c r="L901" s="376"/>
    </row>
    <row r="902" spans="5:12" ht="12.5" hidden="1">
      <c r="E902" s="524"/>
      <c r="J902" s="525"/>
      <c r="L902" s="376"/>
    </row>
    <row r="903" spans="5:12" ht="12.5" hidden="1">
      <c r="E903" s="524"/>
      <c r="J903" s="525"/>
      <c r="L903" s="376"/>
    </row>
    <row r="904" spans="5:12" ht="12.5" hidden="1">
      <c r="E904" s="524"/>
      <c r="J904" s="525"/>
      <c r="L904" s="376"/>
    </row>
    <row r="905" spans="5:12" ht="12.5" hidden="1">
      <c r="E905" s="524"/>
      <c r="J905" s="525"/>
      <c r="L905" s="376"/>
    </row>
    <row r="906" spans="5:12" ht="12.5" hidden="1">
      <c r="E906" s="524"/>
      <c r="J906" s="525"/>
      <c r="L906" s="376"/>
    </row>
    <row r="907" spans="5:12" ht="12.5" hidden="1">
      <c r="E907" s="524"/>
      <c r="J907" s="525"/>
      <c r="L907" s="376"/>
    </row>
    <row r="908" spans="5:12" ht="12.5" hidden="1">
      <c r="E908" s="524"/>
      <c r="J908" s="525"/>
      <c r="L908" s="376"/>
    </row>
    <row r="909" spans="5:12" ht="12.5" hidden="1">
      <c r="E909" s="524"/>
      <c r="J909" s="525"/>
      <c r="L909" s="376"/>
    </row>
    <row r="910" spans="5:12" ht="12.5" hidden="1">
      <c r="E910" s="524"/>
      <c r="J910" s="525"/>
      <c r="L910" s="376"/>
    </row>
    <row r="911" spans="5:12" ht="12.5" hidden="1">
      <c r="E911" s="524"/>
      <c r="J911" s="525"/>
      <c r="L911" s="376"/>
    </row>
    <row r="912" spans="5:12" ht="12.5" hidden="1">
      <c r="E912" s="524"/>
      <c r="J912" s="525"/>
      <c r="L912" s="376"/>
    </row>
    <row r="913" spans="5:12" ht="12.5" hidden="1">
      <c r="E913" s="524"/>
      <c r="J913" s="525"/>
      <c r="L913" s="376"/>
    </row>
    <row r="914" spans="5:12" ht="12.5" hidden="1">
      <c r="E914" s="524"/>
      <c r="J914" s="525"/>
      <c r="L914" s="376"/>
    </row>
    <row r="915" spans="5:12" ht="12.5" hidden="1">
      <c r="E915" s="524"/>
      <c r="J915" s="525"/>
      <c r="L915" s="376"/>
    </row>
    <row r="916" spans="5:12" ht="12.5" hidden="1">
      <c r="E916" s="524"/>
      <c r="J916" s="525"/>
      <c r="L916" s="376"/>
    </row>
    <row r="917" spans="5:12" ht="12.5" hidden="1">
      <c r="E917" s="524"/>
      <c r="J917" s="525"/>
      <c r="L917" s="376"/>
    </row>
    <row r="918" spans="5:12" ht="12.5" hidden="1">
      <c r="E918" s="524"/>
      <c r="J918" s="525"/>
      <c r="L918" s="376"/>
    </row>
    <row r="919" spans="5:12" ht="12.5" hidden="1">
      <c r="E919" s="524"/>
      <c r="J919" s="525"/>
      <c r="L919" s="376"/>
    </row>
    <row r="920" spans="5:12" ht="12.5" hidden="1">
      <c r="E920" s="524"/>
      <c r="J920" s="525"/>
      <c r="L920" s="376"/>
    </row>
    <row r="921" spans="5:12" ht="12.5" hidden="1">
      <c r="E921" s="524"/>
      <c r="J921" s="525"/>
      <c r="L921" s="376"/>
    </row>
    <row r="922" spans="5:12" ht="12.5" hidden="1">
      <c r="E922" s="524"/>
      <c r="J922" s="525"/>
      <c r="L922" s="376"/>
    </row>
    <row r="923" spans="5:12" ht="12.5" hidden="1">
      <c r="E923" s="524"/>
      <c r="J923" s="525"/>
      <c r="L923" s="376"/>
    </row>
    <row r="924" spans="5:12" ht="12.5" hidden="1">
      <c r="E924" s="524"/>
      <c r="J924" s="525"/>
      <c r="L924" s="376"/>
    </row>
    <row r="925" spans="5:12" ht="12.5" hidden="1">
      <c r="E925" s="524"/>
      <c r="J925" s="525"/>
      <c r="L925" s="376"/>
    </row>
    <row r="926" spans="5:12" ht="12.5" hidden="1">
      <c r="E926" s="524"/>
      <c r="J926" s="525"/>
      <c r="L926" s="376"/>
    </row>
    <row r="927" spans="5:12" ht="12.5" hidden="1">
      <c r="E927" s="524"/>
      <c r="J927" s="525"/>
      <c r="L927" s="376"/>
    </row>
    <row r="928" spans="5:12" ht="12.5" hidden="1">
      <c r="E928" s="524"/>
      <c r="J928" s="525"/>
      <c r="L928" s="376"/>
    </row>
    <row r="929" spans="5:12" ht="12.5" hidden="1">
      <c r="E929" s="524"/>
      <c r="J929" s="525"/>
      <c r="L929" s="376"/>
    </row>
    <row r="930" spans="5:12" ht="12.5" hidden="1">
      <c r="E930" s="524"/>
      <c r="J930" s="525"/>
      <c r="L930" s="376"/>
    </row>
    <row r="931" spans="5:12" ht="12.5" hidden="1">
      <c r="E931" s="524"/>
      <c r="J931" s="525"/>
      <c r="L931" s="376"/>
    </row>
    <row r="932" spans="5:12" ht="12.5" hidden="1">
      <c r="E932" s="524"/>
      <c r="J932" s="525"/>
      <c r="L932" s="376"/>
    </row>
    <row r="933" spans="5:12" ht="12.5" hidden="1">
      <c r="E933" s="524"/>
      <c r="J933" s="525"/>
      <c r="L933" s="376"/>
    </row>
    <row r="934" spans="5:12" ht="12.5" hidden="1">
      <c r="E934" s="524"/>
      <c r="J934" s="525"/>
      <c r="L934" s="376"/>
    </row>
    <row r="935" spans="5:12" ht="12.5" hidden="1">
      <c r="E935" s="524"/>
      <c r="J935" s="525"/>
      <c r="L935" s="376"/>
    </row>
    <row r="936" spans="5:12" ht="12.5" hidden="1">
      <c r="E936" s="524"/>
      <c r="J936" s="525"/>
      <c r="L936" s="376"/>
    </row>
    <row r="937" spans="5:12" ht="12.5" hidden="1">
      <c r="E937" s="524"/>
      <c r="J937" s="525"/>
      <c r="L937" s="376"/>
    </row>
    <row r="938" spans="5:12" ht="12.5" hidden="1">
      <c r="E938" s="524"/>
      <c r="J938" s="525"/>
      <c r="L938" s="376"/>
    </row>
    <row r="939" spans="5:12" ht="12.5" hidden="1">
      <c r="E939" s="524"/>
      <c r="J939" s="525"/>
      <c r="L939" s="376"/>
    </row>
    <row r="940" spans="5:12" ht="12.5" hidden="1">
      <c r="E940" s="524"/>
      <c r="J940" s="525"/>
      <c r="L940" s="376"/>
    </row>
    <row r="941" spans="5:12" ht="12.5" hidden="1">
      <c r="E941" s="524"/>
      <c r="J941" s="525"/>
      <c r="L941" s="376"/>
    </row>
    <row r="942" spans="5:12" ht="12.5" hidden="1">
      <c r="E942" s="524"/>
      <c r="J942" s="525"/>
      <c r="L942" s="376"/>
    </row>
    <row r="943" spans="5:12" ht="12.5" hidden="1">
      <c r="E943" s="524"/>
      <c r="J943" s="525"/>
      <c r="L943" s="376"/>
    </row>
    <row r="944" spans="5:12" ht="12.5" hidden="1">
      <c r="E944" s="524"/>
      <c r="J944" s="525"/>
      <c r="L944" s="376"/>
    </row>
    <row r="945" spans="5:12" ht="12.5" hidden="1">
      <c r="E945" s="524"/>
      <c r="J945" s="525"/>
      <c r="L945" s="376"/>
    </row>
    <row r="946" spans="5:12" ht="12.5" hidden="1">
      <c r="E946" s="524"/>
      <c r="J946" s="525"/>
      <c r="L946" s="376"/>
    </row>
    <row r="947" spans="5:12" ht="12.5" hidden="1">
      <c r="E947" s="524"/>
      <c r="J947" s="525"/>
      <c r="L947" s="376"/>
    </row>
    <row r="948" spans="5:12" ht="12.5" hidden="1">
      <c r="E948" s="524"/>
      <c r="J948" s="525"/>
      <c r="L948" s="376"/>
    </row>
    <row r="949" spans="5:12" ht="12.5" hidden="1">
      <c r="E949" s="524"/>
      <c r="J949" s="525"/>
      <c r="L949" s="376"/>
    </row>
    <row r="950" spans="5:12" ht="12.5" hidden="1">
      <c r="E950" s="524"/>
      <c r="J950" s="525"/>
      <c r="L950" s="376"/>
    </row>
    <row r="951" spans="5:12" ht="12.5" hidden="1">
      <c r="E951" s="524"/>
      <c r="J951" s="525"/>
      <c r="L951" s="376"/>
    </row>
    <row r="952" spans="5:12" ht="12.5" hidden="1">
      <c r="E952" s="524"/>
      <c r="J952" s="525"/>
      <c r="L952" s="376"/>
    </row>
    <row r="953" spans="5:12" ht="12.5" hidden="1">
      <c r="E953" s="524"/>
      <c r="J953" s="525"/>
      <c r="L953" s="376"/>
    </row>
    <row r="954" spans="5:12" ht="12.5" hidden="1">
      <c r="E954" s="524"/>
      <c r="J954" s="525"/>
      <c r="L954" s="376"/>
    </row>
    <row r="955" spans="5:12" ht="12.5" hidden="1">
      <c r="E955" s="524"/>
      <c r="J955" s="525"/>
      <c r="L955" s="376"/>
    </row>
    <row r="956" spans="5:12" ht="12.5" hidden="1">
      <c r="E956" s="524"/>
      <c r="J956" s="525"/>
      <c r="L956" s="376"/>
    </row>
    <row r="957" spans="5:12" ht="12.5" hidden="1">
      <c r="E957" s="524"/>
      <c r="J957" s="525"/>
      <c r="L957" s="376"/>
    </row>
    <row r="958" spans="5:12" ht="12.5" hidden="1">
      <c r="E958" s="524"/>
      <c r="J958" s="525"/>
      <c r="L958" s="376"/>
    </row>
    <row r="959" spans="5:12" ht="12.5" hidden="1">
      <c r="E959" s="524"/>
      <c r="J959" s="525"/>
      <c r="L959" s="376"/>
    </row>
    <row r="960" spans="5:12" ht="12.5" hidden="1">
      <c r="E960" s="524"/>
      <c r="J960" s="525"/>
      <c r="L960" s="376"/>
    </row>
    <row r="961" spans="5:12" ht="12.5" hidden="1">
      <c r="E961" s="524"/>
      <c r="J961" s="525"/>
      <c r="L961" s="376"/>
    </row>
    <row r="962" spans="5:12" ht="12.5" hidden="1">
      <c r="E962" s="524"/>
      <c r="J962" s="525"/>
      <c r="L962" s="376"/>
    </row>
    <row r="963" spans="5:12" ht="12.5" hidden="1">
      <c r="E963" s="524"/>
      <c r="J963" s="525"/>
      <c r="L963" s="376"/>
    </row>
    <row r="964" spans="5:12" ht="12.5" hidden="1">
      <c r="E964" s="524"/>
      <c r="J964" s="525"/>
      <c r="L964" s="376"/>
    </row>
    <row r="965" spans="5:12" ht="12.5" hidden="1">
      <c r="E965" s="524"/>
      <c r="J965" s="525"/>
      <c r="L965" s="376"/>
    </row>
    <row r="966" spans="5:12" ht="12.5" hidden="1">
      <c r="E966" s="524"/>
      <c r="J966" s="525"/>
      <c r="L966" s="376"/>
    </row>
    <row r="967" spans="5:12" ht="12.5" hidden="1">
      <c r="E967" s="524"/>
      <c r="J967" s="525"/>
      <c r="L967" s="376"/>
    </row>
    <row r="968" spans="5:12" ht="12.5" hidden="1">
      <c r="E968" s="524"/>
      <c r="J968" s="525"/>
      <c r="L968" s="376"/>
    </row>
    <row r="969" spans="5:12" ht="12.5" hidden="1">
      <c r="E969" s="524"/>
      <c r="J969" s="525"/>
      <c r="L969" s="376"/>
    </row>
    <row r="970" spans="5:12" ht="12.5" hidden="1">
      <c r="E970" s="524"/>
      <c r="J970" s="525"/>
      <c r="L970" s="376"/>
    </row>
    <row r="971" spans="5:12" ht="12.5" hidden="1">
      <c r="E971" s="524"/>
      <c r="J971" s="525"/>
      <c r="L971" s="376"/>
    </row>
    <row r="972" spans="5:12" ht="12.5" hidden="1">
      <c r="E972" s="524"/>
      <c r="J972" s="525"/>
      <c r="L972" s="376"/>
    </row>
    <row r="973" spans="5:12" ht="12.5" hidden="1">
      <c r="E973" s="524"/>
      <c r="J973" s="525"/>
      <c r="L973" s="376"/>
    </row>
    <row r="974" spans="5:12" ht="12.5" hidden="1">
      <c r="E974" s="524"/>
      <c r="J974" s="525"/>
      <c r="L974" s="376"/>
    </row>
    <row r="975" spans="5:12" ht="12.5" hidden="1">
      <c r="E975" s="524"/>
      <c r="J975" s="525"/>
      <c r="L975" s="376"/>
    </row>
    <row r="976" spans="5:12" ht="12.5" hidden="1">
      <c r="E976" s="524"/>
      <c r="J976" s="525"/>
      <c r="L976" s="376"/>
    </row>
    <row r="977" spans="5:12" ht="12.5" hidden="1">
      <c r="E977" s="524"/>
      <c r="J977" s="525"/>
      <c r="L977" s="376"/>
    </row>
    <row r="978" spans="5:12" ht="12.5" hidden="1">
      <c r="E978" s="524"/>
      <c r="J978" s="525"/>
      <c r="L978" s="376"/>
    </row>
    <row r="979" spans="5:12" ht="12.5" hidden="1">
      <c r="E979" s="524"/>
      <c r="J979" s="525"/>
      <c r="L979" s="376"/>
    </row>
    <row r="980" spans="5:12" ht="12.5" hidden="1">
      <c r="E980" s="524"/>
      <c r="J980" s="525"/>
      <c r="L980" s="376"/>
    </row>
    <row r="981" spans="5:12" ht="12.5" hidden="1">
      <c r="E981" s="524"/>
      <c r="J981" s="525"/>
      <c r="L981" s="376"/>
    </row>
    <row r="982" spans="5:12" ht="12.5" hidden="1">
      <c r="E982" s="524"/>
      <c r="J982" s="525"/>
      <c r="L982" s="376"/>
    </row>
    <row r="983" spans="5:12" ht="12.5" hidden="1">
      <c r="E983" s="524"/>
      <c r="J983" s="525"/>
      <c r="L983" s="376"/>
    </row>
    <row r="984" spans="5:12" ht="12.5" hidden="1">
      <c r="E984" s="524"/>
      <c r="J984" s="525"/>
      <c r="L984" s="376"/>
    </row>
    <row r="985" spans="5:12" ht="12.5" hidden="1">
      <c r="E985" s="524"/>
      <c r="J985" s="525"/>
      <c r="L985" s="376"/>
    </row>
    <row r="986" spans="5:12" ht="12.5" hidden="1">
      <c r="E986" s="524"/>
      <c r="J986" s="525"/>
      <c r="L986" s="376"/>
    </row>
    <row r="987" spans="5:12" ht="12.5" hidden="1">
      <c r="E987" s="524"/>
      <c r="J987" s="525"/>
      <c r="L987" s="376"/>
    </row>
    <row r="988" spans="5:12" ht="12.5" hidden="1">
      <c r="E988" s="524"/>
      <c r="J988" s="525"/>
      <c r="L988" s="376"/>
    </row>
    <row r="989" spans="5:12" ht="12.5" hidden="1">
      <c r="E989" s="524"/>
      <c r="J989" s="525"/>
      <c r="L989" s="376"/>
    </row>
    <row r="990" spans="5:12" ht="12.5" hidden="1">
      <c r="E990" s="524"/>
      <c r="J990" s="525"/>
      <c r="L990" s="376"/>
    </row>
    <row r="991" spans="5:12" ht="12.5" hidden="1">
      <c r="E991" s="524"/>
      <c r="J991" s="525"/>
      <c r="L991" s="376"/>
    </row>
    <row r="992" spans="5:12" ht="12.5" hidden="1">
      <c r="E992" s="524"/>
      <c r="J992" s="525"/>
      <c r="L992" s="376"/>
    </row>
    <row r="993" spans="5:12" ht="12.5" hidden="1">
      <c r="E993" s="524"/>
      <c r="J993" s="525"/>
      <c r="L993" s="376"/>
    </row>
    <row r="994" spans="5:12" ht="12.5" hidden="1">
      <c r="E994" s="524"/>
      <c r="J994" s="525"/>
      <c r="L994" s="376"/>
    </row>
    <row r="995" spans="5:12" ht="12.5" hidden="1">
      <c r="E995" s="524"/>
      <c r="J995" s="525"/>
      <c r="L995" s="376"/>
    </row>
    <row r="996" spans="5:12" ht="12.5" hidden="1">
      <c r="E996" s="524"/>
      <c r="J996" s="525"/>
      <c r="L996" s="376"/>
    </row>
    <row r="997" spans="5:12" ht="12.5" hidden="1">
      <c r="E997" s="524"/>
      <c r="J997" s="525"/>
      <c r="L997" s="376"/>
    </row>
    <row r="998" spans="5:12" ht="12.5" hidden="1">
      <c r="E998" s="524"/>
      <c r="J998" s="525"/>
      <c r="L998" s="376"/>
    </row>
    <row r="999" spans="5:12" ht="12.5" hidden="1">
      <c r="E999" s="524"/>
      <c r="J999" s="525"/>
      <c r="L999" s="376"/>
    </row>
    <row r="1000" spans="5:12" ht="12.5" hidden="1">
      <c r="E1000" s="524"/>
      <c r="J1000" s="525"/>
      <c r="L1000" s="376"/>
    </row>
    <row r="1001" spans="5:12" ht="12.5" hidden="1">
      <c r="E1001" s="524"/>
      <c r="J1001" s="525"/>
      <c r="L1001" s="376"/>
    </row>
    <row r="1002" spans="5:12" ht="12.5" hidden="1">
      <c r="E1002" s="524"/>
      <c r="J1002" s="525"/>
      <c r="L1002" s="376"/>
    </row>
    <row r="1003" spans="5:12" ht="12.5" hidden="1">
      <c r="E1003" s="524"/>
      <c r="J1003" s="525"/>
      <c r="L1003" s="376"/>
    </row>
    <row r="1004" spans="5:12" ht="12.5" hidden="1">
      <c r="E1004" s="524"/>
      <c r="J1004" s="525"/>
      <c r="L1004" s="376"/>
    </row>
    <row r="1005" spans="5:12" ht="12.5" hidden="1">
      <c r="E1005" s="524"/>
      <c r="J1005" s="525"/>
      <c r="L1005" s="376"/>
    </row>
    <row r="1006" spans="5:12" ht="12.5" hidden="1">
      <c r="E1006" s="524"/>
      <c r="J1006" s="525"/>
      <c r="L1006" s="376"/>
    </row>
    <row r="1007" spans="5:12" ht="12.5" hidden="1">
      <c r="E1007" s="524"/>
      <c r="J1007" s="525"/>
      <c r="L1007" s="376"/>
    </row>
    <row r="1008" spans="5:12" ht="12.5" hidden="1">
      <c r="E1008" s="524"/>
      <c r="J1008" s="525"/>
      <c r="L1008" s="376"/>
    </row>
    <row r="1009" spans="5:12" ht="12.5" hidden="1">
      <c r="E1009" s="524"/>
      <c r="J1009" s="525"/>
      <c r="L1009" s="376"/>
    </row>
    <row r="1010" spans="5:12" ht="12.5" hidden="1">
      <c r="E1010" s="524"/>
      <c r="J1010" s="525"/>
      <c r="L1010" s="376"/>
    </row>
    <row r="1011" spans="5:12" ht="12.5" hidden="1">
      <c r="E1011" s="524"/>
      <c r="J1011" s="525"/>
      <c r="L1011" s="376"/>
    </row>
    <row r="1012" spans="5:12" ht="12.5" hidden="1">
      <c r="E1012" s="524"/>
      <c r="J1012" s="525"/>
      <c r="L1012" s="376"/>
    </row>
    <row r="1013" spans="5:12" ht="12.5" hidden="1">
      <c r="E1013" s="524"/>
      <c r="J1013" s="525"/>
      <c r="L1013" s="376"/>
    </row>
    <row r="1014" spans="5:12" ht="12.5" hidden="1">
      <c r="E1014" s="524"/>
      <c r="J1014" s="525"/>
      <c r="L1014" s="376"/>
    </row>
    <row r="1015" spans="5:12" ht="12.5" hidden="1">
      <c r="E1015" s="524"/>
      <c r="J1015" s="525"/>
      <c r="L1015" s="376"/>
    </row>
    <row r="1016" spans="5:12" ht="12.5" hidden="1">
      <c r="E1016" s="524"/>
      <c r="J1016" s="525"/>
      <c r="L1016" s="376"/>
    </row>
    <row r="1017" spans="5:12" ht="12.5" hidden="1">
      <c r="E1017" s="524"/>
      <c r="J1017" s="525"/>
      <c r="L1017" s="376"/>
    </row>
    <row r="1018" spans="5:12" ht="12.5" hidden="1">
      <c r="E1018" s="524"/>
      <c r="J1018" s="525"/>
      <c r="L1018" s="376"/>
    </row>
    <row r="1019" spans="5:12" ht="12.5" hidden="1">
      <c r="E1019" s="524"/>
      <c r="J1019" s="525"/>
      <c r="L1019" s="376"/>
    </row>
    <row r="1020" spans="5:12" ht="12.5" hidden="1">
      <c r="E1020" s="524"/>
      <c r="J1020" s="525"/>
      <c r="L1020" s="376"/>
    </row>
    <row r="1021" spans="5:12" ht="12.5" hidden="1">
      <c r="E1021" s="524"/>
      <c r="J1021" s="525"/>
      <c r="L1021" s="376"/>
    </row>
    <row r="1022" spans="5:12" ht="12.5" hidden="1">
      <c r="E1022" s="524"/>
      <c r="J1022" s="525"/>
      <c r="L1022" s="376"/>
    </row>
    <row r="1023" spans="5:12" ht="12.5" hidden="1">
      <c r="E1023" s="524"/>
      <c r="J1023" s="525"/>
      <c r="L1023" s="376"/>
    </row>
    <row r="1024" spans="5:12" ht="12.5" hidden="1">
      <c r="E1024" s="524"/>
      <c r="J1024" s="525"/>
      <c r="L1024" s="376"/>
    </row>
    <row r="1025" spans="5:12" ht="12.5" hidden="1">
      <c r="E1025" s="524"/>
      <c r="J1025" s="525"/>
      <c r="L1025" s="376"/>
    </row>
    <row r="1026" spans="5:12" ht="12.5" hidden="1">
      <c r="E1026" s="524"/>
      <c r="J1026" s="525"/>
      <c r="L1026" s="376"/>
    </row>
    <row r="1027" spans="5:12" ht="12.5" hidden="1">
      <c r="E1027" s="524"/>
      <c r="J1027" s="525"/>
      <c r="L1027" s="376"/>
    </row>
    <row r="1028" spans="5:12" ht="12.5" hidden="1">
      <c r="E1028" s="524"/>
      <c r="J1028" s="525"/>
      <c r="L1028" s="376"/>
    </row>
    <row r="1029" spans="5:12" ht="12.5" hidden="1">
      <c r="E1029" s="524"/>
      <c r="J1029" s="525"/>
      <c r="L1029" s="376"/>
    </row>
    <row r="1030" spans="5:12" ht="12.5" hidden="1">
      <c r="E1030" s="524"/>
      <c r="J1030" s="525"/>
      <c r="L1030" s="376"/>
    </row>
    <row r="1031" spans="5:12" ht="12.5" hidden="1">
      <c r="E1031" s="524"/>
      <c r="J1031" s="525"/>
      <c r="L1031" s="376"/>
    </row>
    <row r="1032" spans="5:12" ht="12.5" hidden="1">
      <c r="E1032" s="524"/>
      <c r="J1032" s="525"/>
      <c r="L1032" s="376"/>
    </row>
    <row r="1033" spans="5:12" ht="12.5" hidden="1">
      <c r="E1033" s="524"/>
      <c r="J1033" s="525"/>
      <c r="L1033" s="376"/>
    </row>
    <row r="1034" spans="5:12" ht="12.5" hidden="1">
      <c r="E1034" s="524"/>
      <c r="J1034" s="525"/>
      <c r="L1034" s="376"/>
    </row>
    <row r="1035" spans="5:12" ht="12.5" hidden="1">
      <c r="E1035" s="524"/>
      <c r="J1035" s="525"/>
      <c r="L1035" s="376"/>
    </row>
    <row r="1036" spans="5:12" ht="12.5" hidden="1">
      <c r="E1036" s="524"/>
      <c r="J1036" s="525"/>
      <c r="L1036" s="376"/>
    </row>
    <row r="1037" spans="5:12" ht="12.5" hidden="1">
      <c r="E1037" s="524"/>
      <c r="J1037" s="525"/>
      <c r="L1037" s="376"/>
    </row>
    <row r="1038" spans="5:12" ht="12.5" hidden="1">
      <c r="E1038" s="524"/>
      <c r="J1038" s="525"/>
      <c r="L1038" s="376"/>
    </row>
    <row r="1039" spans="5:12" ht="12.5" hidden="1">
      <c r="E1039" s="524"/>
      <c r="J1039" s="525"/>
      <c r="L1039" s="376"/>
    </row>
    <row r="1040" spans="5:12" ht="12.5" hidden="1">
      <c r="E1040" s="524"/>
      <c r="J1040" s="525"/>
      <c r="L1040" s="376"/>
    </row>
    <row r="1041" spans="5:12" ht="12.5" hidden="1">
      <c r="E1041" s="524"/>
      <c r="J1041" s="525"/>
      <c r="L1041" s="376"/>
    </row>
    <row r="1042" spans="5:12" ht="12.5" hidden="1">
      <c r="E1042" s="524"/>
      <c r="J1042" s="525"/>
      <c r="L1042" s="376"/>
    </row>
    <row r="1043" spans="5:12" ht="12.5" hidden="1">
      <c r="E1043" s="524"/>
      <c r="J1043" s="525"/>
      <c r="L1043" s="376"/>
    </row>
    <row r="1044" spans="5:12" ht="12.5" hidden="1">
      <c r="E1044" s="524"/>
      <c r="J1044" s="525"/>
      <c r="L1044" s="376"/>
    </row>
    <row r="1045" spans="5:12" ht="12.5" hidden="1">
      <c r="E1045" s="524"/>
      <c r="J1045" s="525"/>
      <c r="L1045" s="376"/>
    </row>
    <row r="1046" spans="5:12" ht="12.5" hidden="1">
      <c r="E1046" s="524"/>
      <c r="J1046" s="525"/>
      <c r="L1046" s="376"/>
    </row>
    <row r="1047" spans="5:12" ht="12.5" hidden="1">
      <c r="E1047" s="524"/>
      <c r="J1047" s="525"/>
      <c r="L1047" s="376"/>
    </row>
    <row r="1048" spans="5:12" ht="12.5" hidden="1">
      <c r="E1048" s="524"/>
      <c r="J1048" s="525"/>
      <c r="L1048" s="376"/>
    </row>
    <row r="1049" spans="5:12" ht="12.5" hidden="1">
      <c r="E1049" s="524"/>
      <c r="J1049" s="525"/>
      <c r="L1049" s="376"/>
    </row>
    <row r="1050" spans="5:12" ht="12.5" hidden="1">
      <c r="E1050" s="524"/>
      <c r="J1050" s="525"/>
      <c r="L1050" s="376"/>
    </row>
    <row r="1051" spans="5:12" ht="12.5" hidden="1">
      <c r="E1051" s="524"/>
      <c r="J1051" s="525"/>
      <c r="L1051" s="376"/>
    </row>
    <row r="1052" spans="5:12" ht="12.5" hidden="1">
      <c r="E1052" s="524"/>
      <c r="J1052" s="525"/>
      <c r="L1052" s="376"/>
    </row>
    <row r="1053" spans="5:12" ht="12.5" hidden="1">
      <c r="E1053" s="524"/>
      <c r="J1053" s="525"/>
      <c r="L1053" s="376"/>
    </row>
    <row r="1054" spans="5:12" ht="12.5" hidden="1">
      <c r="E1054" s="524"/>
      <c r="J1054" s="525"/>
      <c r="L1054" s="376"/>
    </row>
    <row r="1055" spans="5:12" ht="12.5" hidden="1">
      <c r="E1055" s="524"/>
      <c r="J1055" s="525"/>
      <c r="L1055" s="376"/>
    </row>
    <row r="1056" spans="5:12" ht="12.5" hidden="1">
      <c r="E1056" s="524"/>
      <c r="J1056" s="525"/>
      <c r="L1056" s="376"/>
    </row>
    <row r="1057" spans="5:12" ht="12.5" hidden="1">
      <c r="E1057" s="524"/>
      <c r="J1057" s="525"/>
      <c r="L1057" s="376"/>
    </row>
    <row r="1058" spans="5:12" ht="12.5" hidden="1">
      <c r="E1058" s="524"/>
      <c r="J1058" s="525"/>
      <c r="L1058" s="376"/>
    </row>
    <row r="1059" spans="5:12" ht="12.5" hidden="1">
      <c r="E1059" s="524"/>
      <c r="J1059" s="525"/>
      <c r="L1059" s="376"/>
    </row>
    <row r="1060" spans="5:12" ht="12.5" hidden="1">
      <c r="E1060" s="524"/>
      <c r="J1060" s="525"/>
      <c r="L1060" s="376"/>
    </row>
    <row r="1061" spans="5:12" ht="12.5" hidden="1">
      <c r="E1061" s="524"/>
      <c r="J1061" s="525"/>
      <c r="L1061" s="376"/>
    </row>
    <row r="1062" spans="5:12" ht="12.5" hidden="1">
      <c r="E1062" s="524"/>
      <c r="J1062" s="525"/>
      <c r="L1062" s="376"/>
    </row>
    <row r="1063" spans="5:12" ht="12.5" hidden="1">
      <c r="E1063" s="524"/>
      <c r="J1063" s="525"/>
      <c r="L1063" s="376"/>
    </row>
    <row r="1064" spans="5:12" ht="12.5" hidden="1">
      <c r="E1064" s="524"/>
      <c r="J1064" s="525"/>
      <c r="L1064" s="376"/>
    </row>
    <row r="1065" spans="5:12" ht="12.5" hidden="1">
      <c r="E1065" s="524"/>
      <c r="J1065" s="525"/>
      <c r="L1065" s="376"/>
    </row>
    <row r="1066" spans="5:12" ht="12.5" hidden="1">
      <c r="E1066" s="524"/>
      <c r="J1066" s="525"/>
      <c r="L1066" s="376"/>
    </row>
    <row r="1067" spans="5:12" ht="12.5" hidden="1">
      <c r="E1067" s="524"/>
      <c r="J1067" s="525"/>
      <c r="L1067" s="376"/>
    </row>
    <row r="1068" spans="5:12" ht="12.5" hidden="1">
      <c r="E1068" s="524"/>
      <c r="J1068" s="525"/>
      <c r="L1068" s="376"/>
    </row>
    <row r="1069" spans="5:12" ht="12.5" hidden="1">
      <c r="E1069" s="524"/>
      <c r="J1069" s="525"/>
      <c r="L1069" s="376"/>
    </row>
    <row r="1070" spans="5:12" ht="12.5" hidden="1">
      <c r="E1070" s="524"/>
      <c r="J1070" s="525"/>
      <c r="L1070" s="376"/>
    </row>
    <row r="1071" spans="5:12" ht="12.5" hidden="1">
      <c r="E1071" s="524"/>
      <c r="J1071" s="525"/>
      <c r="L1071" s="376"/>
    </row>
    <row r="1072" spans="5:12" ht="12.5" hidden="1">
      <c r="E1072" s="524"/>
      <c r="J1072" s="525"/>
      <c r="L1072" s="376"/>
    </row>
    <row r="1073" spans="5:12" ht="12.5" hidden="1">
      <c r="E1073" s="524"/>
      <c r="J1073" s="525"/>
      <c r="L1073" s="376"/>
    </row>
    <row r="1074" spans="5:12" ht="12.5" hidden="1">
      <c r="E1074" s="524"/>
      <c r="J1074" s="525"/>
      <c r="L1074" s="376"/>
    </row>
    <row r="1075" spans="5:12" ht="12.5" hidden="1">
      <c r="E1075" s="524"/>
      <c r="J1075" s="525"/>
      <c r="L1075" s="376"/>
    </row>
    <row r="1076" spans="5:12" ht="12.5" hidden="1">
      <c r="E1076" s="524"/>
      <c r="J1076" s="525"/>
      <c r="L1076" s="376"/>
    </row>
    <row r="1077" spans="5:12" ht="12.5" hidden="1">
      <c r="E1077" s="524"/>
      <c r="J1077" s="525"/>
      <c r="L1077" s="376"/>
    </row>
    <row r="1078" spans="5:12" ht="12.5" hidden="1">
      <c r="E1078" s="524"/>
      <c r="J1078" s="525"/>
      <c r="L1078" s="376"/>
    </row>
    <row r="1079" spans="5:12" ht="12.5" hidden="1">
      <c r="E1079" s="524"/>
      <c r="J1079" s="525"/>
      <c r="L1079" s="376"/>
    </row>
    <row r="1080" spans="5:12" ht="12.5" hidden="1">
      <c r="E1080" s="524"/>
      <c r="J1080" s="525"/>
      <c r="L1080" s="376"/>
    </row>
    <row r="1081" spans="5:12" ht="12.5" hidden="1">
      <c r="E1081" s="524"/>
      <c r="J1081" s="525"/>
      <c r="L1081" s="376"/>
    </row>
    <row r="1082" spans="5:12" ht="12.5" hidden="1">
      <c r="E1082" s="524"/>
      <c r="J1082" s="525"/>
      <c r="L1082" s="376"/>
    </row>
    <row r="1083" spans="5:12" ht="12.5" hidden="1">
      <c r="E1083" s="524"/>
      <c r="J1083" s="525"/>
      <c r="L1083" s="376"/>
    </row>
    <row r="1084" spans="5:12" ht="12.5" hidden="1">
      <c r="E1084" s="524"/>
      <c r="J1084" s="525"/>
      <c r="L1084" s="376"/>
    </row>
    <row r="1085" spans="5:12" ht="12.5" hidden="1">
      <c r="E1085" s="524"/>
      <c r="J1085" s="525"/>
      <c r="L1085" s="376"/>
    </row>
    <row r="1086" spans="5:12" ht="12.5" hidden="1">
      <c r="E1086" s="524"/>
      <c r="J1086" s="525"/>
      <c r="L1086" s="376"/>
    </row>
    <row r="1087" spans="5:12" ht="12.5" hidden="1">
      <c r="E1087" s="524"/>
      <c r="J1087" s="525"/>
      <c r="L1087" s="376"/>
    </row>
    <row r="1088" spans="5:12" ht="12.5" hidden="1">
      <c r="E1088" s="524"/>
      <c r="J1088" s="525"/>
      <c r="L1088" s="376"/>
    </row>
    <row r="1089" spans="5:12" ht="12.5" hidden="1">
      <c r="E1089" s="524"/>
      <c r="J1089" s="525"/>
      <c r="L1089" s="376"/>
    </row>
    <row r="1090" spans="5:12" ht="12.5" hidden="1">
      <c r="E1090" s="524"/>
      <c r="J1090" s="525"/>
      <c r="L1090" s="376"/>
    </row>
    <row r="1091" spans="5:12" ht="12.5" hidden="1">
      <c r="E1091" s="524"/>
      <c r="J1091" s="525"/>
      <c r="L1091" s="376"/>
    </row>
    <row r="1092" spans="5:12" ht="12.5" hidden="1">
      <c r="E1092" s="524"/>
      <c r="J1092" s="525"/>
      <c r="L1092" s="376"/>
    </row>
    <row r="1093" spans="5:12" ht="12.5" hidden="1">
      <c r="E1093" s="524"/>
      <c r="J1093" s="525"/>
      <c r="L1093" s="376"/>
    </row>
    <row r="1094" spans="5:12" ht="12.5" hidden="1">
      <c r="E1094" s="524"/>
      <c r="J1094" s="525"/>
      <c r="L1094" s="376"/>
    </row>
    <row r="1095" spans="5:12" ht="12.5" hidden="1">
      <c r="E1095" s="524"/>
      <c r="J1095" s="525"/>
      <c r="L1095" s="376"/>
    </row>
    <row r="1096" spans="5:12" ht="12.5" hidden="1">
      <c r="E1096" s="524"/>
      <c r="J1096" s="525"/>
      <c r="L1096" s="376"/>
    </row>
    <row r="1097" spans="5:12" ht="12.5" hidden="1">
      <c r="E1097" s="524"/>
      <c r="J1097" s="525"/>
      <c r="L1097" s="376"/>
    </row>
    <row r="1098" spans="5:12" ht="12.5" hidden="1">
      <c r="E1098" s="524"/>
      <c r="J1098" s="525"/>
      <c r="L1098" s="376"/>
    </row>
    <row r="1099" spans="5:12" ht="12.5" hidden="1">
      <c r="E1099" s="524"/>
      <c r="J1099" s="525"/>
      <c r="L1099" s="376"/>
    </row>
    <row r="1100" spans="5:12" ht="12.5" hidden="1">
      <c r="E1100" s="524"/>
      <c r="J1100" s="525"/>
      <c r="L1100" s="376"/>
    </row>
    <row r="1101" spans="5:12" ht="12.5" hidden="1">
      <c r="E1101" s="524"/>
      <c r="J1101" s="525"/>
      <c r="L1101" s="376"/>
    </row>
    <row r="1102" spans="5:12" ht="12.5" hidden="1">
      <c r="E1102" s="524"/>
      <c r="J1102" s="525"/>
      <c r="L1102" s="376"/>
    </row>
    <row r="1103" spans="5:12" ht="12.5" hidden="1">
      <c r="E1103" s="524"/>
      <c r="J1103" s="525"/>
      <c r="L1103" s="376"/>
    </row>
    <row r="1104" spans="5:12" ht="12.5" hidden="1">
      <c r="E1104" s="524"/>
      <c r="J1104" s="525"/>
      <c r="L1104" s="376"/>
    </row>
    <row r="1105" spans="5:12" ht="12.5" hidden="1">
      <c r="E1105" s="524"/>
      <c r="J1105" s="525"/>
      <c r="L1105" s="376"/>
    </row>
    <row r="1106" spans="5:12" ht="12.5" hidden="1">
      <c r="E1106" s="524"/>
      <c r="J1106" s="525"/>
      <c r="L1106" s="376"/>
    </row>
    <row r="1107" spans="5:12" ht="12.5" hidden="1">
      <c r="E1107" s="524"/>
      <c r="J1107" s="525"/>
      <c r="L1107" s="376"/>
    </row>
    <row r="1108" spans="5:12" ht="12.5" hidden="1">
      <c r="E1108" s="524"/>
      <c r="J1108" s="525"/>
      <c r="L1108" s="376"/>
    </row>
    <row r="1109" spans="5:12" ht="12.5" hidden="1">
      <c r="E1109" s="524"/>
      <c r="J1109" s="525"/>
      <c r="L1109" s="376"/>
    </row>
    <row r="1110" spans="5:12" ht="12.5" hidden="1">
      <c r="E1110" s="524"/>
      <c r="J1110" s="525"/>
      <c r="L1110" s="376"/>
    </row>
    <row r="1111" spans="5:12" ht="12.5" hidden="1">
      <c r="E1111" s="524"/>
      <c r="J1111" s="525"/>
      <c r="L1111" s="376"/>
    </row>
    <row r="1112" spans="5:12" ht="12.5" hidden="1">
      <c r="E1112" s="524"/>
      <c r="J1112" s="525"/>
      <c r="L1112" s="376"/>
    </row>
    <row r="1113" spans="5:12" ht="12.5" hidden="1">
      <c r="E1113" s="524"/>
      <c r="J1113" s="525"/>
      <c r="L1113" s="376"/>
    </row>
    <row r="1114" spans="5:12" ht="12.5" hidden="1">
      <c r="E1114" s="524"/>
      <c r="J1114" s="525"/>
      <c r="L1114" s="376"/>
    </row>
    <row r="1115" spans="5:12" ht="12.5" hidden="1">
      <c r="E1115" s="524"/>
      <c r="J1115" s="525"/>
      <c r="L1115" s="376"/>
    </row>
    <row r="1116" spans="5:12" ht="12.5" hidden="1">
      <c r="E1116" s="524"/>
      <c r="J1116" s="525"/>
      <c r="L1116" s="376"/>
    </row>
    <row r="1117" spans="5:12" ht="12.5" hidden="1">
      <c r="E1117" s="524"/>
      <c r="J1117" s="525"/>
      <c r="L1117" s="376"/>
    </row>
    <row r="1118" spans="5:12" ht="12.5" hidden="1">
      <c r="E1118" s="524"/>
      <c r="J1118" s="525"/>
      <c r="L1118" s="376"/>
    </row>
    <row r="1119" spans="5:12" ht="12.5" hidden="1">
      <c r="E1119" s="524"/>
      <c r="J1119" s="525"/>
      <c r="L1119" s="376"/>
    </row>
    <row r="1120" spans="5:12" ht="12.5" hidden="1">
      <c r="E1120" s="524"/>
      <c r="J1120" s="525"/>
      <c r="L1120" s="376"/>
    </row>
    <row r="1121" spans="5:12" ht="12.5" hidden="1">
      <c r="E1121" s="524"/>
      <c r="J1121" s="525"/>
      <c r="L1121" s="376"/>
    </row>
    <row r="1122" spans="5:12" ht="12.5" hidden="1">
      <c r="E1122" s="524"/>
      <c r="J1122" s="525"/>
      <c r="L1122" s="376"/>
    </row>
    <row r="1123" spans="5:12" ht="12.5" hidden="1">
      <c r="E1123" s="524"/>
      <c r="J1123" s="525"/>
      <c r="L1123" s="376"/>
    </row>
    <row r="1124" spans="5:12" ht="12.5" hidden="1">
      <c r="E1124" s="524"/>
      <c r="J1124" s="525"/>
      <c r="L1124" s="376"/>
    </row>
    <row r="1125" spans="5:12" ht="12.5" hidden="1">
      <c r="E1125" s="524"/>
      <c r="J1125" s="525"/>
      <c r="L1125" s="376"/>
    </row>
    <row r="1126" spans="5:12" ht="12.5" hidden="1">
      <c r="E1126" s="524"/>
      <c r="J1126" s="525"/>
      <c r="L1126" s="376"/>
    </row>
    <row r="1127" spans="5:12" ht="12.5" hidden="1">
      <c r="E1127" s="524"/>
      <c r="J1127" s="525"/>
      <c r="L1127" s="376"/>
    </row>
    <row r="1128" spans="5:12" ht="12.5" hidden="1">
      <c r="E1128" s="524"/>
      <c r="J1128" s="525"/>
      <c r="L1128" s="376"/>
    </row>
    <row r="1129" spans="5:12" ht="12.5" hidden="1">
      <c r="E1129" s="524"/>
      <c r="J1129" s="525"/>
      <c r="L1129" s="376"/>
    </row>
    <row r="1130" spans="5:12" ht="12.5" hidden="1">
      <c r="E1130" s="524"/>
      <c r="J1130" s="525"/>
      <c r="L1130" s="376"/>
    </row>
    <row r="1131" spans="5:12" ht="12.5" hidden="1">
      <c r="E1131" s="524"/>
      <c r="J1131" s="525"/>
      <c r="L1131" s="376"/>
    </row>
    <row r="1132" spans="5:12" ht="12.5" hidden="1">
      <c r="E1132" s="524"/>
      <c r="J1132" s="525"/>
      <c r="L1132" s="376"/>
    </row>
    <row r="1133" spans="5:12" ht="12.5" hidden="1">
      <c r="E1133" s="524"/>
      <c r="J1133" s="525"/>
      <c r="L1133" s="376"/>
    </row>
    <row r="1134" spans="5:12" ht="12.5" hidden="1">
      <c r="E1134" s="524"/>
      <c r="J1134" s="525"/>
      <c r="L1134" s="376"/>
    </row>
    <row r="1135" spans="5:12" ht="12.5" hidden="1">
      <c r="E1135" s="524"/>
      <c r="J1135" s="525"/>
      <c r="L1135" s="376"/>
    </row>
    <row r="1136" spans="5:12" ht="12.5" hidden="1">
      <c r="E1136" s="524"/>
      <c r="J1136" s="525"/>
      <c r="L1136" s="376"/>
    </row>
    <row r="1137" spans="5:12" ht="12.5" hidden="1">
      <c r="E1137" s="524"/>
      <c r="J1137" s="525"/>
      <c r="L1137" s="376"/>
    </row>
    <row r="1138" spans="5:12" ht="12.5" hidden="1">
      <c r="E1138" s="524"/>
      <c r="J1138" s="525"/>
      <c r="L1138" s="376"/>
    </row>
    <row r="1139" spans="5:12" ht="12.5" hidden="1">
      <c r="E1139" s="524"/>
      <c r="J1139" s="525"/>
      <c r="L1139" s="376"/>
    </row>
    <row r="1140" spans="5:12" ht="12.5" hidden="1">
      <c r="E1140" s="524"/>
      <c r="J1140" s="525"/>
      <c r="L1140" s="376"/>
    </row>
    <row r="1141" spans="5:12" ht="12.5" hidden="1">
      <c r="E1141" s="524"/>
      <c r="J1141" s="525"/>
      <c r="L1141" s="376"/>
    </row>
    <row r="1142" spans="5:12" ht="12.5" hidden="1">
      <c r="E1142" s="524"/>
      <c r="J1142" s="525"/>
      <c r="L1142" s="376"/>
    </row>
    <row r="1143" spans="5:12" ht="12.5" hidden="1">
      <c r="E1143" s="524"/>
      <c r="J1143" s="525"/>
      <c r="L1143" s="376"/>
    </row>
    <row r="1144" spans="5:12" ht="12.5" hidden="1">
      <c r="E1144" s="524"/>
      <c r="J1144" s="525"/>
      <c r="L1144" s="376"/>
    </row>
    <row r="1145" spans="5:12" ht="12.5" hidden="1">
      <c r="E1145" s="524"/>
      <c r="J1145" s="525"/>
      <c r="L1145" s="376"/>
    </row>
    <row r="1146" spans="5:12" ht="12.5" hidden="1">
      <c r="E1146" s="524"/>
      <c r="J1146" s="525"/>
      <c r="L1146" s="376"/>
    </row>
    <row r="1147" spans="5:12" ht="12.5" hidden="1">
      <c r="E1147" s="524"/>
      <c r="J1147" s="525"/>
      <c r="L1147" s="376"/>
    </row>
    <row r="1148" spans="5:12" ht="12.5" hidden="1">
      <c r="E1148" s="524"/>
      <c r="J1148" s="525"/>
      <c r="L1148" s="376"/>
    </row>
    <row r="1149" spans="5:12" ht="12.5" hidden="1">
      <c r="E1149" s="524"/>
      <c r="J1149" s="525"/>
      <c r="L1149" s="376"/>
    </row>
    <row r="1150" spans="5:12" ht="12.5" hidden="1">
      <c r="E1150" s="524"/>
      <c r="J1150" s="525"/>
      <c r="L1150" s="376"/>
    </row>
    <row r="1151" spans="5:12" ht="12.5" hidden="1">
      <c r="E1151" s="524"/>
      <c r="J1151" s="525"/>
      <c r="L1151" s="376"/>
    </row>
    <row r="1152" spans="5:12" ht="12.5" hidden="1">
      <c r="E1152" s="524"/>
      <c r="J1152" s="525"/>
      <c r="L1152" s="376"/>
    </row>
    <row r="1153" spans="5:12" ht="12.5" hidden="1">
      <c r="E1153" s="524"/>
      <c r="J1153" s="525"/>
      <c r="L1153" s="376"/>
    </row>
    <row r="1154" spans="5:12" ht="12.5" hidden="1">
      <c r="E1154" s="524"/>
      <c r="J1154" s="525"/>
      <c r="L1154" s="376"/>
    </row>
    <row r="1155" spans="5:12" ht="12.5" hidden="1">
      <c r="E1155" s="524"/>
      <c r="J1155" s="525"/>
      <c r="L1155" s="376"/>
    </row>
    <row r="1156" spans="5:12" ht="12.5" hidden="1">
      <c r="E1156" s="524"/>
      <c r="J1156" s="525"/>
      <c r="L1156" s="376"/>
    </row>
    <row r="1157" spans="5:12" ht="12.5" hidden="1">
      <c r="E1157" s="524"/>
      <c r="J1157" s="525"/>
      <c r="L1157" s="376"/>
    </row>
    <row r="1158" spans="5:12" ht="12.5" hidden="1">
      <c r="E1158" s="524"/>
      <c r="J1158" s="525"/>
      <c r="L1158" s="376"/>
    </row>
    <row r="1159" spans="5:12" ht="12.5" hidden="1">
      <c r="E1159" s="524"/>
      <c r="J1159" s="525"/>
      <c r="L1159" s="376"/>
    </row>
    <row r="1160" spans="5:12" ht="12.5" hidden="1">
      <c r="E1160" s="524"/>
      <c r="J1160" s="525"/>
      <c r="L1160" s="376"/>
    </row>
    <row r="1161" spans="5:12" ht="12.5" hidden="1">
      <c r="E1161" s="524"/>
      <c r="J1161" s="525"/>
      <c r="L1161" s="376"/>
    </row>
    <row r="1162" spans="5:12" ht="12.5" hidden="1">
      <c r="E1162" s="524"/>
      <c r="J1162" s="525"/>
      <c r="L1162" s="376"/>
    </row>
    <row r="1163" spans="5:12" ht="12.5" hidden="1">
      <c r="E1163" s="524"/>
      <c r="J1163" s="525"/>
      <c r="L1163" s="376"/>
    </row>
    <row r="1164" spans="5:12" ht="12.5" hidden="1">
      <c r="E1164" s="524"/>
      <c r="J1164" s="525"/>
      <c r="L1164" s="376"/>
    </row>
    <row r="1165" spans="5:12" ht="12.5" hidden="1">
      <c r="E1165" s="524"/>
      <c r="J1165" s="525"/>
      <c r="L1165" s="376"/>
    </row>
    <row r="1166" spans="5:12" ht="12.5" hidden="1">
      <c r="E1166" s="524"/>
      <c r="J1166" s="525"/>
      <c r="L1166" s="376"/>
    </row>
    <row r="1167" spans="5:12" ht="12.5" hidden="1">
      <c r="E1167" s="524"/>
      <c r="J1167" s="525"/>
      <c r="L1167" s="376"/>
    </row>
    <row r="1168" spans="5:12" ht="12.5" hidden="1">
      <c r="E1168" s="524"/>
      <c r="J1168" s="525"/>
      <c r="L1168" s="376"/>
    </row>
    <row r="1169" spans="5:12" ht="12.5" hidden="1">
      <c r="E1169" s="524"/>
      <c r="J1169" s="525"/>
      <c r="L1169" s="376"/>
    </row>
    <row r="1170" spans="5:12" ht="12.5" hidden="1">
      <c r="E1170" s="524"/>
      <c r="J1170" s="525"/>
      <c r="L1170" s="376"/>
    </row>
    <row r="1171" spans="5:12" ht="12.5" hidden="1">
      <c r="E1171" s="524"/>
      <c r="J1171" s="525"/>
      <c r="L1171" s="376"/>
    </row>
    <row r="1172" spans="5:12" ht="12.5" hidden="1">
      <c r="E1172" s="524"/>
      <c r="J1172" s="525"/>
      <c r="L1172" s="376"/>
    </row>
    <row r="1173" spans="5:12" ht="12.5" hidden="1">
      <c r="E1173" s="524"/>
      <c r="J1173" s="525"/>
      <c r="L1173" s="376"/>
    </row>
    <row r="1174" spans="5:12" ht="12.5" hidden="1">
      <c r="E1174" s="524"/>
      <c r="J1174" s="525"/>
      <c r="L1174" s="376"/>
    </row>
    <row r="1175" spans="5:12" ht="12.5" hidden="1">
      <c r="E1175" s="524"/>
      <c r="J1175" s="525"/>
      <c r="L1175" s="376"/>
    </row>
    <row r="1176" spans="5:12" ht="12.5" hidden="1">
      <c r="E1176" s="524"/>
      <c r="J1176" s="525"/>
      <c r="L1176" s="376"/>
    </row>
    <row r="1177" spans="5:12" ht="12.5" hidden="1">
      <c r="E1177" s="524"/>
      <c r="J1177" s="525"/>
      <c r="L1177" s="376"/>
    </row>
    <row r="1178" spans="5:12" ht="12.5" hidden="1">
      <c r="E1178" s="524"/>
      <c r="J1178" s="525"/>
      <c r="L1178" s="376"/>
    </row>
    <row r="1179" spans="5:12" ht="12.5" hidden="1">
      <c r="E1179" s="524"/>
      <c r="J1179" s="525"/>
      <c r="L1179" s="376"/>
    </row>
    <row r="1180" spans="5:12" ht="12.5" hidden="1">
      <c r="E1180" s="524"/>
      <c r="J1180" s="525"/>
      <c r="L1180" s="376"/>
    </row>
    <row r="1181" spans="5:12" ht="12.5" hidden="1">
      <c r="E1181" s="524"/>
      <c r="J1181" s="525"/>
      <c r="L1181" s="376"/>
    </row>
    <row r="1182" spans="5:12" ht="12.5" hidden="1">
      <c r="E1182" s="524"/>
      <c r="J1182" s="525"/>
      <c r="L1182" s="376"/>
    </row>
    <row r="1183" spans="5:12" ht="12.5" hidden="1">
      <c r="E1183" s="524"/>
      <c r="J1183" s="525"/>
      <c r="L1183" s="376"/>
    </row>
    <row r="1184" spans="5:12" ht="12.5" hidden="1">
      <c r="E1184" s="524"/>
      <c r="J1184" s="525"/>
      <c r="L1184" s="376"/>
    </row>
    <row r="1185" spans="5:12" ht="12.5" hidden="1">
      <c r="E1185" s="524"/>
      <c r="J1185" s="525"/>
      <c r="L1185" s="376"/>
    </row>
    <row r="1186" spans="5:12" ht="12.5" hidden="1">
      <c r="E1186" s="524"/>
      <c r="J1186" s="525"/>
      <c r="L1186" s="376"/>
    </row>
    <row r="1187" spans="5:12" ht="12.5" hidden="1">
      <c r="E1187" s="524"/>
      <c r="J1187" s="525"/>
      <c r="L1187" s="376"/>
    </row>
    <row r="1188" spans="5:12" ht="12.5" hidden="1">
      <c r="E1188" s="524"/>
      <c r="J1188" s="525"/>
      <c r="L1188" s="376"/>
    </row>
    <row r="1189" spans="5:12" ht="12.5" hidden="1">
      <c r="E1189" s="524"/>
      <c r="J1189" s="525"/>
      <c r="L1189" s="376"/>
    </row>
    <row r="1190" spans="5:12" ht="12.5" hidden="1">
      <c r="E1190" s="524"/>
      <c r="J1190" s="525"/>
      <c r="L1190" s="376"/>
    </row>
    <row r="1191" spans="5:12" ht="12.5" hidden="1">
      <c r="E1191" s="524"/>
      <c r="J1191" s="525"/>
      <c r="L1191" s="376"/>
    </row>
    <row r="1192" spans="5:12" ht="12.5" hidden="1">
      <c r="E1192" s="524"/>
      <c r="J1192" s="525"/>
      <c r="L1192" s="376"/>
    </row>
    <row r="1193" spans="5:12" ht="12.5" hidden="1">
      <c r="E1193" s="524"/>
      <c r="J1193" s="525"/>
      <c r="L1193" s="376"/>
    </row>
    <row r="1194" spans="5:12" ht="12.5" hidden="1">
      <c r="E1194" s="524"/>
      <c r="J1194" s="525"/>
      <c r="L1194" s="376"/>
    </row>
    <row r="1195" spans="5:12" ht="12.5" hidden="1">
      <c r="E1195" s="524"/>
      <c r="J1195" s="525"/>
      <c r="L1195" s="376"/>
    </row>
    <row r="1196" spans="5:12" ht="12.5" hidden="1">
      <c r="E1196" s="524"/>
      <c r="J1196" s="525"/>
      <c r="L1196" s="376"/>
    </row>
    <row r="1197" spans="5:12" ht="12.5" hidden="1">
      <c r="E1197" s="524"/>
      <c r="J1197" s="525"/>
      <c r="L1197" s="376"/>
    </row>
    <row r="1198" spans="5:12" ht="12.5" hidden="1">
      <c r="E1198" s="524"/>
      <c r="J1198" s="525"/>
      <c r="L1198" s="376"/>
    </row>
    <row r="1199" spans="5:12" ht="12.5" hidden="1">
      <c r="E1199" s="524"/>
      <c r="J1199" s="525"/>
      <c r="L1199" s="376"/>
    </row>
    <row r="1200" spans="5:12" ht="12.5" hidden="1">
      <c r="E1200" s="524"/>
      <c r="J1200" s="525"/>
      <c r="L1200" s="376"/>
    </row>
    <row r="1201" spans="5:12" ht="12.5" hidden="1">
      <c r="E1201" s="524"/>
      <c r="J1201" s="525"/>
      <c r="L1201" s="376"/>
    </row>
    <row r="1202" spans="5:12" ht="12.5" hidden="1">
      <c r="E1202" s="524"/>
      <c r="J1202" s="525"/>
      <c r="L1202" s="376"/>
    </row>
    <row r="1203" spans="5:12" ht="12.5" hidden="1">
      <c r="E1203" s="524"/>
      <c r="J1203" s="525"/>
      <c r="L1203" s="376"/>
    </row>
    <row r="1204" spans="5:12" ht="12.5" hidden="1">
      <c r="E1204" s="524"/>
      <c r="J1204" s="525"/>
      <c r="L1204" s="376"/>
    </row>
    <row r="1205" spans="5:12" ht="12.5" hidden="1">
      <c r="E1205" s="524"/>
      <c r="J1205" s="525"/>
      <c r="L1205" s="376"/>
    </row>
    <row r="1206" spans="5:12" ht="12.5" hidden="1">
      <c r="E1206" s="524"/>
      <c r="J1206" s="525"/>
      <c r="L1206" s="376"/>
    </row>
    <row r="1207" spans="5:12" ht="12.5" hidden="1">
      <c r="E1207" s="524"/>
      <c r="J1207" s="525"/>
      <c r="L1207" s="376"/>
    </row>
    <row r="1208" spans="5:12" ht="12.5" hidden="1">
      <c r="E1208" s="524"/>
      <c r="J1208" s="525"/>
      <c r="L1208" s="376"/>
    </row>
    <row r="1209" spans="5:12" ht="12.5" hidden="1">
      <c r="E1209" s="524"/>
      <c r="J1209" s="525"/>
      <c r="L1209" s="376"/>
    </row>
    <row r="1210" spans="5:12" ht="12.5" hidden="1">
      <c r="E1210" s="524"/>
      <c r="J1210" s="525"/>
      <c r="L1210" s="376"/>
    </row>
    <row r="1211" spans="5:12" ht="12.5" hidden="1">
      <c r="E1211" s="524"/>
      <c r="J1211" s="525"/>
      <c r="L1211" s="376"/>
    </row>
    <row r="1212" spans="5:12" ht="12.5" hidden="1">
      <c r="E1212" s="524"/>
      <c r="J1212" s="525"/>
      <c r="L1212" s="376"/>
    </row>
    <row r="1213" spans="5:12" ht="12.5" hidden="1">
      <c r="E1213" s="524"/>
      <c r="J1213" s="525"/>
      <c r="L1213" s="376"/>
    </row>
    <row r="1214" spans="5:12" ht="12.5" hidden="1">
      <c r="E1214" s="524"/>
      <c r="J1214" s="525"/>
      <c r="L1214" s="376"/>
    </row>
    <row r="1215" spans="5:12" ht="12.5" hidden="1">
      <c r="E1215" s="524"/>
      <c r="J1215" s="525"/>
      <c r="L1215" s="376"/>
    </row>
    <row r="1216" spans="5:12" ht="12.5" hidden="1">
      <c r="E1216" s="524"/>
      <c r="J1216" s="525"/>
      <c r="L1216" s="376"/>
    </row>
    <row r="1217" spans="5:12" ht="12.5" hidden="1">
      <c r="E1217" s="524"/>
      <c r="J1217" s="525"/>
      <c r="L1217" s="376"/>
    </row>
    <row r="1218" spans="5:12" ht="12.5" hidden="1">
      <c r="E1218" s="524"/>
      <c r="J1218" s="525"/>
      <c r="L1218" s="376"/>
    </row>
    <row r="1219" spans="5:12" ht="12.5" hidden="1">
      <c r="E1219" s="524"/>
      <c r="J1219" s="525"/>
      <c r="L1219" s="376"/>
    </row>
    <row r="1220" spans="5:12" ht="12.5" hidden="1">
      <c r="E1220" s="524"/>
      <c r="J1220" s="525"/>
      <c r="L1220" s="376"/>
    </row>
    <row r="1221" spans="5:12" ht="12.5" hidden="1">
      <c r="E1221" s="524"/>
      <c r="J1221" s="525"/>
      <c r="L1221" s="376"/>
    </row>
    <row r="1222" spans="5:12" ht="12.5" hidden="1">
      <c r="E1222" s="524"/>
      <c r="J1222" s="525"/>
      <c r="L1222" s="376"/>
    </row>
    <row r="1223" spans="5:12" ht="12.5" hidden="1">
      <c r="E1223" s="524"/>
      <c r="J1223" s="525"/>
      <c r="L1223" s="376"/>
    </row>
    <row r="1224" spans="5:12" ht="12.5" hidden="1">
      <c r="E1224" s="524"/>
      <c r="J1224" s="525"/>
      <c r="L1224" s="376"/>
    </row>
    <row r="1225" spans="5:12" ht="12.5" hidden="1">
      <c r="E1225" s="524"/>
      <c r="J1225" s="525"/>
      <c r="L1225" s="376"/>
    </row>
    <row r="1226" spans="5:12" ht="12.5" hidden="1">
      <c r="E1226" s="524"/>
      <c r="J1226" s="525"/>
      <c r="L1226" s="376"/>
    </row>
    <row r="1227" spans="5:12" ht="12.5" hidden="1">
      <c r="E1227" s="524"/>
      <c r="J1227" s="525"/>
      <c r="L1227" s="376"/>
    </row>
    <row r="1228" spans="5:12" ht="12.5" hidden="1">
      <c r="E1228" s="524"/>
      <c r="J1228" s="525"/>
      <c r="L1228" s="376"/>
    </row>
    <row r="1229" spans="5:12" ht="12.5" hidden="1">
      <c r="E1229" s="524"/>
      <c r="J1229" s="525"/>
      <c r="L1229" s="376"/>
    </row>
    <row r="1230" spans="5:12" ht="12.5" hidden="1">
      <c r="E1230" s="524"/>
      <c r="J1230" s="525"/>
      <c r="L1230" s="376"/>
    </row>
    <row r="1231" spans="5:12" ht="12.5" hidden="1">
      <c r="E1231" s="524"/>
      <c r="J1231" s="525"/>
      <c r="L1231" s="376"/>
    </row>
    <row r="1232" spans="5:12" ht="12.5" hidden="1">
      <c r="E1232" s="524"/>
      <c r="J1232" s="525"/>
      <c r="L1232" s="376"/>
    </row>
    <row r="1233" spans="5:12" ht="12.5" hidden="1">
      <c r="E1233" s="524"/>
      <c r="J1233" s="525"/>
      <c r="L1233" s="376"/>
    </row>
    <row r="1234" spans="5:12" ht="12.5" hidden="1">
      <c r="E1234" s="524"/>
      <c r="J1234" s="525"/>
      <c r="L1234" s="376"/>
    </row>
    <row r="1235" spans="5:12" ht="12.5" hidden="1">
      <c r="E1235" s="524"/>
      <c r="J1235" s="525"/>
      <c r="L1235" s="376"/>
    </row>
    <row r="1236" spans="5:12" ht="12.5" hidden="1">
      <c r="E1236" s="524"/>
      <c r="J1236" s="525"/>
      <c r="L1236" s="376"/>
    </row>
    <row r="1237" spans="5:12" ht="12.5" hidden="1">
      <c r="E1237" s="524"/>
      <c r="J1237" s="525"/>
      <c r="L1237" s="376"/>
    </row>
    <row r="1238" spans="5:12" ht="12.5" hidden="1">
      <c r="E1238" s="524"/>
      <c r="J1238" s="525"/>
      <c r="L1238" s="376"/>
    </row>
    <row r="1239" spans="5:12" ht="12.5" hidden="1">
      <c r="E1239" s="524"/>
      <c r="J1239" s="525"/>
      <c r="L1239" s="376"/>
    </row>
    <row r="1240" spans="5:12" ht="12.5" hidden="1">
      <c r="E1240" s="524"/>
      <c r="J1240" s="525"/>
      <c r="L1240" s="376"/>
    </row>
    <row r="1241" spans="5:12" ht="12.5" hidden="1">
      <c r="E1241" s="524"/>
      <c r="J1241" s="525"/>
      <c r="L1241" s="376"/>
    </row>
    <row r="1242" spans="5:12" ht="12.5" hidden="1">
      <c r="E1242" s="524"/>
      <c r="J1242" s="525"/>
      <c r="L1242" s="376"/>
    </row>
    <row r="1243" spans="5:12" ht="12.5" hidden="1">
      <c r="E1243" s="524"/>
      <c r="J1243" s="525"/>
      <c r="L1243" s="376"/>
    </row>
    <row r="1244" spans="5:12" ht="12.5" hidden="1">
      <c r="E1244" s="524"/>
      <c r="J1244" s="525"/>
      <c r="L1244" s="376"/>
    </row>
    <row r="1245" spans="5:12" ht="12.5" hidden="1">
      <c r="E1245" s="524"/>
      <c r="J1245" s="525"/>
      <c r="L1245" s="376"/>
    </row>
    <row r="1246" spans="5:12" ht="12.5" hidden="1">
      <c r="E1246" s="524"/>
      <c r="J1246" s="525"/>
      <c r="L1246" s="376"/>
    </row>
    <row r="1247" spans="5:12" ht="12.5" hidden="1">
      <c r="E1247" s="524"/>
      <c r="J1247" s="525"/>
      <c r="L1247" s="376"/>
    </row>
    <row r="1248" spans="5:12" ht="12.5" hidden="1">
      <c r="E1248" s="524"/>
      <c r="J1248" s="525"/>
      <c r="L1248" s="376"/>
    </row>
    <row r="1249" spans="5:12" ht="12.5" hidden="1">
      <c r="E1249" s="524"/>
      <c r="J1249" s="525"/>
      <c r="L1249" s="376"/>
    </row>
    <row r="1250" spans="5:12" ht="12.5" hidden="1">
      <c r="E1250" s="524"/>
      <c r="J1250" s="525"/>
      <c r="L1250" s="376"/>
    </row>
    <row r="1251" spans="5:12" ht="12.5" hidden="1">
      <c r="E1251" s="524"/>
      <c r="J1251" s="525"/>
      <c r="L1251" s="376"/>
    </row>
    <row r="1252" spans="5:12" ht="12.5" hidden="1">
      <c r="E1252" s="524"/>
      <c r="J1252" s="525"/>
      <c r="L1252" s="376"/>
    </row>
    <row r="1253" spans="5:12" ht="12.5" hidden="1">
      <c r="E1253" s="524"/>
      <c r="J1253" s="525"/>
      <c r="L1253" s="376"/>
    </row>
    <row r="1254" spans="5:12" ht="12.5" hidden="1">
      <c r="E1254" s="524"/>
      <c r="J1254" s="525"/>
      <c r="L1254" s="376"/>
    </row>
    <row r="1255" spans="5:12" ht="12.5" hidden="1">
      <c r="E1255" s="524"/>
      <c r="J1255" s="525"/>
      <c r="L1255" s="376"/>
    </row>
    <row r="1256" spans="5:12" ht="12.5" hidden="1">
      <c r="E1256" s="524"/>
      <c r="J1256" s="525"/>
      <c r="L1256" s="376"/>
    </row>
    <row r="1257" spans="5:12" ht="12.5" hidden="1">
      <c r="E1257" s="524"/>
      <c r="J1257" s="525"/>
      <c r="L1257" s="376"/>
    </row>
    <row r="1258" spans="5:12" ht="12.5" hidden="1">
      <c r="E1258" s="524"/>
      <c r="J1258" s="525"/>
      <c r="L1258" s="376"/>
    </row>
    <row r="1259" spans="5:12" ht="12.5" hidden="1">
      <c r="E1259" s="524"/>
      <c r="J1259" s="525"/>
      <c r="L1259" s="376"/>
    </row>
    <row r="1260" spans="5:12" ht="12.5" hidden="1">
      <c r="E1260" s="524"/>
      <c r="J1260" s="525"/>
      <c r="L1260" s="376"/>
    </row>
    <row r="1261" spans="5:12" ht="12.5" hidden="1">
      <c r="E1261" s="524"/>
      <c r="J1261" s="525"/>
      <c r="L1261" s="376"/>
    </row>
    <row r="1262" spans="5:12" ht="12.5" hidden="1">
      <c r="E1262" s="524"/>
      <c r="J1262" s="525"/>
      <c r="L1262" s="376"/>
    </row>
    <row r="1263" spans="5:12" ht="12.5" hidden="1">
      <c r="E1263" s="524"/>
      <c r="J1263" s="525"/>
      <c r="L1263" s="376"/>
    </row>
    <row r="1264" spans="5:12" ht="12.5" hidden="1">
      <c r="E1264" s="524"/>
      <c r="J1264" s="525"/>
      <c r="L1264" s="376"/>
    </row>
    <row r="1265" spans="5:12" ht="12.5" hidden="1">
      <c r="E1265" s="524"/>
      <c r="J1265" s="525"/>
      <c r="L1265" s="376"/>
    </row>
    <row r="1266" spans="5:12" ht="12.5" hidden="1">
      <c r="E1266" s="524"/>
      <c r="J1266" s="525"/>
      <c r="L1266" s="376"/>
    </row>
    <row r="1267" spans="5:12" ht="12.5" hidden="1">
      <c r="E1267" s="524"/>
      <c r="J1267" s="525"/>
      <c r="L1267" s="376"/>
    </row>
    <row r="1268" spans="5:12" ht="12.5" hidden="1">
      <c r="E1268" s="524"/>
      <c r="J1268" s="525"/>
      <c r="L1268" s="376"/>
    </row>
    <row r="1269" spans="5:12" ht="12.5" hidden="1">
      <c r="E1269" s="524"/>
      <c r="J1269" s="525"/>
      <c r="L1269" s="376"/>
    </row>
    <row r="1270" spans="5:12" ht="12.5" hidden="1">
      <c r="E1270" s="524"/>
      <c r="J1270" s="525"/>
      <c r="L1270" s="376"/>
    </row>
    <row r="1271" spans="5:12" ht="12.5" hidden="1">
      <c r="E1271" s="524"/>
      <c r="J1271" s="525"/>
      <c r="L1271" s="376"/>
    </row>
    <row r="1272" spans="5:12" ht="12.5" hidden="1">
      <c r="E1272" s="524"/>
      <c r="J1272" s="525"/>
      <c r="L1272" s="376"/>
    </row>
    <row r="1273" spans="5:12" ht="12.5" hidden="1">
      <c r="E1273" s="524"/>
      <c r="J1273" s="525"/>
      <c r="L1273" s="376"/>
    </row>
    <row r="1274" spans="5:12" ht="12.5" hidden="1">
      <c r="E1274" s="524"/>
      <c r="J1274" s="525"/>
      <c r="L1274" s="376"/>
    </row>
    <row r="1275" spans="5:12" ht="12.5" hidden="1">
      <c r="E1275" s="524"/>
      <c r="J1275" s="525"/>
      <c r="L1275" s="376"/>
    </row>
    <row r="1276" spans="5:12" ht="12.5" hidden="1">
      <c r="E1276" s="524"/>
      <c r="J1276" s="525"/>
      <c r="L1276" s="376"/>
    </row>
    <row r="1277" spans="5:12" ht="12.5" hidden="1">
      <c r="E1277" s="524"/>
      <c r="J1277" s="525"/>
      <c r="L1277" s="376"/>
    </row>
    <row r="1278" spans="5:12" ht="12.5" hidden="1">
      <c r="E1278" s="524"/>
      <c r="J1278" s="525"/>
      <c r="L1278" s="376"/>
    </row>
    <row r="1279" spans="5:12" ht="12.5" hidden="1">
      <c r="E1279" s="524"/>
      <c r="J1279" s="525"/>
      <c r="L1279" s="376"/>
    </row>
    <row r="1280" spans="5:12" ht="12.5" hidden="1">
      <c r="E1280" s="524"/>
      <c r="J1280" s="525"/>
      <c r="L1280" s="376"/>
    </row>
    <row r="1281" spans="5:12" ht="12.5" hidden="1">
      <c r="E1281" s="524"/>
      <c r="J1281" s="525"/>
      <c r="L1281" s="376"/>
    </row>
    <row r="1282" spans="5:12" ht="12.5" hidden="1">
      <c r="E1282" s="524"/>
      <c r="J1282" s="525"/>
      <c r="L1282" s="376"/>
    </row>
    <row r="1283" spans="5:12" ht="12.5" hidden="1">
      <c r="E1283" s="524"/>
      <c r="J1283" s="525"/>
      <c r="L1283" s="376"/>
    </row>
    <row r="1284" spans="5:12" ht="12.5" hidden="1">
      <c r="E1284" s="524"/>
      <c r="J1284" s="525"/>
      <c r="L1284" s="376"/>
    </row>
    <row r="1285" spans="5:12" ht="12.5" hidden="1">
      <c r="E1285" s="524"/>
      <c r="J1285" s="525"/>
      <c r="L1285" s="376"/>
    </row>
    <row r="1286" spans="5:12" ht="12.5" hidden="1">
      <c r="E1286" s="524"/>
      <c r="J1286" s="525"/>
      <c r="L1286" s="376"/>
    </row>
    <row r="1287" spans="5:12" ht="12.5" hidden="1">
      <c r="E1287" s="524"/>
      <c r="J1287" s="525"/>
      <c r="L1287" s="376"/>
    </row>
    <row r="1288" spans="5:12" ht="12.5" hidden="1">
      <c r="E1288" s="524"/>
      <c r="J1288" s="525"/>
      <c r="L1288" s="376"/>
    </row>
    <row r="1289" spans="5:12" ht="12.5" hidden="1">
      <c r="E1289" s="524"/>
      <c r="J1289" s="525"/>
      <c r="L1289" s="376"/>
    </row>
    <row r="1290" spans="5:12" ht="12.5" hidden="1">
      <c r="E1290" s="524"/>
      <c r="J1290" s="525"/>
      <c r="L1290" s="376"/>
    </row>
    <row r="1291" spans="5:12" ht="12.5" hidden="1">
      <c r="E1291" s="524"/>
      <c r="J1291" s="525"/>
      <c r="L1291" s="376"/>
    </row>
    <row r="1292" spans="5:12" ht="12.5" hidden="1">
      <c r="E1292" s="524"/>
      <c r="J1292" s="525"/>
      <c r="L1292" s="376"/>
    </row>
    <row r="1293" spans="5:12" ht="12.5" hidden="1">
      <c r="E1293" s="524"/>
      <c r="J1293" s="525"/>
      <c r="L1293" s="376"/>
    </row>
    <row r="1294" spans="5:12" ht="12.5" hidden="1">
      <c r="E1294" s="524"/>
      <c r="J1294" s="525"/>
      <c r="L1294" s="376"/>
    </row>
    <row r="1295" spans="5:12" ht="12.5" hidden="1">
      <c r="E1295" s="524"/>
      <c r="J1295" s="525"/>
      <c r="L1295" s="376"/>
    </row>
    <row r="1296" spans="5:12" ht="12.5" hidden="1">
      <c r="E1296" s="524"/>
      <c r="J1296" s="525"/>
      <c r="L1296" s="376"/>
    </row>
    <row r="1297" spans="5:12" ht="12.5" hidden="1">
      <c r="E1297" s="524"/>
      <c r="J1297" s="525"/>
      <c r="L1297" s="376"/>
    </row>
    <row r="1298" spans="5:12" ht="12.5" hidden="1">
      <c r="E1298" s="524"/>
      <c r="J1298" s="525"/>
      <c r="L1298" s="376"/>
    </row>
    <row r="1299" spans="5:12" ht="12.5" hidden="1">
      <c r="E1299" s="524"/>
      <c r="J1299" s="525"/>
      <c r="L1299" s="376"/>
    </row>
    <row r="1300" spans="5:12" ht="12.5" hidden="1">
      <c r="E1300" s="524"/>
      <c r="J1300" s="525"/>
      <c r="L1300" s="376"/>
    </row>
    <row r="1301" spans="5:12" ht="12.5" hidden="1">
      <c r="E1301" s="524"/>
      <c r="J1301" s="525"/>
      <c r="L1301" s="376"/>
    </row>
    <row r="1302" spans="5:12" ht="12.5" hidden="1">
      <c r="E1302" s="524"/>
      <c r="J1302" s="525"/>
      <c r="L1302" s="376"/>
    </row>
    <row r="1303" spans="5:12" ht="12.5" hidden="1">
      <c r="E1303" s="524"/>
      <c r="J1303" s="525"/>
      <c r="L1303" s="376"/>
    </row>
    <row r="1304" spans="5:12" ht="12.5" hidden="1">
      <c r="E1304" s="524"/>
      <c r="J1304" s="525"/>
      <c r="L1304" s="376"/>
    </row>
    <row r="1305" spans="5:12" ht="12.5" hidden="1">
      <c r="E1305" s="524"/>
      <c r="J1305" s="525"/>
      <c r="L1305" s="376"/>
    </row>
    <row r="1306" spans="5:12" ht="12.5" hidden="1">
      <c r="E1306" s="524"/>
      <c r="J1306" s="525"/>
      <c r="L1306" s="376"/>
    </row>
    <row r="1307" spans="5:12" ht="12.5" hidden="1">
      <c r="E1307" s="524"/>
      <c r="J1307" s="525"/>
      <c r="L1307" s="376"/>
    </row>
    <row r="1308" spans="5:12" ht="12.5" hidden="1">
      <c r="E1308" s="524"/>
      <c r="J1308" s="525"/>
      <c r="L1308" s="376"/>
    </row>
    <row r="1309" spans="5:12" ht="12.5" hidden="1">
      <c r="E1309" s="524"/>
      <c r="J1309" s="525"/>
      <c r="L1309" s="376"/>
    </row>
    <row r="1310" spans="5:12" ht="12.5" hidden="1">
      <c r="E1310" s="524"/>
      <c r="J1310" s="525"/>
      <c r="L1310" s="376"/>
    </row>
    <row r="1311" spans="5:12" ht="12.5" hidden="1">
      <c r="E1311" s="524"/>
      <c r="J1311" s="525"/>
      <c r="L1311" s="376"/>
    </row>
    <row r="1312" spans="5:12" ht="12.5" hidden="1">
      <c r="E1312" s="524"/>
      <c r="J1312" s="525"/>
      <c r="L1312" s="376"/>
    </row>
    <row r="1313" spans="5:12" ht="12.5" hidden="1">
      <c r="E1313" s="524"/>
      <c r="J1313" s="525"/>
      <c r="L1313" s="376"/>
    </row>
    <row r="1314" spans="5:12" ht="12.5" hidden="1">
      <c r="E1314" s="524"/>
      <c r="J1314" s="525"/>
      <c r="L1314" s="376"/>
    </row>
    <row r="1315" spans="5:12" ht="12.5" hidden="1">
      <c r="E1315" s="524"/>
      <c r="J1315" s="525"/>
      <c r="L1315" s="376"/>
    </row>
    <row r="1316" spans="5:12" ht="12.5" hidden="1">
      <c r="E1316" s="524"/>
      <c r="J1316" s="525"/>
      <c r="L1316" s="376"/>
    </row>
    <row r="1317" spans="5:12" ht="12.5" hidden="1">
      <c r="E1317" s="524"/>
      <c r="J1317" s="525"/>
      <c r="L1317" s="376"/>
    </row>
    <row r="1318" spans="5:12" ht="12.5" hidden="1">
      <c r="E1318" s="524"/>
      <c r="J1318" s="525"/>
      <c r="L1318" s="376"/>
    </row>
    <row r="1319" spans="5:12" ht="12.5" hidden="1">
      <c r="E1319" s="524"/>
      <c r="J1319" s="525"/>
      <c r="L1319" s="376"/>
    </row>
    <row r="1320" spans="5:12" ht="12.5" hidden="1">
      <c r="E1320" s="524"/>
      <c r="J1320" s="525"/>
      <c r="L1320" s="376"/>
    </row>
    <row r="1321" spans="5:12" ht="12.5" hidden="1">
      <c r="E1321" s="524"/>
      <c r="J1321" s="525"/>
      <c r="L1321" s="376"/>
    </row>
    <row r="1322" spans="5:12" ht="12.5" hidden="1">
      <c r="E1322" s="524"/>
      <c r="J1322" s="525"/>
      <c r="L1322" s="376"/>
    </row>
    <row r="1323" spans="5:12" ht="12.5" hidden="1">
      <c r="E1323" s="524"/>
      <c r="J1323" s="525"/>
      <c r="L1323" s="376"/>
    </row>
    <row r="1324" spans="5:12" ht="12.5" hidden="1">
      <c r="E1324" s="524"/>
      <c r="J1324" s="525"/>
      <c r="L1324" s="376"/>
    </row>
    <row r="1325" spans="5:12" ht="12.5" hidden="1">
      <c r="E1325" s="524"/>
      <c r="J1325" s="525"/>
      <c r="L1325" s="376"/>
    </row>
    <row r="1326" spans="5:12" ht="12.5" hidden="1">
      <c r="E1326" s="524"/>
      <c r="J1326" s="525"/>
      <c r="L1326" s="376"/>
    </row>
    <row r="1327" spans="5:12" ht="12.5" hidden="1">
      <c r="E1327" s="524"/>
      <c r="J1327" s="525"/>
      <c r="L1327" s="376"/>
    </row>
    <row r="1328" spans="5:12" ht="12.5" hidden="1">
      <c r="E1328" s="524"/>
      <c r="J1328" s="525"/>
      <c r="L1328" s="376"/>
    </row>
    <row r="1329" spans="5:12" ht="12.5" hidden="1">
      <c r="E1329" s="524"/>
      <c r="J1329" s="525"/>
      <c r="L1329" s="376"/>
    </row>
    <row r="1330" spans="5:12" ht="12.5" hidden="1">
      <c r="E1330" s="524"/>
      <c r="J1330" s="525"/>
      <c r="L1330" s="376"/>
    </row>
    <row r="1331" spans="5:12" ht="12.5" hidden="1">
      <c r="E1331" s="524"/>
      <c r="J1331" s="525"/>
      <c r="L1331" s="376"/>
    </row>
    <row r="1332" spans="5:12" ht="12.5" hidden="1">
      <c r="E1332" s="524"/>
      <c r="J1332" s="525"/>
      <c r="L1332" s="376"/>
    </row>
    <row r="1333" spans="5:12" ht="12.5" hidden="1">
      <c r="E1333" s="524"/>
      <c r="J1333" s="525"/>
      <c r="L1333" s="376"/>
    </row>
    <row r="1334" spans="5:12" ht="12.5" hidden="1">
      <c r="E1334" s="524"/>
      <c r="J1334" s="525"/>
      <c r="L1334" s="376"/>
    </row>
    <row r="1335" spans="5:12" ht="12.5" hidden="1">
      <c r="E1335" s="524"/>
      <c r="J1335" s="525"/>
      <c r="L1335" s="376"/>
    </row>
    <row r="1336" spans="5:12" ht="12.5" hidden="1">
      <c r="E1336" s="524"/>
      <c r="J1336" s="525"/>
      <c r="L1336" s="376"/>
    </row>
    <row r="1337" spans="5:12" ht="12.5" hidden="1">
      <c r="E1337" s="524"/>
      <c r="J1337" s="525"/>
      <c r="L1337" s="376"/>
    </row>
    <row r="1338" spans="5:12" ht="12.5" hidden="1">
      <c r="E1338" s="524"/>
      <c r="J1338" s="525"/>
      <c r="L1338" s="376"/>
    </row>
    <row r="1339" spans="5:12" ht="12.5" hidden="1">
      <c r="E1339" s="524"/>
      <c r="J1339" s="525"/>
      <c r="L1339" s="376"/>
    </row>
    <row r="1340" spans="5:12" ht="12.5" hidden="1">
      <c r="E1340" s="524"/>
      <c r="J1340" s="525"/>
      <c r="L1340" s="376"/>
    </row>
    <row r="1341" spans="5:12" ht="12.5" hidden="1">
      <c r="E1341" s="524"/>
      <c r="J1341" s="525"/>
      <c r="L1341" s="376"/>
    </row>
    <row r="1342" spans="5:12" ht="12.5" hidden="1">
      <c r="E1342" s="524"/>
      <c r="J1342" s="525"/>
      <c r="L1342" s="376"/>
    </row>
    <row r="1343" spans="5:12" ht="12.5" hidden="1">
      <c r="E1343" s="524"/>
      <c r="J1343" s="525"/>
      <c r="L1343" s="376"/>
    </row>
    <row r="1344" spans="5:12" ht="12.5" hidden="1">
      <c r="E1344" s="524"/>
      <c r="J1344" s="525"/>
      <c r="L1344" s="376"/>
    </row>
    <row r="1345" spans="5:12" ht="12.5" hidden="1">
      <c r="E1345" s="524"/>
      <c r="J1345" s="525"/>
      <c r="L1345" s="376"/>
    </row>
    <row r="1346" spans="5:12" ht="12.5" hidden="1">
      <c r="E1346" s="524"/>
      <c r="J1346" s="525"/>
      <c r="L1346" s="376"/>
    </row>
    <row r="1347" spans="5:12" ht="12.5" hidden="1">
      <c r="E1347" s="524"/>
      <c r="J1347" s="525"/>
      <c r="L1347" s="376"/>
    </row>
    <row r="1348" spans="5:12" ht="12.5" hidden="1">
      <c r="E1348" s="524"/>
      <c r="J1348" s="525"/>
      <c r="L1348" s="376"/>
    </row>
    <row r="1349" spans="5:12" ht="12.5" hidden="1">
      <c r="E1349" s="524"/>
      <c r="J1349" s="525"/>
      <c r="L1349" s="376"/>
    </row>
    <row r="1350" spans="5:12" ht="12.5" hidden="1">
      <c r="E1350" s="524"/>
      <c r="J1350" s="525"/>
      <c r="L1350" s="376"/>
    </row>
    <row r="1351" spans="5:12" ht="12.5" hidden="1">
      <c r="E1351" s="524"/>
      <c r="J1351" s="525"/>
      <c r="L1351" s="376"/>
    </row>
    <row r="1352" spans="5:12" ht="12.5" hidden="1">
      <c r="E1352" s="524"/>
      <c r="J1352" s="525"/>
      <c r="L1352" s="376"/>
    </row>
    <row r="1353" spans="5:12" ht="12.5" hidden="1">
      <c r="E1353" s="524"/>
      <c r="J1353" s="525"/>
      <c r="L1353" s="376"/>
    </row>
    <row r="1354" spans="5:12" ht="12.5" hidden="1">
      <c r="E1354" s="524"/>
      <c r="J1354" s="525"/>
      <c r="L1354" s="376"/>
    </row>
    <row r="1355" spans="5:12" ht="12.5" hidden="1">
      <c r="E1355" s="524"/>
      <c r="J1355" s="525"/>
      <c r="L1355" s="376"/>
    </row>
    <row r="1356" spans="5:12" ht="12.5" hidden="1">
      <c r="E1356" s="524"/>
      <c r="J1356" s="525"/>
      <c r="L1356" s="376"/>
    </row>
    <row r="1357" spans="5:12" ht="12.5" hidden="1">
      <c r="E1357" s="524"/>
      <c r="J1357" s="525"/>
      <c r="L1357" s="376"/>
    </row>
    <row r="1358" spans="5:12" ht="12.5" hidden="1">
      <c r="E1358" s="524"/>
      <c r="J1358" s="525"/>
      <c r="L1358" s="376"/>
    </row>
    <row r="1359" spans="5:12" ht="12.5" hidden="1">
      <c r="E1359" s="524"/>
      <c r="J1359" s="525"/>
      <c r="L1359" s="376"/>
    </row>
    <row r="1360" spans="5:12" ht="12.5" hidden="1">
      <c r="E1360" s="524"/>
      <c r="J1360" s="525"/>
      <c r="L1360" s="376"/>
    </row>
    <row r="1361" spans="5:12" ht="12.5" hidden="1">
      <c r="E1361" s="524"/>
      <c r="J1361" s="525"/>
      <c r="L1361" s="376"/>
    </row>
    <row r="1362" spans="5:12" ht="12.5" hidden="1">
      <c r="E1362" s="524"/>
      <c r="J1362" s="525"/>
      <c r="L1362" s="376"/>
    </row>
    <row r="1363" spans="5:12" ht="12.5" hidden="1">
      <c r="E1363" s="524"/>
      <c r="J1363" s="525"/>
      <c r="L1363" s="376"/>
    </row>
    <row r="1364" spans="5:12" ht="12.5" hidden="1">
      <c r="E1364" s="524"/>
      <c r="J1364" s="525"/>
      <c r="L1364" s="376"/>
    </row>
    <row r="1365" spans="5:12" ht="12.5" hidden="1">
      <c r="E1365" s="524"/>
      <c r="J1365" s="525"/>
      <c r="L1365" s="376"/>
    </row>
    <row r="1366" spans="5:12" ht="12.5" hidden="1">
      <c r="E1366" s="524"/>
      <c r="J1366" s="525"/>
      <c r="L1366" s="376"/>
    </row>
    <row r="1367" spans="5:12" ht="12.5" hidden="1">
      <c r="E1367" s="524"/>
      <c r="J1367" s="525"/>
      <c r="L1367" s="376"/>
    </row>
    <row r="1368" spans="5:12" ht="12.5" hidden="1">
      <c r="E1368" s="524"/>
      <c r="J1368" s="525"/>
      <c r="L1368" s="376"/>
    </row>
    <row r="1369" spans="5:12" ht="12.5" hidden="1">
      <c r="E1369" s="524"/>
      <c r="J1369" s="525"/>
      <c r="L1369" s="376"/>
    </row>
    <row r="1370" spans="5:12" ht="12.5" hidden="1">
      <c r="E1370" s="524"/>
      <c r="J1370" s="525"/>
      <c r="L1370" s="376"/>
    </row>
    <row r="1371" spans="5:12" ht="12.5" hidden="1">
      <c r="E1371" s="524"/>
      <c r="J1371" s="525"/>
      <c r="L1371" s="376"/>
    </row>
    <row r="1372" spans="5:12" ht="12.5" hidden="1">
      <c r="E1372" s="524"/>
      <c r="J1372" s="525"/>
      <c r="L1372" s="376"/>
    </row>
    <row r="1373" spans="5:12" ht="12.5" hidden="1">
      <c r="E1373" s="524"/>
      <c r="J1373" s="525"/>
      <c r="L1373" s="376"/>
    </row>
    <row r="1374" spans="5:12" ht="12.5" hidden="1">
      <c r="E1374" s="524"/>
      <c r="J1374" s="525"/>
      <c r="L1374" s="376"/>
    </row>
    <row r="1375" spans="5:12" ht="12.5" hidden="1">
      <c r="E1375" s="524"/>
      <c r="J1375" s="525"/>
      <c r="L1375" s="376"/>
    </row>
    <row r="1376" spans="5:12" ht="12.5" hidden="1">
      <c r="E1376" s="524"/>
      <c r="J1376" s="525"/>
      <c r="L1376" s="376"/>
    </row>
    <row r="1377" spans="5:12" ht="12.5" hidden="1">
      <c r="E1377" s="524"/>
      <c r="J1377" s="525"/>
      <c r="L1377" s="376"/>
    </row>
    <row r="1378" spans="5:12" ht="12.5" hidden="1">
      <c r="E1378" s="524"/>
      <c r="J1378" s="525"/>
      <c r="L1378" s="376"/>
    </row>
    <row r="1379" spans="5:12" ht="12.5" hidden="1">
      <c r="E1379" s="524"/>
      <c r="J1379" s="525"/>
      <c r="L1379" s="376"/>
    </row>
    <row r="1380" spans="5:12" ht="12.5" hidden="1">
      <c r="E1380" s="524"/>
      <c r="J1380" s="525"/>
      <c r="L1380" s="376"/>
    </row>
    <row r="1381" spans="5:12" ht="12.5" hidden="1">
      <c r="E1381" s="524"/>
      <c r="J1381" s="525"/>
      <c r="L1381" s="376"/>
    </row>
    <row r="1382" spans="5:12" ht="12.5" hidden="1">
      <c r="E1382" s="524"/>
      <c r="J1382" s="525"/>
      <c r="L1382" s="376"/>
    </row>
    <row r="1383" spans="5:12" ht="12.5" hidden="1">
      <c r="E1383" s="524"/>
      <c r="J1383" s="525"/>
      <c r="L1383" s="376"/>
    </row>
    <row r="1384" spans="5:12" ht="12.5" hidden="1">
      <c r="E1384" s="524"/>
      <c r="J1384" s="525"/>
      <c r="L1384" s="376"/>
    </row>
    <row r="1385" spans="5:12" ht="12.5" hidden="1">
      <c r="E1385" s="524"/>
      <c r="J1385" s="525"/>
      <c r="L1385" s="376"/>
    </row>
    <row r="1386" spans="5:12" ht="12.5" hidden="1">
      <c r="E1386" s="524"/>
      <c r="J1386" s="525"/>
      <c r="L1386" s="376"/>
    </row>
    <row r="1387" spans="5:12" ht="12.5" hidden="1">
      <c r="E1387" s="524"/>
      <c r="J1387" s="525"/>
      <c r="L1387" s="376"/>
    </row>
    <row r="1388" spans="5:12" ht="12.5" hidden="1">
      <c r="E1388" s="524"/>
      <c r="J1388" s="525"/>
      <c r="L1388" s="376"/>
    </row>
    <row r="1389" spans="5:12" ht="12.5" hidden="1">
      <c r="E1389" s="524"/>
      <c r="J1389" s="525"/>
      <c r="L1389" s="376"/>
    </row>
    <row r="1390" spans="5:12" ht="12.5" hidden="1">
      <c r="E1390" s="524"/>
      <c r="J1390" s="525"/>
      <c r="L1390" s="376"/>
    </row>
    <row r="1391" spans="5:12" ht="12.5" hidden="1">
      <c r="E1391" s="524"/>
      <c r="J1391" s="525"/>
      <c r="L1391" s="376"/>
    </row>
    <row r="1392" spans="5:12" ht="12.5" hidden="1">
      <c r="E1392" s="524"/>
      <c r="J1392" s="525"/>
      <c r="L1392" s="376"/>
    </row>
    <row r="1393" spans="5:12" ht="12.5" hidden="1">
      <c r="E1393" s="524"/>
      <c r="J1393" s="525"/>
      <c r="L1393" s="376"/>
    </row>
    <row r="1394" spans="5:12" ht="12.5" hidden="1">
      <c r="E1394" s="524"/>
      <c r="J1394" s="525"/>
      <c r="L1394" s="376"/>
    </row>
    <row r="1395" spans="5:12" ht="12.5" hidden="1">
      <c r="E1395" s="524"/>
      <c r="J1395" s="525"/>
      <c r="L1395" s="376"/>
    </row>
    <row r="1396" spans="5:12" ht="12.5" hidden="1">
      <c r="E1396" s="524"/>
      <c r="J1396" s="525"/>
      <c r="L1396" s="376"/>
    </row>
    <row r="1397" spans="5:12" ht="12.5" hidden="1">
      <c r="E1397" s="524"/>
      <c r="J1397" s="525"/>
      <c r="L1397" s="376"/>
    </row>
    <row r="1398" spans="5:12" ht="12.5" hidden="1">
      <c r="E1398" s="524"/>
      <c r="J1398" s="525"/>
      <c r="L1398" s="376"/>
    </row>
    <row r="1399" spans="5:12" ht="12.5" hidden="1">
      <c r="E1399" s="524"/>
      <c r="J1399" s="525"/>
      <c r="L1399" s="376"/>
    </row>
    <row r="1400" spans="5:12" ht="12.5" hidden="1">
      <c r="E1400" s="524"/>
      <c r="J1400" s="525"/>
      <c r="L1400" s="376"/>
    </row>
    <row r="1401" spans="5:12" ht="12.5" hidden="1">
      <c r="E1401" s="524"/>
      <c r="J1401" s="525"/>
      <c r="L1401" s="376"/>
    </row>
    <row r="1402" spans="5:12" ht="12.5" hidden="1">
      <c r="E1402" s="524"/>
      <c r="J1402" s="525"/>
      <c r="L1402" s="376"/>
    </row>
    <row r="1403" spans="5:12" ht="12.5" hidden="1">
      <c r="E1403" s="524"/>
      <c r="J1403" s="525"/>
      <c r="L1403" s="376"/>
    </row>
    <row r="1404" spans="5:12" ht="12.5" hidden="1">
      <c r="E1404" s="524"/>
      <c r="J1404" s="525"/>
      <c r="L1404" s="376"/>
    </row>
    <row r="1405" spans="5:12" ht="12.5" hidden="1">
      <c r="E1405" s="524"/>
      <c r="J1405" s="525"/>
      <c r="L1405" s="376"/>
    </row>
    <row r="1406" spans="5:12" ht="12.5" hidden="1">
      <c r="E1406" s="524"/>
      <c r="J1406" s="525"/>
      <c r="L1406" s="376"/>
    </row>
    <row r="1407" spans="5:12" ht="12.5" hidden="1">
      <c r="E1407" s="524"/>
      <c r="J1407" s="525"/>
      <c r="L1407" s="376"/>
    </row>
    <row r="1408" spans="5:12" ht="12.5" hidden="1">
      <c r="E1408" s="524"/>
      <c r="J1408" s="525"/>
      <c r="L1408" s="376"/>
    </row>
    <row r="1409" spans="5:12" ht="12.5" hidden="1">
      <c r="E1409" s="524"/>
      <c r="J1409" s="525"/>
      <c r="L1409" s="376"/>
    </row>
    <row r="1410" spans="5:12" ht="12.5" hidden="1">
      <c r="E1410" s="524"/>
      <c r="J1410" s="525"/>
      <c r="L1410" s="376"/>
    </row>
    <row r="1411" spans="5:12" ht="12.5" hidden="1">
      <c r="E1411" s="524"/>
      <c r="J1411" s="525"/>
      <c r="L1411" s="376"/>
    </row>
    <row r="1412" spans="5:12" ht="12.5" hidden="1">
      <c r="E1412" s="524"/>
      <c r="J1412" s="525"/>
      <c r="L1412" s="376"/>
    </row>
    <row r="1413" spans="5:12" ht="12.5" hidden="1">
      <c r="E1413" s="524"/>
      <c r="J1413" s="525"/>
      <c r="L1413" s="376"/>
    </row>
    <row r="1414" spans="5:12" ht="12.5" hidden="1">
      <c r="E1414" s="524"/>
      <c r="J1414" s="525"/>
      <c r="L1414" s="376"/>
    </row>
    <row r="1415" spans="5:12" ht="12.5" hidden="1">
      <c r="E1415" s="524"/>
      <c r="J1415" s="525"/>
      <c r="L1415" s="376"/>
    </row>
    <row r="1416" spans="5:12" ht="12.5" hidden="1">
      <c r="E1416" s="524"/>
      <c r="J1416" s="525"/>
      <c r="L1416" s="376"/>
    </row>
    <row r="1417" spans="5:12" ht="12.5" hidden="1">
      <c r="E1417" s="524"/>
      <c r="J1417" s="525"/>
      <c r="L1417" s="376"/>
    </row>
    <row r="1418" spans="5:12" ht="12.5" hidden="1">
      <c r="E1418" s="524"/>
      <c r="J1418" s="525"/>
      <c r="L1418" s="376"/>
    </row>
    <row r="1419" spans="5:12" ht="12.5" hidden="1">
      <c r="E1419" s="524"/>
      <c r="J1419" s="525"/>
      <c r="L1419" s="376"/>
    </row>
    <row r="1420" spans="5:12" ht="12.5" hidden="1">
      <c r="E1420" s="524"/>
      <c r="J1420" s="525"/>
      <c r="L1420" s="376"/>
    </row>
    <row r="1421" spans="5:12" ht="12.5" hidden="1">
      <c r="E1421" s="524"/>
      <c r="J1421" s="525"/>
      <c r="L1421" s="376"/>
    </row>
    <row r="1422" spans="5:12" ht="12.5" hidden="1">
      <c r="E1422" s="524"/>
      <c r="J1422" s="525"/>
      <c r="L1422" s="376"/>
    </row>
    <row r="1423" spans="5:12" ht="12.5" hidden="1">
      <c r="E1423" s="524"/>
      <c r="J1423" s="525"/>
      <c r="L1423" s="376"/>
    </row>
    <row r="1424" spans="5:12" ht="12.5" hidden="1">
      <c r="E1424" s="524"/>
      <c r="J1424" s="525"/>
      <c r="L1424" s="376"/>
    </row>
    <row r="1425" spans="5:12" ht="12.5" hidden="1">
      <c r="E1425" s="524"/>
      <c r="J1425" s="525"/>
      <c r="L1425" s="376"/>
    </row>
    <row r="1426" spans="5:12" ht="12.5" hidden="1">
      <c r="E1426" s="524"/>
      <c r="J1426" s="525"/>
      <c r="L1426" s="376"/>
    </row>
    <row r="1427" spans="5:12" ht="12.5" hidden="1">
      <c r="E1427" s="524"/>
      <c r="J1427" s="525"/>
      <c r="L1427" s="376"/>
    </row>
    <row r="1428" spans="5:12" ht="12.5" hidden="1">
      <c r="E1428" s="524"/>
      <c r="J1428" s="525"/>
      <c r="L1428" s="376"/>
    </row>
    <row r="1429" spans="5:12" ht="12.5" hidden="1">
      <c r="E1429" s="524"/>
      <c r="J1429" s="525"/>
      <c r="L1429" s="376"/>
    </row>
    <row r="1430" spans="5:12" ht="12.5" hidden="1">
      <c r="E1430" s="524"/>
      <c r="J1430" s="525"/>
      <c r="L1430" s="376"/>
    </row>
    <row r="1431" spans="5:12" ht="12.5" hidden="1">
      <c r="E1431" s="524"/>
      <c r="J1431" s="525"/>
      <c r="L1431" s="376"/>
    </row>
    <row r="1432" spans="5:12" ht="12.5" hidden="1">
      <c r="E1432" s="524"/>
      <c r="J1432" s="525"/>
      <c r="L1432" s="376"/>
    </row>
    <row r="1433" spans="5:12" ht="12.5" hidden="1">
      <c r="E1433" s="524"/>
      <c r="J1433" s="525"/>
      <c r="L1433" s="376"/>
    </row>
    <row r="1434" spans="5:12" ht="12.5" hidden="1">
      <c r="E1434" s="524"/>
      <c r="J1434" s="525"/>
      <c r="L1434" s="376"/>
    </row>
    <row r="1435" spans="5:12" ht="12.5" hidden="1">
      <c r="E1435" s="524"/>
      <c r="J1435" s="525"/>
      <c r="L1435" s="376"/>
    </row>
    <row r="1436" spans="5:12" ht="12.5" hidden="1">
      <c r="E1436" s="524"/>
      <c r="J1436" s="525"/>
      <c r="L1436" s="376"/>
    </row>
    <row r="1437" spans="5:12" ht="12.5" hidden="1">
      <c r="E1437" s="524"/>
      <c r="J1437" s="525"/>
      <c r="L1437" s="376"/>
    </row>
    <row r="1438" spans="5:12" ht="12.5" hidden="1">
      <c r="E1438" s="524"/>
      <c r="J1438" s="525"/>
      <c r="L1438" s="376"/>
    </row>
    <row r="1439" spans="5:12" ht="12.5" hidden="1">
      <c r="E1439" s="524"/>
      <c r="J1439" s="525"/>
      <c r="L1439" s="376"/>
    </row>
    <row r="1440" spans="5:12" ht="12.5" hidden="1">
      <c r="E1440" s="524"/>
      <c r="J1440" s="525"/>
      <c r="L1440" s="376"/>
    </row>
    <row r="1441" spans="5:12" ht="12.5" hidden="1">
      <c r="E1441" s="524"/>
      <c r="J1441" s="525"/>
      <c r="L1441" s="376"/>
    </row>
    <row r="1442" spans="5:12" ht="12.5" hidden="1">
      <c r="E1442" s="524"/>
      <c r="J1442" s="525"/>
      <c r="L1442" s="376"/>
    </row>
    <row r="1443" spans="5:12" ht="12.5" hidden="1">
      <c r="E1443" s="524"/>
      <c r="J1443" s="525"/>
      <c r="L1443" s="376"/>
    </row>
    <row r="1444" spans="5:12" ht="12.5" hidden="1">
      <c r="E1444" s="524"/>
      <c r="J1444" s="525"/>
      <c r="L1444" s="376"/>
    </row>
    <row r="1445" spans="5:12" ht="12.5" hidden="1">
      <c r="E1445" s="524"/>
      <c r="J1445" s="525"/>
      <c r="L1445" s="376"/>
    </row>
    <row r="1446" spans="5:12" ht="12.5" hidden="1">
      <c r="E1446" s="524"/>
      <c r="J1446" s="525"/>
      <c r="L1446" s="376"/>
    </row>
    <row r="1447" spans="5:12" ht="12.5" hidden="1">
      <c r="E1447" s="524"/>
      <c r="J1447" s="525"/>
      <c r="L1447" s="376"/>
    </row>
    <row r="1448" spans="5:12" ht="12.5" hidden="1">
      <c r="E1448" s="524"/>
      <c r="J1448" s="525"/>
      <c r="L1448" s="376"/>
    </row>
    <row r="1449" spans="5:12" ht="12.5" hidden="1">
      <c r="E1449" s="524"/>
      <c r="J1449" s="525"/>
      <c r="L1449" s="376"/>
    </row>
    <row r="1450" spans="5:12" ht="12.5" hidden="1">
      <c r="E1450" s="524"/>
      <c r="J1450" s="525"/>
      <c r="L1450" s="376"/>
    </row>
    <row r="1451" spans="5:12" ht="12.5" hidden="1">
      <c r="E1451" s="524"/>
      <c r="J1451" s="525"/>
      <c r="L1451" s="376"/>
    </row>
    <row r="1452" spans="5:12" ht="12.5" hidden="1">
      <c r="E1452" s="524"/>
      <c r="J1452" s="525"/>
      <c r="L1452" s="376"/>
    </row>
    <row r="1453" spans="5:12" ht="12.5" hidden="1">
      <c r="E1453" s="524"/>
      <c r="J1453" s="525"/>
      <c r="L1453" s="376"/>
    </row>
    <row r="1454" spans="5:12" ht="12.5" hidden="1">
      <c r="E1454" s="524"/>
      <c r="J1454" s="525"/>
      <c r="L1454" s="376"/>
    </row>
    <row r="1455" spans="5:12" ht="12.5" hidden="1">
      <c r="E1455" s="524"/>
      <c r="J1455" s="525"/>
      <c r="L1455" s="376"/>
    </row>
    <row r="1456" spans="5:12" ht="12.5" hidden="1">
      <c r="E1456" s="524"/>
      <c r="J1456" s="525"/>
      <c r="L1456" s="376"/>
    </row>
    <row r="1457" spans="5:12" ht="12.5" hidden="1">
      <c r="E1457" s="524"/>
      <c r="J1457" s="525"/>
      <c r="L1457" s="376"/>
    </row>
    <row r="1458" spans="5:12" ht="12.5" hidden="1">
      <c r="E1458" s="524"/>
      <c r="J1458" s="525"/>
      <c r="L1458" s="376"/>
    </row>
    <row r="1459" spans="5:12" ht="12.5" hidden="1">
      <c r="E1459" s="524"/>
      <c r="J1459" s="525"/>
      <c r="L1459" s="376"/>
    </row>
    <row r="1460" spans="5:12" ht="12.5" hidden="1">
      <c r="E1460" s="524"/>
      <c r="J1460" s="525"/>
      <c r="L1460" s="376"/>
    </row>
    <row r="1461" spans="5:12" ht="12.5" hidden="1">
      <c r="E1461" s="524"/>
      <c r="J1461" s="525"/>
      <c r="L1461" s="376"/>
    </row>
    <row r="1462" spans="5:12" ht="12.5" hidden="1">
      <c r="E1462" s="524"/>
      <c r="J1462" s="525"/>
      <c r="L1462" s="376"/>
    </row>
    <row r="1463" spans="5:12" ht="12.5" hidden="1">
      <c r="E1463" s="524"/>
      <c r="J1463" s="525"/>
      <c r="L1463" s="376"/>
    </row>
    <row r="1464" spans="5:12" ht="12.5" hidden="1">
      <c r="E1464" s="524"/>
      <c r="J1464" s="525"/>
      <c r="L1464" s="376"/>
    </row>
    <row r="1465" spans="5:12" ht="12.5" hidden="1">
      <c r="E1465" s="524"/>
      <c r="J1465" s="525"/>
      <c r="L1465" s="376"/>
    </row>
    <row r="1466" spans="5:12" ht="12.5" hidden="1">
      <c r="E1466" s="524"/>
      <c r="J1466" s="525"/>
      <c r="L1466" s="376"/>
    </row>
    <row r="1467" spans="5:12" ht="12.5" hidden="1">
      <c r="E1467" s="524"/>
      <c r="J1467" s="525"/>
      <c r="L1467" s="376"/>
    </row>
    <row r="1468" spans="5:12" ht="12.5" hidden="1">
      <c r="E1468" s="524"/>
      <c r="J1468" s="525"/>
      <c r="L1468" s="376"/>
    </row>
    <row r="1469" spans="5:12" ht="12.5" hidden="1">
      <c r="E1469" s="524"/>
      <c r="J1469" s="525"/>
      <c r="L1469" s="376"/>
    </row>
    <row r="1470" spans="5:12" ht="12.5" hidden="1">
      <c r="E1470" s="524"/>
      <c r="J1470" s="525"/>
      <c r="L1470" s="376"/>
    </row>
    <row r="1471" spans="5:12" ht="12.5" hidden="1">
      <c r="E1471" s="524"/>
      <c r="J1471" s="525"/>
      <c r="L1471" s="376"/>
    </row>
    <row r="1472" spans="5:12" ht="12.5" hidden="1">
      <c r="E1472" s="524"/>
      <c r="J1472" s="525"/>
      <c r="L1472" s="376"/>
    </row>
    <row r="1473" spans="5:12" ht="12.5" hidden="1">
      <c r="E1473" s="524"/>
      <c r="J1473" s="525"/>
      <c r="L1473" s="376"/>
    </row>
    <row r="1474" spans="5:12" ht="12.5" hidden="1">
      <c r="E1474" s="524"/>
      <c r="J1474" s="525"/>
      <c r="L1474" s="376"/>
    </row>
    <row r="1475" spans="5:12" ht="12.5" hidden="1">
      <c r="E1475" s="524"/>
      <c r="J1475" s="525"/>
      <c r="L1475" s="376"/>
    </row>
    <row r="1476" spans="5:12" ht="12.5" hidden="1">
      <c r="E1476" s="524"/>
      <c r="J1476" s="525"/>
      <c r="L1476" s="376"/>
    </row>
    <row r="1477" spans="5:12" ht="12.5" hidden="1">
      <c r="E1477" s="524"/>
      <c r="J1477" s="525"/>
      <c r="L1477" s="376"/>
    </row>
    <row r="1478" spans="5:12" ht="12.5" hidden="1">
      <c r="E1478" s="524"/>
      <c r="J1478" s="525"/>
      <c r="L1478" s="376"/>
    </row>
    <row r="1479" spans="5:12" ht="12.5" hidden="1">
      <c r="E1479" s="524"/>
      <c r="J1479" s="525"/>
      <c r="L1479" s="376"/>
    </row>
    <row r="1480" spans="5:12" ht="12.5" hidden="1">
      <c r="E1480" s="524"/>
      <c r="J1480" s="525"/>
      <c r="L1480" s="376"/>
    </row>
    <row r="1481" spans="5:12" ht="12.5" hidden="1">
      <c r="E1481" s="524"/>
      <c r="J1481" s="525"/>
      <c r="L1481" s="376"/>
    </row>
    <row r="1482" spans="5:12" ht="12.5" hidden="1">
      <c r="E1482" s="524"/>
      <c r="J1482" s="525"/>
      <c r="L1482" s="376"/>
    </row>
    <row r="1483" spans="5:12" ht="12.5" hidden="1">
      <c r="E1483" s="524"/>
      <c r="J1483" s="525"/>
      <c r="L1483" s="376"/>
    </row>
    <row r="1484" spans="5:12" ht="12.5" hidden="1">
      <c r="E1484" s="524"/>
      <c r="J1484" s="525"/>
      <c r="L1484" s="376"/>
    </row>
    <row r="1485" spans="5:12" ht="12.5" hidden="1">
      <c r="E1485" s="524"/>
      <c r="J1485" s="525"/>
      <c r="L1485" s="376"/>
    </row>
    <row r="1486" spans="5:12" ht="12.5" hidden="1">
      <c r="E1486" s="524"/>
      <c r="J1486" s="525"/>
      <c r="L1486" s="376"/>
    </row>
    <row r="1487" spans="5:12" ht="12.5" hidden="1">
      <c r="E1487" s="524"/>
      <c r="J1487" s="525"/>
      <c r="L1487" s="376"/>
    </row>
    <row r="1488" spans="5:12" ht="12.5" hidden="1">
      <c r="E1488" s="524"/>
      <c r="J1488" s="525"/>
      <c r="L1488" s="376"/>
    </row>
    <row r="1489" spans="5:12" ht="12.5" hidden="1">
      <c r="E1489" s="524"/>
      <c r="J1489" s="525"/>
      <c r="L1489" s="376"/>
    </row>
    <row r="1490" spans="5:12" ht="12.5" hidden="1">
      <c r="E1490" s="524"/>
      <c r="J1490" s="525"/>
      <c r="L1490" s="376"/>
    </row>
    <row r="1491" spans="5:12" ht="12.5" hidden="1">
      <c r="E1491" s="524"/>
      <c r="J1491" s="525"/>
      <c r="L1491" s="376"/>
    </row>
    <row r="1492" spans="5:12" ht="12.5" hidden="1">
      <c r="E1492" s="524"/>
      <c r="J1492" s="525"/>
      <c r="L1492" s="376"/>
    </row>
    <row r="1493" spans="5:12" ht="12.5" hidden="1">
      <c r="E1493" s="524"/>
      <c r="J1493" s="525"/>
      <c r="L1493" s="376"/>
    </row>
    <row r="1494" spans="5:12" ht="12.5" hidden="1">
      <c r="E1494" s="524"/>
      <c r="J1494" s="525"/>
      <c r="L1494" s="376"/>
    </row>
    <row r="1495" spans="5:12" ht="12.5" hidden="1">
      <c r="E1495" s="524"/>
      <c r="J1495" s="525"/>
      <c r="L1495" s="376"/>
    </row>
    <row r="1496" spans="5:12" ht="12.5" hidden="1">
      <c r="E1496" s="524"/>
      <c r="J1496" s="525"/>
      <c r="L1496" s="376"/>
    </row>
    <row r="1497" spans="5:12" ht="12.5" hidden="1">
      <c r="E1497" s="524"/>
      <c r="J1497" s="525"/>
      <c r="L1497" s="376"/>
    </row>
    <row r="1498" spans="5:12" ht="12.5" hidden="1">
      <c r="E1498" s="524"/>
      <c r="J1498" s="525"/>
      <c r="L1498" s="376"/>
    </row>
    <row r="1499" spans="5:12" ht="12.5" hidden="1">
      <c r="E1499" s="524"/>
      <c r="J1499" s="525"/>
      <c r="L1499" s="376"/>
    </row>
    <row r="1500" spans="5:12" ht="12.5" hidden="1">
      <c r="E1500" s="524"/>
      <c r="J1500" s="525"/>
      <c r="L1500" s="376"/>
    </row>
    <row r="1501" spans="5:12" ht="12.5" hidden="1">
      <c r="E1501" s="524"/>
      <c r="J1501" s="525"/>
      <c r="L1501" s="376"/>
    </row>
    <row r="1502" spans="5:12" ht="12.5" hidden="1">
      <c r="E1502" s="524"/>
      <c r="J1502" s="525"/>
      <c r="L1502" s="376"/>
    </row>
    <row r="1503" spans="5:12" ht="12.5" hidden="1">
      <c r="E1503" s="524"/>
      <c r="J1503" s="525"/>
      <c r="L1503" s="376"/>
    </row>
    <row r="1504" spans="5:12" ht="12.5" hidden="1">
      <c r="E1504" s="524"/>
      <c r="J1504" s="525"/>
      <c r="L1504" s="376"/>
    </row>
    <row r="1505" spans="5:12" ht="12.5" hidden="1">
      <c r="E1505" s="524"/>
      <c r="J1505" s="525"/>
      <c r="L1505" s="376"/>
    </row>
    <row r="1506" spans="5:12" ht="12.5" hidden="1">
      <c r="E1506" s="524"/>
      <c r="J1506" s="525"/>
      <c r="L1506" s="376"/>
    </row>
    <row r="1507" spans="5:12" ht="12.5" hidden="1">
      <c r="E1507" s="524"/>
      <c r="J1507" s="525"/>
      <c r="L1507" s="376"/>
    </row>
    <row r="1508" spans="5:12" ht="12.5" hidden="1">
      <c r="E1508" s="524"/>
      <c r="J1508" s="525"/>
      <c r="L1508" s="376"/>
    </row>
    <row r="1509" spans="5:12" ht="12.5" hidden="1">
      <c r="E1509" s="524"/>
      <c r="J1509" s="525"/>
      <c r="L1509" s="376"/>
    </row>
    <row r="1510" spans="5:12" ht="12.5" hidden="1">
      <c r="E1510" s="524"/>
      <c r="J1510" s="525"/>
      <c r="L1510" s="376"/>
    </row>
    <row r="1511" spans="5:12" ht="12.5" hidden="1">
      <c r="E1511" s="524"/>
      <c r="J1511" s="525"/>
      <c r="L1511" s="376"/>
    </row>
    <row r="1512" spans="5:12" ht="12.5" hidden="1">
      <c r="E1512" s="524"/>
      <c r="J1512" s="525"/>
      <c r="L1512" s="376"/>
    </row>
    <row r="1513" spans="5:12" ht="12.5" hidden="1">
      <c r="E1513" s="524"/>
      <c r="J1513" s="525"/>
      <c r="L1513" s="376"/>
    </row>
    <row r="1514" spans="5:12" ht="12.5" hidden="1">
      <c r="E1514" s="524"/>
      <c r="J1514" s="525"/>
      <c r="L1514" s="376"/>
    </row>
    <row r="1515" spans="5:12" ht="12.5" hidden="1">
      <c r="E1515" s="524"/>
      <c r="J1515" s="525"/>
      <c r="L1515" s="376"/>
    </row>
    <row r="1516" spans="5:12" ht="12.5" hidden="1">
      <c r="E1516" s="524"/>
      <c r="J1516" s="525"/>
      <c r="L1516" s="376"/>
    </row>
    <row r="1517" spans="5:12" ht="12.5" hidden="1">
      <c r="E1517" s="524"/>
      <c r="J1517" s="525"/>
      <c r="L1517" s="376"/>
    </row>
    <row r="1518" spans="5:12" ht="12.5" hidden="1">
      <c r="E1518" s="524"/>
      <c r="J1518" s="525"/>
      <c r="L1518" s="376"/>
    </row>
    <row r="1519" spans="5:12" ht="12.5" hidden="1">
      <c r="E1519" s="524"/>
      <c r="J1519" s="525"/>
      <c r="L1519" s="376"/>
    </row>
    <row r="1520" spans="5:12" ht="12.5" hidden="1">
      <c r="E1520" s="524"/>
      <c r="J1520" s="525"/>
      <c r="L1520" s="376"/>
    </row>
    <row r="1521" spans="5:12" ht="12.5" hidden="1">
      <c r="E1521" s="524"/>
      <c r="J1521" s="525"/>
      <c r="L1521" s="376"/>
    </row>
  </sheetData>
  <sheetProtection algorithmName="SHA-512" hashValue="PWzqwY4iougtj4DGrc3h6IMFlowkR9XrFHf2ub8xaP4QDSMsqZT8/IrEnk2PKLi/3OvOBh5uXcw9Xy/H9j8O5w==" saltValue="DZVQVxqN6pjp2ZOEkeRgNA==" spinCount="100000" sheet="1" objects="1" scenarios="1"/>
  <mergeCells count="19">
    <mergeCell ref="K10:K11"/>
    <mergeCell ref="L10:L11"/>
    <mergeCell ref="M10:M11"/>
    <mergeCell ref="A1:C1"/>
    <mergeCell ref="B3:P3"/>
    <mergeCell ref="C5:I5"/>
    <mergeCell ref="B8:C8"/>
    <mergeCell ref="B10:B11"/>
    <mergeCell ref="C10:C11"/>
    <mergeCell ref="D10:D11"/>
    <mergeCell ref="E10:E11"/>
    <mergeCell ref="F10:F11"/>
    <mergeCell ref="G10:G11"/>
    <mergeCell ref="O10:O11"/>
    <mergeCell ref="P10:P11"/>
    <mergeCell ref="N10:N11"/>
    <mergeCell ref="H10:H11"/>
    <mergeCell ref="I10:I11"/>
    <mergeCell ref="J10:J11"/>
  </mergeCells>
  <conditionalFormatting sqref="G8:G9 G503:G506 F502 H14:H501">
    <cfRule type="expression" dxfId="127" priority="9">
      <formula>#REF!=3</formula>
    </cfRule>
  </conditionalFormatting>
  <conditionalFormatting sqref="H8:H9 F8:F9 F503:F507 H503:H507 E502 G14:G502 I14:I501 J12">
    <cfRule type="expression" dxfId="126" priority="10">
      <formula>#REF!=3</formula>
    </cfRule>
  </conditionalFormatting>
  <conditionalFormatting sqref="G507">
    <cfRule type="expression" dxfId="125" priority="11">
      <formula>#REF!=3</formula>
    </cfRule>
  </conditionalFormatting>
  <conditionalFormatting sqref="H13">
    <cfRule type="expression" dxfId="124" priority="7">
      <formula>#REF!=3</formula>
    </cfRule>
  </conditionalFormatting>
  <conditionalFormatting sqref="I13 G13">
    <cfRule type="expression" dxfId="123" priority="8">
      <formula>#REF!=3</formula>
    </cfRule>
  </conditionalFormatting>
  <conditionalFormatting sqref="G12:H12">
    <cfRule type="expression" dxfId="122" priority="6">
      <formula>#REF!=3</formula>
    </cfRule>
  </conditionalFormatting>
  <conditionalFormatting sqref="K14:O501">
    <cfRule type="expression" dxfId="121" priority="5">
      <formula>#REF!=3</formula>
    </cfRule>
  </conditionalFormatting>
  <conditionalFormatting sqref="K13:O13">
    <cfRule type="expression" dxfId="120" priority="4">
      <formula>#REF!=3</formula>
    </cfRule>
  </conditionalFormatting>
  <conditionalFormatting sqref="P14:P501">
    <cfRule type="expression" dxfId="119" priority="3">
      <formula>#REF!=3</formula>
    </cfRule>
  </conditionalFormatting>
  <conditionalFormatting sqref="P13">
    <cfRule type="expression" dxfId="118" priority="2">
      <formula>#REF!=3</formula>
    </cfRule>
  </conditionalFormatting>
  <dataValidations count="5">
    <dataValidation allowBlank="1" showInputMessage="1" showErrorMessage="1" error="Percentatge de jornada erroni i/o s'ha fet servir el símbol %._x000a_Exemples:_x000a_1.- S'ha consignat un percentatge de jornada inferior a 1 o superior a 100._x000a_2.- Per un 80% de la jornada, correspon posar 80." sqref="K12"/>
    <dataValidation type="whole" allowBlank="1" showInputMessage="1" showErrorMessage="1" error="Codi de contracte erroni" sqref="G12">
      <formula1>1</formula1>
      <formula2>999</formula2>
    </dataValidation>
    <dataValidation type="decimal" allowBlank="1" showInputMessage="1" showErrorMessage="1" error="Només valors entre 33 i 100._x000a_Exemple: per un 65% de discapacitat, correspon posar 65." sqref="E503:E1521 D502">
      <formula1>33</formula1>
      <formula2>100</formula2>
    </dataValidation>
    <dataValidation type="list" allowBlank="1" showInputMessage="1" showErrorMessage="1" sqref="D12 D13:D501">
      <formula1>$R$18:$R$23</formula1>
    </dataValidation>
    <dataValidation type="list" allowBlank="1" showInputMessage="1" showErrorMessage="1" sqref="J12:J1048576 L12:L1048576">
      <formula1>$R$31:$R$32</formula1>
    </dataValidation>
  </dataValidations>
  <pageMargins left="0.70866141732283472" right="0.70866141732283472" top="0.74803149606299213" bottom="0.74803149606299213" header="0.31496062992125984" footer="0.31496062992125984"/>
  <pageSetup paperSize="9" scale="27" orientation="portrait" r:id="rId1"/>
  <headerFooter>
    <oddFooter>&amp;CG146NCESP-081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S71"/>
  <sheetViews>
    <sheetView view="pageBreakPreview" zoomScale="115" zoomScaleNormal="100" zoomScaleSheetLayoutView="115" workbookViewId="0">
      <selection activeCell="B5" sqref="B5:H5"/>
    </sheetView>
  </sheetViews>
  <sheetFormatPr defaultColWidth="9.26953125" defaultRowHeight="12.5"/>
  <cols>
    <col min="1" max="8" width="9.26953125" style="538"/>
    <col min="9" max="9" width="5" style="538" customWidth="1"/>
    <col min="10" max="10" width="4.54296875" style="538" bestFit="1" customWidth="1"/>
    <col min="11" max="12" width="9.26953125" style="538"/>
    <col min="13" max="13" width="7.26953125" style="538" customWidth="1"/>
    <col min="14" max="16384" width="9.26953125" style="538"/>
  </cols>
  <sheetData>
    <row r="1" spans="1:19" s="203" customFormat="1" ht="78" customHeight="1">
      <c r="A1" s="675"/>
      <c r="B1" s="675"/>
      <c r="C1" s="198"/>
      <c r="D1" s="198"/>
      <c r="E1" s="198"/>
      <c r="F1" s="198"/>
      <c r="G1" s="198"/>
      <c r="H1" s="198"/>
      <c r="I1" s="198"/>
      <c r="J1" s="198"/>
      <c r="K1" s="198"/>
      <c r="L1" s="106"/>
    </row>
    <row r="2" spans="1:19" s="203" customFormat="1">
      <c r="A2" s="198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06"/>
    </row>
    <row r="3" spans="1:19" s="203" customFormat="1" ht="15" customHeight="1">
      <c r="A3" s="676" t="s">
        <v>213</v>
      </c>
      <c r="B3" s="676"/>
      <c r="C3" s="676"/>
      <c r="D3" s="676"/>
      <c r="E3" s="676"/>
      <c r="F3" s="676"/>
      <c r="G3" s="676"/>
      <c r="H3" s="676"/>
      <c r="I3" s="676"/>
      <c r="J3" s="676"/>
      <c r="K3" s="676"/>
      <c r="L3" s="676"/>
      <c r="M3" s="539"/>
      <c r="N3" s="540"/>
      <c r="O3" s="540"/>
      <c r="P3" s="540"/>
      <c r="Q3" s="541"/>
      <c r="R3" s="542"/>
      <c r="S3" s="542"/>
    </row>
    <row r="4" spans="1:19" s="203" customFormat="1" ht="13" thickBot="1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06"/>
    </row>
    <row r="5" spans="1:19" s="203" customFormat="1" ht="15" customHeight="1" thickBot="1">
      <c r="A5" s="101" t="s">
        <v>5</v>
      </c>
      <c r="B5" s="677">
        <f>Rel_EMS_JUST!$C$12</f>
        <v>0</v>
      </c>
      <c r="C5" s="678"/>
      <c r="D5" s="678"/>
      <c r="E5" s="678"/>
      <c r="F5" s="678"/>
      <c r="G5" s="678"/>
      <c r="H5" s="679"/>
      <c r="I5" s="106"/>
      <c r="J5" s="102" t="s">
        <v>6</v>
      </c>
      <c r="K5" s="690">
        <f>Rel_EMS_JUST!$M$12</f>
        <v>0</v>
      </c>
      <c r="L5" s="691"/>
      <c r="M5" s="543"/>
    </row>
    <row r="6" spans="1:19" s="203" customFormat="1">
      <c r="A6" s="198"/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06"/>
    </row>
    <row r="7" spans="1:19" s="536" customFormat="1">
      <c r="A7" s="544"/>
      <c r="B7" s="544"/>
      <c r="C7" s="544"/>
      <c r="D7" s="544"/>
      <c r="E7" s="544"/>
      <c r="F7" s="544"/>
      <c r="G7" s="544"/>
      <c r="H7" s="544"/>
      <c r="I7" s="544"/>
      <c r="J7" s="544"/>
      <c r="K7" s="544"/>
      <c r="L7" s="544"/>
    </row>
    <row r="8" spans="1:19" s="536" customFormat="1"/>
    <row r="9" spans="1:19" s="536" customFormat="1"/>
    <row r="10" spans="1:19">
      <c r="A10" s="537" t="s">
        <v>214</v>
      </c>
      <c r="B10" s="537"/>
      <c r="C10" s="537"/>
      <c r="D10" s="537"/>
      <c r="E10" s="537"/>
      <c r="F10" s="537"/>
      <c r="G10" s="537"/>
      <c r="H10" s="537"/>
      <c r="I10" s="537"/>
      <c r="J10" s="537"/>
      <c r="K10" s="537"/>
    </row>
    <row r="11" spans="1:19">
      <c r="A11" s="537"/>
      <c r="B11" s="537"/>
      <c r="C11" s="537"/>
      <c r="D11" s="537"/>
      <c r="E11" s="537"/>
      <c r="F11" s="537"/>
      <c r="G11" s="537"/>
      <c r="H11" s="537"/>
      <c r="I11" s="537"/>
      <c r="J11" s="537"/>
      <c r="K11" s="537"/>
    </row>
    <row r="12" spans="1:19">
      <c r="A12" s="537"/>
      <c r="B12" s="537"/>
      <c r="C12" s="537"/>
      <c r="D12" s="537"/>
      <c r="E12" s="537"/>
      <c r="F12" s="537"/>
      <c r="G12" s="537"/>
      <c r="H12" s="537"/>
      <c r="I12" s="537"/>
      <c r="J12" s="537"/>
      <c r="K12" s="537"/>
    </row>
    <row r="13" spans="1:19">
      <c r="A13" s="537"/>
      <c r="B13" s="537"/>
      <c r="C13" s="537"/>
      <c r="D13" s="537"/>
      <c r="E13" s="537"/>
      <c r="F13" s="537"/>
      <c r="G13" s="537"/>
      <c r="H13" s="537"/>
      <c r="I13" s="537"/>
      <c r="J13" s="537"/>
      <c r="K13" s="537"/>
    </row>
    <row r="14" spans="1:19">
      <c r="A14" s="537"/>
      <c r="B14" s="537"/>
      <c r="C14" s="537"/>
      <c r="D14" s="537"/>
      <c r="E14" s="537"/>
      <c r="F14" s="537"/>
      <c r="G14" s="537"/>
      <c r="H14" s="537"/>
      <c r="I14" s="537"/>
      <c r="J14" s="537"/>
      <c r="K14" s="537"/>
    </row>
    <row r="15" spans="1:19">
      <c r="A15" s="537"/>
      <c r="B15" s="537"/>
      <c r="C15" s="537"/>
      <c r="D15" s="537"/>
      <c r="E15" s="537"/>
      <c r="F15" s="537"/>
      <c r="G15" s="537"/>
      <c r="H15" s="537"/>
      <c r="I15" s="537"/>
      <c r="J15" s="537"/>
      <c r="K15" s="537"/>
    </row>
    <row r="16" spans="1:19">
      <c r="A16" s="537"/>
      <c r="B16" s="537"/>
      <c r="C16" s="537"/>
      <c r="D16" s="537"/>
      <c r="E16" s="537"/>
      <c r="F16" s="537"/>
      <c r="G16" s="537"/>
      <c r="H16" s="537"/>
      <c r="I16" s="537"/>
      <c r="J16" s="537"/>
      <c r="K16" s="537"/>
    </row>
    <row r="17" spans="1:11">
      <c r="A17" s="537"/>
      <c r="B17" s="537"/>
      <c r="C17" s="537"/>
      <c r="D17" s="537"/>
      <c r="E17" s="537"/>
      <c r="F17" s="537"/>
      <c r="G17" s="537"/>
      <c r="H17" s="537"/>
      <c r="I17" s="537"/>
      <c r="J17" s="537"/>
      <c r="K17" s="537"/>
    </row>
    <row r="18" spans="1:11">
      <c r="A18" s="537"/>
      <c r="B18" s="537"/>
      <c r="C18" s="537"/>
      <c r="D18" s="537"/>
      <c r="E18" s="537"/>
      <c r="F18" s="537"/>
      <c r="G18" s="537"/>
      <c r="H18" s="537"/>
      <c r="I18" s="537"/>
      <c r="J18" s="537"/>
      <c r="K18" s="537"/>
    </row>
    <row r="19" spans="1:11">
      <c r="A19" s="537"/>
      <c r="B19" s="537"/>
      <c r="C19" s="537"/>
      <c r="D19" s="537"/>
      <c r="E19" s="537"/>
      <c r="F19" s="537"/>
      <c r="G19" s="537"/>
      <c r="H19" s="537"/>
      <c r="I19" s="537"/>
      <c r="J19" s="537"/>
      <c r="K19" s="537"/>
    </row>
    <row r="20" spans="1:11">
      <c r="A20" s="537"/>
      <c r="B20" s="537"/>
      <c r="C20" s="537"/>
      <c r="D20" s="537"/>
      <c r="E20" s="537"/>
      <c r="F20" s="537"/>
      <c r="G20" s="537"/>
      <c r="H20" s="537"/>
      <c r="I20" s="537"/>
      <c r="J20" s="537"/>
      <c r="K20" s="537"/>
    </row>
    <row r="21" spans="1:11">
      <c r="A21" s="537"/>
      <c r="B21" s="537"/>
      <c r="C21" s="537"/>
      <c r="D21" s="537"/>
      <c r="E21" s="537"/>
      <c r="F21" s="537"/>
      <c r="G21" s="537"/>
      <c r="H21" s="537"/>
      <c r="I21" s="537"/>
      <c r="J21" s="537"/>
      <c r="K21" s="537"/>
    </row>
    <row r="22" spans="1:11">
      <c r="A22" s="537"/>
      <c r="B22" s="537"/>
      <c r="C22" s="537"/>
      <c r="D22" s="537"/>
      <c r="E22" s="537"/>
      <c r="F22" s="537"/>
      <c r="G22" s="537"/>
      <c r="H22" s="537"/>
      <c r="I22" s="537"/>
      <c r="J22" s="537"/>
      <c r="K22" s="537"/>
    </row>
    <row r="23" spans="1:11">
      <c r="A23" s="537"/>
      <c r="B23" s="537"/>
      <c r="C23" s="537"/>
      <c r="D23" s="537"/>
      <c r="E23" s="537"/>
      <c r="F23" s="537"/>
      <c r="G23" s="537"/>
      <c r="H23" s="537"/>
      <c r="I23" s="537"/>
      <c r="J23" s="537"/>
      <c r="K23" s="537"/>
    </row>
    <row r="24" spans="1:11">
      <c r="A24" s="537"/>
      <c r="B24" s="537"/>
      <c r="C24" s="537"/>
      <c r="D24" s="537"/>
      <c r="E24" s="537"/>
      <c r="F24" s="537"/>
      <c r="G24" s="537"/>
      <c r="H24" s="537"/>
      <c r="I24" s="537"/>
      <c r="J24" s="537"/>
      <c r="K24" s="537"/>
    </row>
    <row r="25" spans="1:11">
      <c r="A25" s="537"/>
      <c r="B25" s="537"/>
      <c r="C25" s="537"/>
      <c r="D25" s="537"/>
      <c r="E25" s="537"/>
      <c r="F25" s="537"/>
      <c r="G25" s="537"/>
      <c r="H25" s="537"/>
      <c r="I25" s="537"/>
      <c r="J25" s="537"/>
      <c r="K25" s="537"/>
    </row>
    <row r="26" spans="1:11">
      <c r="A26" s="537"/>
      <c r="B26" s="537"/>
      <c r="C26" s="537"/>
      <c r="D26" s="537"/>
      <c r="E26" s="537"/>
      <c r="F26" s="537"/>
      <c r="G26" s="537"/>
      <c r="H26" s="537"/>
      <c r="I26" s="537"/>
      <c r="J26" s="537"/>
      <c r="K26" s="537"/>
    </row>
    <row r="27" spans="1:11">
      <c r="A27" s="537"/>
      <c r="B27" s="537"/>
      <c r="C27" s="537"/>
      <c r="D27" s="537"/>
      <c r="E27" s="537"/>
      <c r="F27" s="537"/>
      <c r="G27" s="537"/>
      <c r="H27" s="537"/>
      <c r="I27" s="537"/>
      <c r="J27" s="537"/>
      <c r="K27" s="537"/>
    </row>
    <row r="28" spans="1:11">
      <c r="A28" s="537"/>
      <c r="B28" s="537"/>
      <c r="C28" s="537"/>
      <c r="D28" s="537"/>
      <c r="E28" s="537"/>
      <c r="F28" s="537"/>
      <c r="G28" s="537"/>
      <c r="H28" s="537"/>
      <c r="I28" s="537"/>
      <c r="J28" s="537"/>
      <c r="K28" s="537"/>
    </row>
    <row r="29" spans="1:11">
      <c r="A29" s="537"/>
      <c r="B29" s="537"/>
      <c r="C29" s="537"/>
      <c r="D29" s="537"/>
      <c r="E29" s="537"/>
      <c r="F29" s="537"/>
      <c r="G29" s="537"/>
      <c r="H29" s="537"/>
      <c r="I29" s="537"/>
      <c r="J29" s="537"/>
      <c r="K29" s="537"/>
    </row>
    <row r="30" spans="1:11">
      <c r="A30" s="537"/>
      <c r="B30" s="537"/>
      <c r="C30" s="537"/>
      <c r="D30" s="537"/>
      <c r="E30" s="537"/>
      <c r="F30" s="537"/>
      <c r="G30" s="537"/>
      <c r="H30" s="537"/>
      <c r="I30" s="537"/>
      <c r="J30" s="537"/>
      <c r="K30" s="537"/>
    </row>
    <row r="31" spans="1:11">
      <c r="A31" s="537"/>
      <c r="B31" s="537"/>
      <c r="C31" s="537"/>
      <c r="D31" s="537"/>
      <c r="E31" s="537"/>
      <c r="F31" s="537"/>
      <c r="G31" s="537"/>
      <c r="H31" s="537"/>
      <c r="I31" s="537"/>
      <c r="J31" s="537"/>
      <c r="K31" s="537"/>
    </row>
    <row r="32" spans="1:11">
      <c r="A32" s="537"/>
      <c r="B32" s="537"/>
      <c r="C32" s="537"/>
      <c r="D32" s="537"/>
      <c r="E32" s="537"/>
      <c r="F32" s="537"/>
      <c r="G32" s="537"/>
      <c r="H32" s="537"/>
      <c r="I32" s="537"/>
      <c r="J32" s="537"/>
      <c r="K32" s="537"/>
    </row>
    <row r="33" spans="1:11">
      <c r="A33" s="537"/>
      <c r="B33" s="537"/>
      <c r="C33" s="537"/>
      <c r="D33" s="537"/>
      <c r="E33" s="537"/>
      <c r="F33" s="537"/>
      <c r="G33" s="537"/>
      <c r="H33" s="537"/>
      <c r="I33" s="537"/>
      <c r="J33" s="537"/>
      <c r="K33" s="537"/>
    </row>
    <row r="34" spans="1:11">
      <c r="A34" s="537"/>
      <c r="B34" s="537"/>
      <c r="C34" s="537"/>
      <c r="D34" s="537"/>
      <c r="E34" s="537"/>
      <c r="F34" s="537"/>
      <c r="G34" s="537"/>
      <c r="H34" s="537"/>
      <c r="I34" s="537"/>
      <c r="J34" s="537"/>
      <c r="K34" s="537"/>
    </row>
    <row r="35" spans="1:11">
      <c r="A35" s="537"/>
      <c r="B35" s="537"/>
      <c r="C35" s="537"/>
      <c r="D35" s="537"/>
      <c r="E35" s="537"/>
      <c r="F35" s="537"/>
      <c r="G35" s="537"/>
      <c r="H35" s="537"/>
      <c r="I35" s="537"/>
      <c r="J35" s="537"/>
      <c r="K35" s="537"/>
    </row>
    <row r="36" spans="1:11">
      <c r="A36" s="537"/>
      <c r="B36" s="537"/>
      <c r="C36" s="537"/>
      <c r="D36" s="537"/>
      <c r="E36" s="537"/>
      <c r="F36" s="537"/>
      <c r="G36" s="537"/>
      <c r="H36" s="537"/>
      <c r="I36" s="537"/>
      <c r="J36" s="537"/>
      <c r="K36" s="537"/>
    </row>
    <row r="37" spans="1:11">
      <c r="A37" s="537"/>
      <c r="B37" s="537"/>
      <c r="C37" s="537"/>
      <c r="D37" s="537"/>
      <c r="E37" s="537"/>
      <c r="F37" s="537"/>
      <c r="G37" s="537"/>
      <c r="H37" s="537"/>
      <c r="I37" s="537"/>
      <c r="J37" s="537"/>
      <c r="K37" s="537"/>
    </row>
    <row r="38" spans="1:11">
      <c r="A38" s="537"/>
      <c r="B38" s="537"/>
      <c r="C38" s="537"/>
      <c r="D38" s="537"/>
      <c r="E38" s="537"/>
      <c r="F38" s="537"/>
      <c r="G38" s="537"/>
      <c r="H38" s="537"/>
      <c r="I38" s="537"/>
      <c r="J38" s="537"/>
      <c r="K38" s="537"/>
    </row>
    <row r="39" spans="1:11">
      <c r="A39" s="537"/>
      <c r="B39" s="537"/>
      <c r="C39" s="537"/>
      <c r="D39" s="537"/>
      <c r="E39" s="537"/>
      <c r="F39" s="537"/>
      <c r="G39" s="537"/>
      <c r="H39" s="537"/>
      <c r="I39" s="537"/>
      <c r="J39" s="537"/>
      <c r="K39" s="537"/>
    </row>
    <row r="40" spans="1:11">
      <c r="A40" s="537"/>
      <c r="B40" s="537"/>
      <c r="C40" s="537"/>
      <c r="D40" s="537"/>
      <c r="E40" s="537"/>
      <c r="F40" s="537"/>
      <c r="G40" s="537"/>
      <c r="H40" s="537"/>
      <c r="I40" s="537"/>
      <c r="J40" s="537"/>
      <c r="K40" s="537"/>
    </row>
    <row r="41" spans="1:11">
      <c r="A41" s="537"/>
      <c r="B41" s="537"/>
      <c r="C41" s="537"/>
      <c r="D41" s="537"/>
      <c r="E41" s="537"/>
      <c r="F41" s="537"/>
      <c r="G41" s="537"/>
      <c r="H41" s="537"/>
      <c r="I41" s="537"/>
      <c r="J41" s="537"/>
      <c r="K41" s="537"/>
    </row>
    <row r="42" spans="1:11">
      <c r="A42" s="537"/>
      <c r="B42" s="537"/>
      <c r="C42" s="537"/>
      <c r="D42" s="537"/>
      <c r="E42" s="537"/>
      <c r="F42" s="537"/>
      <c r="G42" s="537"/>
      <c r="H42" s="537"/>
      <c r="I42" s="537"/>
      <c r="J42" s="537"/>
      <c r="K42" s="537"/>
    </row>
    <row r="43" spans="1:11">
      <c r="A43" s="537"/>
      <c r="B43" s="537"/>
      <c r="C43" s="537"/>
      <c r="D43" s="537"/>
      <c r="E43" s="537"/>
      <c r="F43" s="537"/>
      <c r="G43" s="537"/>
      <c r="H43" s="537"/>
      <c r="I43" s="537"/>
      <c r="J43" s="537"/>
      <c r="K43" s="537"/>
    </row>
    <row r="44" spans="1:11">
      <c r="A44" s="537"/>
      <c r="B44" s="537"/>
      <c r="C44" s="537"/>
      <c r="D44" s="537"/>
      <c r="E44" s="537"/>
      <c r="F44" s="537"/>
      <c r="G44" s="537"/>
      <c r="H44" s="537"/>
      <c r="I44" s="537"/>
      <c r="J44" s="537"/>
      <c r="K44" s="537"/>
    </row>
    <row r="45" spans="1:11">
      <c r="A45" s="537"/>
      <c r="B45" s="537"/>
      <c r="C45" s="537"/>
      <c r="D45" s="537"/>
      <c r="E45" s="537"/>
      <c r="F45" s="537"/>
      <c r="G45" s="537"/>
      <c r="H45" s="537"/>
      <c r="I45" s="537"/>
      <c r="J45" s="537"/>
      <c r="K45" s="537"/>
    </row>
    <row r="46" spans="1:11">
      <c r="A46" s="537"/>
      <c r="B46" s="537"/>
      <c r="C46" s="537"/>
      <c r="D46" s="537"/>
      <c r="E46" s="537"/>
      <c r="F46" s="537"/>
      <c r="G46" s="537"/>
      <c r="H46" s="537"/>
      <c r="I46" s="537"/>
      <c r="J46" s="537"/>
      <c r="K46" s="537"/>
    </row>
    <row r="47" spans="1:11">
      <c r="A47" s="537"/>
      <c r="B47" s="537"/>
      <c r="C47" s="537"/>
      <c r="D47" s="537"/>
      <c r="E47" s="537"/>
      <c r="F47" s="537"/>
      <c r="G47" s="537"/>
      <c r="H47" s="537"/>
      <c r="I47" s="537"/>
      <c r="J47" s="537"/>
      <c r="K47" s="537"/>
    </row>
    <row r="48" spans="1:11">
      <c r="A48" s="537"/>
      <c r="B48" s="537"/>
      <c r="C48" s="537"/>
      <c r="D48" s="537"/>
      <c r="E48" s="537"/>
      <c r="F48" s="537"/>
      <c r="G48" s="537"/>
      <c r="H48" s="537"/>
      <c r="I48" s="537"/>
      <c r="J48" s="537"/>
      <c r="K48" s="537"/>
    </row>
    <row r="49" spans="1:11">
      <c r="A49" s="537"/>
      <c r="B49" s="537"/>
      <c r="C49" s="537"/>
      <c r="D49" s="537"/>
      <c r="E49" s="537"/>
      <c r="F49" s="537"/>
      <c r="G49" s="537"/>
      <c r="H49" s="537"/>
      <c r="I49" s="537"/>
      <c r="J49" s="537"/>
      <c r="K49" s="537"/>
    </row>
    <row r="50" spans="1:11">
      <c r="A50" s="537"/>
      <c r="B50" s="537"/>
      <c r="C50" s="537"/>
      <c r="D50" s="537"/>
      <c r="E50" s="537"/>
      <c r="F50" s="537"/>
      <c r="G50" s="537"/>
      <c r="H50" s="537"/>
      <c r="I50" s="537"/>
      <c r="J50" s="537"/>
      <c r="K50" s="537"/>
    </row>
    <row r="51" spans="1:11">
      <c r="A51" s="537"/>
      <c r="B51" s="537"/>
      <c r="C51" s="537"/>
      <c r="D51" s="537"/>
      <c r="E51" s="537"/>
      <c r="F51" s="537"/>
      <c r="G51" s="537"/>
      <c r="H51" s="537"/>
      <c r="I51" s="537"/>
      <c r="J51" s="537"/>
      <c r="K51" s="537"/>
    </row>
    <row r="52" spans="1:11">
      <c r="A52" s="537"/>
      <c r="B52" s="537"/>
      <c r="C52" s="537"/>
      <c r="D52" s="537"/>
      <c r="E52" s="537"/>
      <c r="F52" s="537"/>
      <c r="G52" s="537"/>
      <c r="H52" s="537"/>
      <c r="I52" s="537"/>
      <c r="J52" s="537"/>
      <c r="K52" s="537"/>
    </row>
    <row r="53" spans="1:11">
      <c r="A53" s="537"/>
      <c r="B53" s="537"/>
      <c r="C53" s="537"/>
      <c r="D53" s="537"/>
      <c r="E53" s="537"/>
      <c r="F53" s="537"/>
      <c r="G53" s="537"/>
      <c r="H53" s="537"/>
      <c r="I53" s="537"/>
      <c r="J53" s="537"/>
      <c r="K53" s="537"/>
    </row>
    <row r="54" spans="1:11">
      <c r="A54" s="537"/>
      <c r="B54" s="537"/>
      <c r="C54" s="537"/>
      <c r="D54" s="537"/>
      <c r="E54" s="537"/>
      <c r="F54" s="537"/>
      <c r="G54" s="537"/>
      <c r="H54" s="537"/>
      <c r="I54" s="537"/>
      <c r="J54" s="537"/>
      <c r="K54" s="537"/>
    </row>
    <row r="55" spans="1:11">
      <c r="A55" s="537"/>
      <c r="B55" s="537"/>
      <c r="C55" s="537"/>
      <c r="D55" s="537"/>
      <c r="E55" s="537"/>
      <c r="F55" s="537"/>
      <c r="G55" s="537"/>
      <c r="H55" s="537"/>
      <c r="I55" s="537"/>
      <c r="J55" s="537"/>
      <c r="K55" s="537"/>
    </row>
    <row r="56" spans="1:11">
      <c r="A56" s="537"/>
      <c r="B56" s="537"/>
      <c r="C56" s="537"/>
      <c r="D56" s="537"/>
      <c r="E56" s="537"/>
      <c r="F56" s="537"/>
      <c r="G56" s="537"/>
      <c r="H56" s="537"/>
      <c r="I56" s="537"/>
      <c r="J56" s="537"/>
      <c r="K56" s="537"/>
    </row>
    <row r="57" spans="1:11">
      <c r="A57" s="537"/>
      <c r="B57" s="537"/>
      <c r="C57" s="537"/>
      <c r="D57" s="537"/>
      <c r="E57" s="537"/>
      <c r="F57" s="537"/>
      <c r="G57" s="537"/>
      <c r="H57" s="537"/>
      <c r="I57" s="537"/>
      <c r="J57" s="537"/>
      <c r="K57" s="537"/>
    </row>
    <row r="58" spans="1:11">
      <c r="A58" s="537"/>
      <c r="B58" s="537"/>
      <c r="C58" s="537"/>
      <c r="D58" s="537"/>
      <c r="E58" s="537"/>
      <c r="F58" s="537"/>
      <c r="G58" s="537"/>
      <c r="H58" s="537"/>
      <c r="I58" s="537"/>
      <c r="J58" s="537"/>
      <c r="K58" s="537"/>
    </row>
    <row r="59" spans="1:11">
      <c r="A59" s="537"/>
      <c r="B59" s="537"/>
      <c r="C59" s="537"/>
      <c r="D59" s="537"/>
      <c r="E59" s="537"/>
      <c r="F59" s="537"/>
      <c r="G59" s="537"/>
      <c r="H59" s="537"/>
      <c r="I59" s="537"/>
      <c r="J59" s="537"/>
      <c r="K59" s="537"/>
    </row>
    <row r="60" spans="1:11">
      <c r="A60" s="537"/>
      <c r="B60" s="537"/>
      <c r="C60" s="537"/>
      <c r="D60" s="537"/>
      <c r="E60" s="537"/>
      <c r="F60" s="537"/>
      <c r="G60" s="537"/>
      <c r="H60" s="537"/>
      <c r="I60" s="537"/>
      <c r="J60" s="537"/>
      <c r="K60" s="537"/>
    </row>
    <row r="61" spans="1:11">
      <c r="A61" s="537"/>
      <c r="B61" s="537"/>
      <c r="C61" s="537"/>
      <c r="D61" s="537"/>
      <c r="E61" s="537"/>
      <c r="F61" s="537"/>
      <c r="G61" s="537"/>
      <c r="H61" s="537"/>
      <c r="I61" s="537"/>
      <c r="J61" s="537"/>
      <c r="K61" s="537"/>
    </row>
    <row r="62" spans="1:11">
      <c r="A62" s="537"/>
      <c r="B62" s="537"/>
      <c r="C62" s="537"/>
      <c r="D62" s="537"/>
      <c r="E62" s="537"/>
      <c r="F62" s="537"/>
      <c r="G62" s="537"/>
      <c r="H62" s="537"/>
      <c r="I62" s="537"/>
      <c r="J62" s="537"/>
      <c r="K62" s="537"/>
    </row>
    <row r="63" spans="1:11">
      <c r="A63" s="537"/>
      <c r="B63" s="537"/>
      <c r="C63" s="537"/>
      <c r="D63" s="537"/>
      <c r="E63" s="537"/>
      <c r="F63" s="537"/>
      <c r="G63" s="537"/>
      <c r="H63" s="537"/>
      <c r="I63" s="537"/>
      <c r="J63" s="537"/>
      <c r="K63" s="537"/>
    </row>
    <row r="64" spans="1:11">
      <c r="A64" s="537"/>
      <c r="B64" s="537"/>
      <c r="C64" s="537"/>
      <c r="D64" s="537"/>
      <c r="E64" s="537"/>
      <c r="F64" s="537"/>
      <c r="G64" s="537"/>
      <c r="H64" s="537"/>
      <c r="I64" s="537"/>
      <c r="J64" s="537"/>
      <c r="K64" s="537"/>
    </row>
    <row r="65" spans="1:11">
      <c r="A65" s="537"/>
      <c r="B65" s="537"/>
      <c r="C65" s="537"/>
      <c r="D65" s="537"/>
      <c r="E65" s="537"/>
      <c r="F65" s="537"/>
      <c r="G65" s="537"/>
      <c r="H65" s="537"/>
      <c r="I65" s="537"/>
      <c r="J65" s="537"/>
      <c r="K65" s="537"/>
    </row>
    <row r="66" spans="1:11">
      <c r="A66" s="537"/>
      <c r="B66" s="537"/>
      <c r="C66" s="537"/>
      <c r="D66" s="537"/>
      <c r="E66" s="537"/>
      <c r="F66" s="537"/>
      <c r="G66" s="537"/>
      <c r="H66" s="537"/>
      <c r="I66" s="537"/>
      <c r="J66" s="537"/>
      <c r="K66" s="537"/>
    </row>
    <row r="67" spans="1:11">
      <c r="A67" s="537"/>
      <c r="B67" s="537"/>
      <c r="C67" s="537"/>
      <c r="D67" s="537"/>
      <c r="E67" s="537"/>
      <c r="F67" s="537"/>
      <c r="G67" s="537"/>
      <c r="H67" s="537"/>
      <c r="I67" s="537"/>
      <c r="J67" s="537"/>
      <c r="K67" s="537"/>
    </row>
    <row r="68" spans="1:11">
      <c r="A68" s="537"/>
      <c r="B68" s="537"/>
      <c r="C68" s="537"/>
      <c r="D68" s="537"/>
      <c r="E68" s="537"/>
      <c r="F68" s="537"/>
      <c r="G68" s="537"/>
      <c r="H68" s="537"/>
      <c r="I68" s="537"/>
      <c r="J68" s="537"/>
      <c r="K68" s="537"/>
    </row>
    <row r="69" spans="1:11">
      <c r="A69" s="537"/>
      <c r="B69" s="537"/>
      <c r="C69" s="537"/>
      <c r="D69" s="537"/>
      <c r="E69" s="537"/>
      <c r="F69" s="537"/>
      <c r="G69" s="537"/>
      <c r="H69" s="537"/>
      <c r="I69" s="537"/>
      <c r="J69" s="537"/>
      <c r="K69" s="537"/>
    </row>
    <row r="70" spans="1:11">
      <c r="A70" s="537"/>
      <c r="B70" s="537"/>
      <c r="C70" s="537"/>
      <c r="D70" s="537"/>
      <c r="E70" s="537"/>
      <c r="F70" s="537"/>
      <c r="G70" s="537"/>
      <c r="H70" s="537"/>
      <c r="I70" s="537"/>
      <c r="J70" s="537"/>
      <c r="K70" s="537"/>
    </row>
    <row r="71" spans="1:11">
      <c r="A71" s="537"/>
      <c r="B71" s="537"/>
      <c r="C71" s="537"/>
      <c r="D71" s="537"/>
      <c r="E71" s="537"/>
      <c r="F71" s="537"/>
      <c r="G71" s="537"/>
      <c r="H71" s="537"/>
      <c r="I71" s="537"/>
      <c r="J71" s="537"/>
      <c r="K71" s="537"/>
    </row>
  </sheetData>
  <mergeCells count="4">
    <mergeCell ref="A1:B1"/>
    <mergeCell ref="B5:H5"/>
    <mergeCell ref="K5:L5"/>
    <mergeCell ref="A3:L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colBreaks count="1" manualBreakCount="1">
    <brk id="13" max="52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CG1520"/>
  <sheetViews>
    <sheetView topLeftCell="O4" zoomScaleNormal="100" workbookViewId="0">
      <selection activeCell="O7" sqref="O7"/>
    </sheetView>
  </sheetViews>
  <sheetFormatPr defaultColWidth="0" defaultRowHeight="0" customHeight="1" zeroHeight="1"/>
  <cols>
    <col min="1" max="1" width="1.54296875" style="12" customWidth="1"/>
    <col min="2" max="2" width="14.26953125" style="12" customWidth="1"/>
    <col min="3" max="3" width="14.7265625" style="15" customWidth="1"/>
    <col min="4" max="4" width="27.26953125" style="15" bestFit="1" customWidth="1"/>
    <col min="5" max="5" width="27.7265625" style="12" customWidth="1"/>
    <col min="6" max="6" width="14.7265625" style="12" customWidth="1"/>
    <col min="7" max="7" width="14.453125" style="12" customWidth="1"/>
    <col min="8" max="8" width="12.7265625" style="15" customWidth="1"/>
    <col min="9" max="9" width="25.26953125" style="15" customWidth="1"/>
    <col min="10" max="10" width="15.26953125" style="15" customWidth="1"/>
    <col min="11" max="11" width="23.26953125" style="15" customWidth="1"/>
    <col min="12" max="12" width="15" style="15" customWidth="1"/>
    <col min="13" max="13" width="14.26953125" style="15" customWidth="1"/>
    <col min="14" max="14" width="14.26953125" style="15" hidden="1" customWidth="1"/>
    <col min="15" max="15" width="54" style="438" customWidth="1"/>
    <col min="16" max="16" width="15" style="15" hidden="1" customWidth="1"/>
    <col min="17" max="17" width="23" style="87" bestFit="1" customWidth="1"/>
    <col min="18" max="21" width="23" style="87" customWidth="1"/>
    <col min="22" max="22" width="38.26953125" style="87" bestFit="1" customWidth="1"/>
    <col min="23" max="27" width="28.453125" style="87" customWidth="1"/>
    <col min="28" max="28" width="28.453125" style="87" hidden="1" customWidth="1"/>
    <col min="29" max="29" width="21.54296875" style="12" hidden="1" customWidth="1"/>
    <col min="30" max="30" width="39.81640625" style="12" customWidth="1"/>
    <col min="31" max="31" width="11.453125" style="12" customWidth="1"/>
    <col min="32" max="33" width="36.26953125" style="15" hidden="1" customWidth="1"/>
    <col min="34" max="34" width="50.54296875" style="15" hidden="1" customWidth="1"/>
    <col min="35" max="35" width="9.26953125" style="20" hidden="1" customWidth="1"/>
    <col min="36" max="36" width="13" style="20" hidden="1" customWidth="1"/>
    <col min="37" max="37" width="12" style="20" hidden="1" customWidth="1"/>
    <col min="38" max="38" width="9.26953125" style="20" hidden="1" customWidth="1"/>
    <col min="39" max="39" width="12.26953125" style="20" hidden="1" customWidth="1"/>
    <col min="40" max="40" width="9.26953125" style="20" hidden="1" customWidth="1"/>
    <col min="41" max="42" width="9.26953125" style="15" hidden="1" customWidth="1"/>
    <col min="43" max="43" width="11.7265625" style="89" hidden="1" customWidth="1"/>
    <col min="44" max="44" width="12.54296875" style="15" hidden="1" customWidth="1"/>
    <col min="45" max="45" width="25.453125" style="15" hidden="1" customWidth="1"/>
    <col min="46" max="58" width="12.54296875" style="15" hidden="1" customWidth="1"/>
    <col min="59" max="59" width="27.54296875" style="15" hidden="1" customWidth="1"/>
    <col min="60" max="83" width="12.54296875" style="15" hidden="1" customWidth="1"/>
    <col min="84" max="84" width="20.26953125" style="12" hidden="1" customWidth="1"/>
    <col min="85" max="85" width="16.26953125" style="12" hidden="1" customWidth="1"/>
    <col min="86" max="16384" width="9.26953125" style="12" hidden="1"/>
  </cols>
  <sheetData>
    <row r="1" spans="1:83" ht="83.25" customHeight="1">
      <c r="A1" s="673"/>
      <c r="B1" s="673"/>
      <c r="C1" s="673"/>
      <c r="D1" s="673"/>
      <c r="E1" s="674"/>
      <c r="F1" s="674"/>
      <c r="G1" s="674"/>
      <c r="H1" s="420"/>
      <c r="I1" s="420"/>
      <c r="J1" s="420"/>
      <c r="K1" s="420"/>
      <c r="L1" s="420"/>
      <c r="M1" s="420"/>
      <c r="N1" s="420"/>
      <c r="O1" s="434"/>
      <c r="P1" s="420"/>
      <c r="AC1" s="420"/>
      <c r="AD1" s="421"/>
      <c r="AE1" s="421"/>
      <c r="AF1" s="420"/>
      <c r="AG1" s="420"/>
      <c r="AH1" s="420"/>
      <c r="AI1" s="420"/>
      <c r="AJ1" s="420"/>
      <c r="AK1" s="420"/>
      <c r="AL1" s="420"/>
      <c r="AM1" s="420"/>
      <c r="AN1" s="420"/>
      <c r="AO1" s="89"/>
      <c r="AQ1" s="15"/>
      <c r="AS1" s="526" t="s">
        <v>147</v>
      </c>
      <c r="CD1" s="12"/>
      <c r="CE1" s="12"/>
    </row>
    <row r="2" spans="1:83" ht="29.25" customHeight="1" thickBot="1">
      <c r="A2" s="9"/>
      <c r="B2" s="669" t="s">
        <v>181</v>
      </c>
      <c r="C2" s="669"/>
      <c r="D2" s="669"/>
      <c r="E2" s="669"/>
      <c r="F2" s="669"/>
      <c r="G2" s="669"/>
      <c r="H2" s="669"/>
      <c r="I2" s="669"/>
      <c r="J2" s="669"/>
      <c r="K2" s="669"/>
      <c r="L2" s="669"/>
      <c r="M2" s="669"/>
      <c r="N2" s="669"/>
      <c r="O2" s="669"/>
      <c r="P2" s="669"/>
      <c r="Q2" s="669"/>
      <c r="R2" s="669"/>
      <c r="S2" s="669"/>
      <c r="T2" s="669"/>
      <c r="U2" s="669"/>
      <c r="V2" s="669"/>
      <c r="W2" s="669"/>
      <c r="X2" s="669"/>
      <c r="Y2" s="669"/>
      <c r="Z2" s="669"/>
      <c r="AA2" s="669"/>
      <c r="AB2" s="208"/>
      <c r="AC2" s="100"/>
      <c r="AD2" s="100"/>
      <c r="AE2" s="100"/>
      <c r="AF2" s="16"/>
      <c r="AG2" s="16"/>
      <c r="AH2" s="420"/>
      <c r="AI2" s="420"/>
      <c r="AJ2" s="420"/>
      <c r="AK2" s="420"/>
      <c r="AL2" s="420"/>
      <c r="AM2" s="420"/>
      <c r="AN2" s="420"/>
      <c r="AO2" s="89"/>
      <c r="AQ2" s="15"/>
      <c r="AS2" s="526" t="s">
        <v>263</v>
      </c>
      <c r="CB2" s="12"/>
      <c r="CD2" s="12"/>
      <c r="CE2" s="12"/>
    </row>
    <row r="3" spans="1:83" ht="14.25" customHeight="1" thickBot="1">
      <c r="A3" s="9"/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1"/>
      <c r="AC3" s="423"/>
      <c r="AD3" s="707"/>
      <c r="AE3" s="212"/>
      <c r="AF3" s="421"/>
      <c r="AG3" s="421"/>
      <c r="AH3" s="420"/>
      <c r="AI3" s="420"/>
      <c r="AJ3" s="420"/>
      <c r="AK3" s="420"/>
      <c r="AL3" s="420"/>
      <c r="AM3" s="420"/>
      <c r="AN3" s="420"/>
      <c r="AO3" s="89"/>
      <c r="AQ3" s="15"/>
      <c r="AS3" s="526" t="s">
        <v>264</v>
      </c>
      <c r="CE3" s="12"/>
    </row>
    <row r="4" spans="1:83" ht="14.25" customHeight="1" thickBot="1">
      <c r="A4" s="9"/>
      <c r="B4" s="42" t="s">
        <v>5</v>
      </c>
      <c r="C4" s="709">
        <f>Rel_EMS_JUST!$C$12</f>
        <v>0</v>
      </c>
      <c r="D4" s="710"/>
      <c r="E4" s="710"/>
      <c r="F4" s="710"/>
      <c r="G4" s="710"/>
      <c r="H4" s="710"/>
      <c r="I4" s="711"/>
      <c r="J4" s="99" t="s">
        <v>6</v>
      </c>
      <c r="K4" s="698">
        <f>Rel_EMS_JUST!$M$12</f>
        <v>0</v>
      </c>
      <c r="L4" s="699"/>
      <c r="M4" s="98"/>
      <c r="N4" s="98"/>
      <c r="O4" s="435"/>
      <c r="P4" s="97"/>
      <c r="X4" s="133"/>
      <c r="Y4" s="133"/>
      <c r="Z4" s="133"/>
      <c r="AA4" s="133"/>
      <c r="AB4" s="133"/>
      <c r="AC4" s="424"/>
      <c r="AD4" s="708"/>
      <c r="AE4" s="19"/>
      <c r="AF4" s="420"/>
      <c r="AG4" s="420"/>
      <c r="AH4" s="420"/>
      <c r="AI4" s="420"/>
      <c r="AJ4" s="420"/>
      <c r="AK4" s="420"/>
      <c r="AL4" s="420"/>
      <c r="AM4" s="420"/>
      <c r="AN4" s="420"/>
      <c r="AO4" s="89"/>
      <c r="AQ4" s="20" t="s">
        <v>14</v>
      </c>
      <c r="AS4" s="526" t="s">
        <v>265</v>
      </c>
      <c r="CC4" s="12"/>
      <c r="CD4" s="16"/>
      <c r="CE4" s="12"/>
    </row>
    <row r="5" spans="1:83" ht="54.75" customHeight="1" thickBot="1">
      <c r="A5" s="9"/>
      <c r="B5" s="42"/>
      <c r="C5" s="421"/>
      <c r="D5" s="421"/>
      <c r="E5" s="66"/>
      <c r="F5" s="66"/>
      <c r="G5" s="66"/>
      <c r="H5" s="421"/>
      <c r="I5" s="421"/>
      <c r="J5" s="421"/>
      <c r="K5" s="421"/>
      <c r="L5" s="125"/>
      <c r="M5" s="125"/>
      <c r="N5" s="449" t="s">
        <v>267</v>
      </c>
      <c r="O5" s="436"/>
      <c r="P5" s="440" t="s">
        <v>267</v>
      </c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37"/>
      <c r="AD5" s="421"/>
      <c r="AE5" s="421"/>
      <c r="AF5" s="66"/>
      <c r="AG5" s="66"/>
      <c r="AH5" s="66"/>
      <c r="AI5" s="66"/>
      <c r="AJ5" s="702" t="s">
        <v>266</v>
      </c>
      <c r="AK5" s="702"/>
      <c r="AL5" s="702"/>
      <c r="AM5" s="702"/>
      <c r="AN5" s="66"/>
      <c r="AO5" s="90"/>
      <c r="AP5" s="21"/>
      <c r="AQ5" s="20" t="s">
        <v>7</v>
      </c>
      <c r="AR5" s="21"/>
      <c r="AS5" s="21"/>
      <c r="AT5" s="21"/>
      <c r="AU5" s="704" t="s">
        <v>38</v>
      </c>
      <c r="AV5" s="706"/>
      <c r="AW5" s="21"/>
      <c r="AX5" s="86" t="s">
        <v>41</v>
      </c>
      <c r="AY5" s="21"/>
      <c r="AZ5" s="704" t="s">
        <v>43</v>
      </c>
      <c r="BA5" s="705"/>
      <c r="BB5" s="706"/>
      <c r="BC5" s="21"/>
      <c r="BD5" s="700" t="s">
        <v>54</v>
      </c>
      <c r="BE5" s="70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12"/>
      <c r="CD5" s="21"/>
      <c r="CE5" s="12"/>
    </row>
    <row r="6" spans="1:83" ht="84.75" customHeight="1" thickBot="1">
      <c r="A6" s="9"/>
      <c r="B6" s="92" t="s">
        <v>134</v>
      </c>
      <c r="C6" s="92" t="s">
        <v>9</v>
      </c>
      <c r="D6" s="92" t="s">
        <v>37</v>
      </c>
      <c r="E6" s="93" t="s">
        <v>10</v>
      </c>
      <c r="F6" s="92" t="s">
        <v>95</v>
      </c>
      <c r="G6" s="92" t="s">
        <v>272</v>
      </c>
      <c r="H6" s="92" t="s">
        <v>93</v>
      </c>
      <c r="I6" s="92" t="s">
        <v>91</v>
      </c>
      <c r="J6" s="92" t="s">
        <v>152</v>
      </c>
      <c r="K6" s="92" t="s">
        <v>56</v>
      </c>
      <c r="L6" s="92" t="s">
        <v>32</v>
      </c>
      <c r="M6" s="92" t="s">
        <v>34</v>
      </c>
      <c r="N6" s="92" t="s">
        <v>291</v>
      </c>
      <c r="O6" s="92" t="s">
        <v>290</v>
      </c>
      <c r="P6" s="92" t="s">
        <v>268</v>
      </c>
      <c r="Q6" s="113" t="s">
        <v>147</v>
      </c>
      <c r="R6" s="113" t="s">
        <v>263</v>
      </c>
      <c r="S6" s="113" t="s">
        <v>264</v>
      </c>
      <c r="T6" s="113" t="s">
        <v>265</v>
      </c>
      <c r="U6" s="448" t="s">
        <v>269</v>
      </c>
      <c r="V6" s="369" t="s">
        <v>271</v>
      </c>
      <c r="W6" s="113" t="s">
        <v>270</v>
      </c>
      <c r="X6" s="126" t="s">
        <v>153</v>
      </c>
      <c r="Y6" s="134" t="s">
        <v>157</v>
      </c>
      <c r="Z6" s="134" t="s">
        <v>158</v>
      </c>
      <c r="AA6" s="134" t="s">
        <v>159</v>
      </c>
      <c r="AB6" s="174" t="s">
        <v>175</v>
      </c>
      <c r="AC6" s="96" t="s">
        <v>29</v>
      </c>
      <c r="AD6" s="216" t="s">
        <v>45</v>
      </c>
      <c r="AE6" s="207"/>
      <c r="AF6" s="462" t="s">
        <v>293</v>
      </c>
      <c r="AG6" s="462" t="s">
        <v>294</v>
      </c>
      <c r="AH6" s="364" t="s">
        <v>252</v>
      </c>
      <c r="AI6" s="9"/>
      <c r="AJ6" s="527" t="s">
        <v>147</v>
      </c>
      <c r="AK6" s="527" t="s">
        <v>263</v>
      </c>
      <c r="AL6" s="527" t="s">
        <v>264</v>
      </c>
      <c r="AM6" s="527" t="s">
        <v>265</v>
      </c>
      <c r="AN6" s="9"/>
      <c r="AO6" s="86" t="s">
        <v>42</v>
      </c>
      <c r="AP6" s="12"/>
      <c r="AQ6" s="28" t="s">
        <v>0</v>
      </c>
      <c r="AR6" s="12"/>
      <c r="AS6" s="86" t="s">
        <v>59</v>
      </c>
      <c r="AT6" s="12"/>
      <c r="AU6" s="86" t="s">
        <v>39</v>
      </c>
      <c r="AV6" s="86" t="s">
        <v>40</v>
      </c>
      <c r="AW6" s="12"/>
      <c r="AX6" s="86"/>
      <c r="AY6" s="12"/>
      <c r="AZ6" s="86" t="s">
        <v>16</v>
      </c>
      <c r="BA6" s="86" t="s">
        <v>17</v>
      </c>
      <c r="BB6" s="86" t="s">
        <v>44</v>
      </c>
      <c r="BC6" s="12"/>
      <c r="BD6" s="86" t="s">
        <v>16</v>
      </c>
      <c r="BE6" s="86" t="s">
        <v>17</v>
      </c>
      <c r="BF6" s="12"/>
      <c r="BG6" s="86" t="s">
        <v>142</v>
      </c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</row>
    <row r="7" spans="1:83" ht="14.25" customHeight="1">
      <c r="A7" s="9"/>
      <c r="B7" s="15" t="str">
        <f>IF(C7&lt;&gt;"",1,"")</f>
        <v/>
      </c>
      <c r="C7" s="265"/>
      <c r="D7" s="215"/>
      <c r="E7" s="152"/>
      <c r="F7" s="153"/>
      <c r="G7" s="153"/>
      <c r="H7" s="154"/>
      <c r="I7" s="156"/>
      <c r="J7" s="155"/>
      <c r="K7" s="169"/>
      <c r="L7" s="154"/>
      <c r="M7" s="154"/>
      <c r="N7" s="528" t="str">
        <f>IF(Taula42[[#This Row],[Data inici contracte]]&lt;&gt;0,Taula42[[#This Row],[Data finalització contracte]]+1,"")</f>
        <v/>
      </c>
      <c r="O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7" s="495" t="str">
        <f>IF(Taula42[[#This Row],[Data inici contracte]]&lt;&gt;0,((Taula42[[#This Row],[Dies de contracte en vigor durant l´any 2023]]/365)*104),"")</f>
        <v/>
      </c>
      <c r="Q7" s="496"/>
      <c r="R7" s="496"/>
      <c r="S7" s="496"/>
      <c r="T7" s="496"/>
      <c r="U7" s="371">
        <f>SUM(Taula42[[#This Row],[Nombre d''hores de suport i acompanyament a les famílies]:[Nombre d''hores de seguiment en el lloc de feina]])</f>
        <v>0</v>
      </c>
      <c r="V7" s="371" t="str">
        <f>IF(Taula42[[#This Row],[Suma total d''hores d''atenció]]=0,"",AH7)</f>
        <v/>
      </c>
      <c r="W7" s="158"/>
      <c r="X7" s="158"/>
      <c r="Y7" s="158"/>
      <c r="Z7" s="158"/>
      <c r="AA7" s="158"/>
      <c r="AB7" s="461">
        <f t="shared" ref="AB7:AB70" si="0">IF((AF7+AG7)=2,AO7,0)</f>
        <v>0</v>
      </c>
      <c r="AC7" s="225">
        <f>Taula42[[#This Row],[Mòdul aplicat]]</f>
        <v>0</v>
      </c>
      <c r="AD7" s="229"/>
      <c r="AE7" s="207"/>
      <c r="AF7" s="529">
        <f>(IF(AND(AS7=1,Taula42[[#This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7" s="529">
        <f>IF(AH7="Atenció mínima assolida amb èxit",1,0)</f>
        <v>0</v>
      </c>
      <c r="AH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7" s="9"/>
      <c r="AJ7" s="471" t="str">
        <f>IF(Taula42[[#This Row],[Data inici contracte]]=0,"",(12/365)*Taula42[[#This Row],[Dies de contracte en vigor durant l´any 2023]])</f>
        <v/>
      </c>
      <c r="AK7" s="471" t="str">
        <f>IF(Taula42[[#This Row],[Data inici contracte]]=0,"",(24/365)*Taula42[[#This Row],[Dies de contracte en vigor durant l´any 2023]])</f>
        <v/>
      </c>
      <c r="AL7" s="471" t="str">
        <f>IF(Taula42[[#This Row],[Data inici contracte]]=0,"",(4/365)*Taula42[[#This Row],[Dies de contracte en vigor durant l´any 2023]])</f>
        <v/>
      </c>
      <c r="AM7" s="471" t="str">
        <f>IF(Taula42[[#This Row],[Data inici contracte]]=0,"",(64/365)*Taula42[[#This Row],[Dies de contracte en vigor durant l´any 2023]])</f>
        <v/>
      </c>
      <c r="AN7" s="9"/>
      <c r="AO7" s="91">
        <f>IF(AS7=1,((2763.41/365)*Taula42[[#This Row],[Dies de contracte en vigor durant l´any 2023]]),0)</f>
        <v>0</v>
      </c>
      <c r="AP7" s="12"/>
      <c r="AQ7" s="30" t="s">
        <v>1</v>
      </c>
      <c r="AR7" s="12"/>
      <c r="AS7" s="425">
        <f>IF(Taula42[[#This Row],[Núm. d''ordre]]&lt;&gt;"",1,0)</f>
        <v>0</v>
      </c>
      <c r="AT7" s="12"/>
      <c r="AU7" s="425">
        <f t="shared" ref="AU7:AU70" si="1">IF(Q7&lt;400,1,0)</f>
        <v>1</v>
      </c>
      <c r="AV7" s="425">
        <f t="shared" ref="AV7:AV70" si="2">IF(W7&gt;=400,1,0)</f>
        <v>0</v>
      </c>
      <c r="AW7" s="12"/>
      <c r="AX7" s="425">
        <f>IF(Taula42[[#This Row],[Núm. d''ordre]]&gt;0,1,0)</f>
        <v>1</v>
      </c>
      <c r="AY7" s="12"/>
      <c r="AZ7" s="426">
        <f t="shared" ref="AZ7:AZ70" si="3">IF(G7="Home",1,0)</f>
        <v>0</v>
      </c>
      <c r="BA7" s="426">
        <f t="shared" ref="BA7:BA70" si="4">IF(G7="Dona",1,0)</f>
        <v>0</v>
      </c>
      <c r="BB7" s="426">
        <f t="shared" ref="BB7:BB70" si="5">IF(G7="No binari",1,0)</f>
        <v>0</v>
      </c>
      <c r="BC7" s="12"/>
      <c r="BD7" s="88">
        <f t="shared" ref="BD7:BD70" si="6">IF(F7="Home",1,0)</f>
        <v>0</v>
      </c>
      <c r="BE7" s="88">
        <f t="shared" ref="BE7:BE70" si="7">IF(F7="Dona",1,0)</f>
        <v>0</v>
      </c>
      <c r="BF7" s="12"/>
      <c r="BG7" s="12" t="s">
        <v>33</v>
      </c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</row>
    <row r="8" spans="1:83" ht="14.25" customHeight="1">
      <c r="A8" s="9"/>
      <c r="B8" s="15" t="str">
        <f>IF($C8&lt;&gt;"",MAX($B$7:B7)+1,"")</f>
        <v/>
      </c>
      <c r="C8" s="265"/>
      <c r="D8" s="151"/>
      <c r="E8" s="152"/>
      <c r="F8" s="153"/>
      <c r="G8" s="153"/>
      <c r="H8" s="154"/>
      <c r="I8" s="159"/>
      <c r="J8" s="161"/>
      <c r="K8" s="161"/>
      <c r="L8" s="157"/>
      <c r="M8" s="154"/>
      <c r="N8" s="528" t="str">
        <f>IF(Taula42[[#This Row],[Data inici contracte]]&lt;&gt;0,Taula42[[#This Row],[Data finalització contracte]]+1,"")</f>
        <v/>
      </c>
      <c r="O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8" s="495" t="str">
        <f>IF(Taula42[[#This Row],[Data inici contracte]]&lt;&gt;0,((Taula42[[#This Row],[Dies de contracte en vigor durant l´any 2023]]/365)*104),"")</f>
        <v/>
      </c>
      <c r="Q8" s="496"/>
      <c r="R8" s="496"/>
      <c r="S8" s="496"/>
      <c r="T8" s="496"/>
      <c r="U8" s="371">
        <f>SUM(Taula42[[#This Row],[Nombre d''hores de suport i acompanyament a les famílies]:[Nombre d''hores de seguiment en el lloc de feina]])</f>
        <v>0</v>
      </c>
      <c r="V8" s="371" t="str">
        <f>IF(Taula42[[#This Row],[Suma total d''hores d''atenció]]=0,"",AH8)</f>
        <v/>
      </c>
      <c r="W8" s="170"/>
      <c r="X8" s="158"/>
      <c r="Y8" s="158"/>
      <c r="Z8" s="158"/>
      <c r="AA8" s="158"/>
      <c r="AB8" s="224">
        <f t="shared" si="0"/>
        <v>0</v>
      </c>
      <c r="AC8" s="226">
        <f>Taula42[[#This Row],[Mòdul aplicat]]</f>
        <v>0</v>
      </c>
      <c r="AD8" s="230"/>
      <c r="AE8" s="207"/>
      <c r="AF8" s="529">
        <f>(IF(AND(AS8=1,Taula42[[#This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8" s="529">
        <f t="shared" ref="AG8:AG71" si="8">IF(AH8="Atenció mínima assolida amb èxit",1,0)</f>
        <v>0</v>
      </c>
      <c r="AH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8" s="9"/>
      <c r="AJ8" s="471" t="str">
        <f>IF(Taula42[[#This Row],[Data inici contracte]]=0,"",(12/365)*Taula42[[#This Row],[Dies de contracte en vigor durant l´any 2023]])</f>
        <v/>
      </c>
      <c r="AK8" s="471" t="str">
        <f>IF(Taula42[[#This Row],[Data inici contracte]]=0,"",(24/365)*Taula42[[#This Row],[Dies de contracte en vigor durant l´any 2023]])</f>
        <v/>
      </c>
      <c r="AL8" s="471" t="str">
        <f>IF(Taula42[[#This Row],[Data inici contracte]]=0,"",(4/365)*Taula42[[#This Row],[Dies de contracte en vigor durant l´any 2023]])</f>
        <v/>
      </c>
      <c r="AM8" s="471" t="str">
        <f>IF(Taula42[[#This Row],[Data inici contracte]]=0,"",(64/365)*Taula42[[#This Row],[Dies de contracte en vigor durant l´any 2023]])</f>
        <v/>
      </c>
      <c r="AN8" s="9"/>
      <c r="AO8" s="91">
        <f>IF(AS8=1,((2763.41/365)*Taula42[[#This Row],[Dies de contracte en vigor durant l´any 2023]]),0)</f>
        <v>0</v>
      </c>
      <c r="AP8" s="12"/>
      <c r="AQ8" s="30" t="s">
        <v>2</v>
      </c>
      <c r="AR8" s="12"/>
      <c r="AS8" s="425">
        <f>IF(Taula42[[#This Row],[Núm. d''ordre]]&lt;&gt;"",1,0)</f>
        <v>0</v>
      </c>
      <c r="AT8" s="12"/>
      <c r="AU8" s="425">
        <f t="shared" si="1"/>
        <v>1</v>
      </c>
      <c r="AV8" s="425">
        <f t="shared" si="2"/>
        <v>0</v>
      </c>
      <c r="AW8" s="12"/>
      <c r="AX8" s="425">
        <f>IF(Taula42[[#This Row],[Núm. d''ordre]]&gt;0,1,0)</f>
        <v>1</v>
      </c>
      <c r="AY8" s="12"/>
      <c r="AZ8" s="426">
        <f t="shared" si="3"/>
        <v>0</v>
      </c>
      <c r="BA8" s="426">
        <f t="shared" si="4"/>
        <v>0</v>
      </c>
      <c r="BB8" s="426">
        <f t="shared" si="5"/>
        <v>0</v>
      </c>
      <c r="BC8" s="12"/>
      <c r="BD8" s="88">
        <f t="shared" si="6"/>
        <v>0</v>
      </c>
      <c r="BE8" s="88">
        <f t="shared" si="7"/>
        <v>0</v>
      </c>
      <c r="BF8" s="12"/>
      <c r="BG8" s="12" t="s">
        <v>62</v>
      </c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</row>
    <row r="9" spans="1:83" ht="14.25" customHeight="1">
      <c r="A9" s="9"/>
      <c r="B9" s="15" t="str">
        <f>IF($C9&lt;&gt;"",MAX($B$7:B8)+1,"")</f>
        <v/>
      </c>
      <c r="C9" s="265"/>
      <c r="D9" s="265"/>
      <c r="E9" s="152"/>
      <c r="F9" s="153"/>
      <c r="G9" s="153"/>
      <c r="H9" s="154"/>
      <c r="I9" s="159"/>
      <c r="J9" s="161"/>
      <c r="K9" s="161"/>
      <c r="L9" s="157"/>
      <c r="M9" s="154"/>
      <c r="N9" s="528" t="str">
        <f>IF(Taula42[[#This Row],[Data inici contracte]]&lt;&gt;0,Taula42[[#This Row],[Data finalització contracte]]+1,"")</f>
        <v/>
      </c>
      <c r="O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9" s="495" t="str">
        <f>IF(Taula42[[#This Row],[Data inici contracte]]&lt;&gt;0,((Taula42[[#This Row],[Dies de contracte en vigor durant l´any 2023]]/365)*104),"")</f>
        <v/>
      </c>
      <c r="Q9" s="496"/>
      <c r="R9" s="496"/>
      <c r="S9" s="496"/>
      <c r="T9" s="496"/>
      <c r="U9" s="371">
        <f>SUM(Taula42[[#This Row],[Nombre d''hores de suport i acompanyament a les famílies]:[Nombre d''hores de seguiment en el lloc de feina]])</f>
        <v>0</v>
      </c>
      <c r="V9" s="371" t="str">
        <f>IF(Taula42[[#This Row],[Suma total d''hores d''atenció]]=0,"",AH9)</f>
        <v/>
      </c>
      <c r="W9" s="170"/>
      <c r="X9" s="158"/>
      <c r="Y9" s="158"/>
      <c r="Z9" s="158"/>
      <c r="AA9" s="158"/>
      <c r="AB9" s="224">
        <f t="shared" si="0"/>
        <v>0</v>
      </c>
      <c r="AC9" s="227">
        <f>Taula42[[#This Row],[Mòdul aplicat]]</f>
        <v>0</v>
      </c>
      <c r="AD9" s="231"/>
      <c r="AE9" s="207"/>
      <c r="AF9" s="529">
        <f>(IF(AND(AS9=1,Taula42[[#This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9" s="529">
        <f t="shared" si="8"/>
        <v>0</v>
      </c>
      <c r="AH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9" s="9"/>
      <c r="AJ9" s="471" t="str">
        <f>IF(Taula42[[#This Row],[Data inici contracte]]=0,"",(12/365)*Taula42[[#This Row],[Dies de contracte en vigor durant l´any 2023]])</f>
        <v/>
      </c>
      <c r="AK9" s="471" t="str">
        <f>IF(Taula42[[#This Row],[Data inici contracte]]=0,"",(24/365)*Taula42[[#This Row],[Dies de contracte en vigor durant l´any 2023]])</f>
        <v/>
      </c>
      <c r="AL9" s="471" t="str">
        <f>IF(Taula42[[#This Row],[Data inici contracte]]=0,"",(4/365)*Taula42[[#This Row],[Dies de contracte en vigor durant l´any 2023]])</f>
        <v/>
      </c>
      <c r="AM9" s="471" t="str">
        <f>IF(Taula42[[#This Row],[Data inici contracte]]=0,"",(64/365)*Taula42[[#This Row],[Dies de contracte en vigor durant l´any 2023]])</f>
        <v/>
      </c>
      <c r="AN9" s="9"/>
      <c r="AO9" s="91">
        <f>IF(AS9=1,((2763.41/365)*Taula42[[#This Row],[Dies de contracte en vigor durant l´any 2023]]),0)</f>
        <v>0</v>
      </c>
      <c r="AP9" s="12"/>
      <c r="AQ9" s="30" t="s">
        <v>3</v>
      </c>
      <c r="AR9" s="12"/>
      <c r="AS9" s="425">
        <f>IF(Taula42[[#This Row],[Núm. d''ordre]]&lt;&gt;"",1,0)</f>
        <v>0</v>
      </c>
      <c r="AT9" s="12"/>
      <c r="AU9" s="425">
        <f t="shared" si="1"/>
        <v>1</v>
      </c>
      <c r="AV9" s="425">
        <f t="shared" si="2"/>
        <v>0</v>
      </c>
      <c r="AW9" s="12"/>
      <c r="AX9" s="425">
        <f>IF(Taula42[[#This Row],[Núm. d''ordre]]&gt;0,1,0)</f>
        <v>1</v>
      </c>
      <c r="AY9" s="12"/>
      <c r="AZ9" s="426">
        <f t="shared" si="3"/>
        <v>0</v>
      </c>
      <c r="BA9" s="426">
        <f t="shared" si="4"/>
        <v>0</v>
      </c>
      <c r="BB9" s="426">
        <f t="shared" si="5"/>
        <v>0</v>
      </c>
      <c r="BC9" s="12"/>
      <c r="BD9" s="88">
        <f t="shared" si="6"/>
        <v>0</v>
      </c>
      <c r="BE9" s="88">
        <f t="shared" si="7"/>
        <v>0</v>
      </c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</row>
    <row r="10" spans="1:83" ht="14.25" customHeight="1">
      <c r="A10" s="9"/>
      <c r="B10" s="15" t="str">
        <f>IF($C10&lt;&gt;"",MAX($B$7:B9)+1,"")</f>
        <v/>
      </c>
      <c r="C10" s="265"/>
      <c r="D10" s="215"/>
      <c r="E10" s="215"/>
      <c r="F10" s="153"/>
      <c r="G10" s="265"/>
      <c r="H10" s="154"/>
      <c r="I10" s="159"/>
      <c r="J10" s="163"/>
      <c r="K10" s="169"/>
      <c r="L10" s="157"/>
      <c r="M10" s="154"/>
      <c r="N10" s="528" t="str">
        <f>IF(Taula42[[#This Row],[Data inici contracte]]&lt;&gt;0,Taula42[[#This Row],[Data finalització contracte]]+1,"")</f>
        <v/>
      </c>
      <c r="O1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0" s="495" t="str">
        <f>IF(Taula42[[#This Row],[Data inici contracte]]&lt;&gt;0,((Taula42[[#This Row],[Dies de contracte en vigor durant l´any 2023]]/365)*104),"")</f>
        <v/>
      </c>
      <c r="Q10" s="496"/>
      <c r="R10" s="496"/>
      <c r="S10" s="496"/>
      <c r="T10" s="496"/>
      <c r="U10" s="371">
        <f>SUM(Taula42[[#This Row],[Nombre d''hores de suport i acompanyament a les famílies]:[Nombre d''hores de seguiment en el lloc de feina]])</f>
        <v>0</v>
      </c>
      <c r="V10" s="371" t="str">
        <f>IF(Taula42[[#This Row],[Suma total d''hores d''atenció]]=0,"",AH10)</f>
        <v/>
      </c>
      <c r="W10" s="170"/>
      <c r="X10" s="158"/>
      <c r="Y10" s="158"/>
      <c r="Z10" s="158"/>
      <c r="AA10" s="158"/>
      <c r="AB10" s="224">
        <f t="shared" si="0"/>
        <v>0</v>
      </c>
      <c r="AC10" s="227">
        <f>Taula42[[#This Row],[Mòdul aplicat]]</f>
        <v>0</v>
      </c>
      <c r="AD10" s="231"/>
      <c r="AE10" s="207"/>
      <c r="AF10" s="529">
        <f>(IF(AND(AS10=1,Taula42[[#This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0" s="529">
        <f t="shared" si="8"/>
        <v>0</v>
      </c>
      <c r="AH1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0" s="9"/>
      <c r="AJ10" s="471" t="str">
        <f>IF(Taula42[[#This Row],[Data inici contracte]]=0,"",(12/365)*Taula42[[#This Row],[Dies de contracte en vigor durant l´any 2023]])</f>
        <v/>
      </c>
      <c r="AK10" s="471" t="str">
        <f>IF(Taula42[[#This Row],[Data inici contracte]]=0,"",(24/365)*Taula42[[#This Row],[Dies de contracte en vigor durant l´any 2023]])</f>
        <v/>
      </c>
      <c r="AL10" s="471" t="str">
        <f>IF(Taula42[[#This Row],[Data inici contracte]]=0,"",(4/365)*Taula42[[#This Row],[Dies de contracte en vigor durant l´any 2023]])</f>
        <v/>
      </c>
      <c r="AM10" s="471" t="str">
        <f>IF(Taula42[[#This Row],[Data inici contracte]]=0,"",(64/365)*Taula42[[#This Row],[Dies de contracte en vigor durant l´any 2023]])</f>
        <v/>
      </c>
      <c r="AN10" s="9"/>
      <c r="AO10" s="91">
        <f>IF(AS10=1,((2763.41/365)*Taula42[[#This Row],[Dies de contracte en vigor durant l´any 2023]]),0)</f>
        <v>0</v>
      </c>
      <c r="AP10" s="12"/>
      <c r="AQ10" s="30" t="s">
        <v>12</v>
      </c>
      <c r="AR10" s="12"/>
      <c r="AS10" s="425">
        <f>IF(Taula42[[#This Row],[Núm. d''ordre]]&lt;&gt;"",1,0)</f>
        <v>0</v>
      </c>
      <c r="AT10" s="12"/>
      <c r="AU10" s="425">
        <f t="shared" si="1"/>
        <v>1</v>
      </c>
      <c r="AV10" s="425">
        <f t="shared" si="2"/>
        <v>0</v>
      </c>
      <c r="AW10" s="12"/>
      <c r="AX10" s="425">
        <f>IF(Taula42[[#This Row],[Núm. d''ordre]]&gt;0,1,0)</f>
        <v>1</v>
      </c>
      <c r="AY10" s="12"/>
      <c r="AZ10" s="426">
        <f t="shared" si="3"/>
        <v>0</v>
      </c>
      <c r="BA10" s="426">
        <f t="shared" si="4"/>
        <v>0</v>
      </c>
      <c r="BB10" s="426">
        <f t="shared" si="5"/>
        <v>0</v>
      </c>
      <c r="BC10" s="12"/>
      <c r="BD10" s="88">
        <f t="shared" si="6"/>
        <v>0</v>
      </c>
      <c r="BE10" s="88">
        <f t="shared" si="7"/>
        <v>0</v>
      </c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</row>
    <row r="11" spans="1:83" ht="14.25" customHeight="1">
      <c r="A11" s="9"/>
      <c r="B11" s="15" t="str">
        <f>IF($C11&lt;&gt;"",MAX($B$7:B10)+1,"")</f>
        <v/>
      </c>
      <c r="C11" s="265"/>
      <c r="D11" s="215"/>
      <c r="E11" s="215"/>
      <c r="F11" s="265"/>
      <c r="G11" s="153"/>
      <c r="H11" s="154"/>
      <c r="I11" s="159"/>
      <c r="J11" s="163"/>
      <c r="K11" s="169"/>
      <c r="L11" s="157"/>
      <c r="M11" s="154"/>
      <c r="N11" s="528" t="str">
        <f>IF(Taula42[[#This Row],[Data inici contracte]]&lt;&gt;0,Taula42[[#This Row],[Data finalització contracte]]+1,"")</f>
        <v/>
      </c>
      <c r="O1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1" s="495" t="str">
        <f>IF(Taula42[[#This Row],[Data inici contracte]]&lt;&gt;0,((Taula42[[#This Row],[Dies de contracte en vigor durant l´any 2023]]/365)*104),"")</f>
        <v/>
      </c>
      <c r="Q11" s="496"/>
      <c r="R11" s="496"/>
      <c r="S11" s="496"/>
      <c r="T11" s="496"/>
      <c r="U11" s="371">
        <f>SUM(Taula42[[#This Row],[Nombre d''hores de suport i acompanyament a les famílies]:[Nombre d''hores de seguiment en el lloc de feina]])</f>
        <v>0</v>
      </c>
      <c r="V11" s="371" t="str">
        <f>IF(Taula42[[#This Row],[Suma total d''hores d''atenció]]=0,"",AH11)</f>
        <v/>
      </c>
      <c r="W11" s="170"/>
      <c r="X11" s="158"/>
      <c r="Y11" s="158"/>
      <c r="Z11" s="158"/>
      <c r="AA11" s="158"/>
      <c r="AB11" s="224">
        <f t="shared" si="0"/>
        <v>0</v>
      </c>
      <c r="AC11" s="227">
        <f>Taula42[[#This Row],[Mòdul aplicat]]</f>
        <v>0</v>
      </c>
      <c r="AD11" s="231" t="s">
        <v>292</v>
      </c>
      <c r="AE11" s="207"/>
      <c r="AF11" s="529">
        <f>(IF(AND(AS11=1,Taula42[[#This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1" s="529">
        <f t="shared" si="8"/>
        <v>0</v>
      </c>
      <c r="AH1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1" s="9"/>
      <c r="AJ11" s="471" t="str">
        <f>IF(Taula42[[#This Row],[Data inici contracte]]=0,"",(12/365)*Taula42[[#This Row],[Dies de contracte en vigor durant l´any 2023]])</f>
        <v/>
      </c>
      <c r="AK11" s="471" t="str">
        <f>IF(Taula42[[#This Row],[Data inici contracte]]=0,"",(24/365)*Taula42[[#This Row],[Dies de contracte en vigor durant l´any 2023]])</f>
        <v/>
      </c>
      <c r="AL11" s="471" t="str">
        <f>IF(Taula42[[#This Row],[Data inici contracte]]=0,"",(4/365)*Taula42[[#This Row],[Dies de contracte en vigor durant l´any 2023]])</f>
        <v/>
      </c>
      <c r="AM11" s="471" t="str">
        <f>IF(Taula42[[#This Row],[Data inici contracte]]=0,"",(64/365)*Taula42[[#This Row],[Dies de contracte en vigor durant l´any 2023]])</f>
        <v/>
      </c>
      <c r="AN11" s="9"/>
      <c r="AO11" s="91">
        <f>IF(AS11=1,((2763.41/365)*Taula42[[#This Row],[Dies de contracte en vigor durant l´any 2023]]),0)</f>
        <v>0</v>
      </c>
      <c r="AP11" s="12"/>
      <c r="AQ11" s="34" t="s">
        <v>13</v>
      </c>
      <c r="AR11" s="12"/>
      <c r="AS11" s="425">
        <f>IF(Taula42[[#This Row],[Núm. d''ordre]]&lt;&gt;"",1,0)</f>
        <v>0</v>
      </c>
      <c r="AT11" s="12"/>
      <c r="AU11" s="425">
        <f t="shared" si="1"/>
        <v>1</v>
      </c>
      <c r="AV11" s="425">
        <f t="shared" si="2"/>
        <v>0</v>
      </c>
      <c r="AW11" s="12"/>
      <c r="AX11" s="425">
        <f>IF(Taula42[[#This Row],[Núm. d''ordre]]&gt;0,1,0)</f>
        <v>1</v>
      </c>
      <c r="AY11" s="12"/>
      <c r="AZ11" s="426">
        <f t="shared" si="3"/>
        <v>0</v>
      </c>
      <c r="BA11" s="426">
        <f t="shared" si="4"/>
        <v>0</v>
      </c>
      <c r="BB11" s="426">
        <f t="shared" si="5"/>
        <v>0</v>
      </c>
      <c r="BC11" s="12"/>
      <c r="BD11" s="88">
        <f t="shared" si="6"/>
        <v>0</v>
      </c>
      <c r="BE11" s="88">
        <f t="shared" si="7"/>
        <v>0</v>
      </c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</row>
    <row r="12" spans="1:83" ht="14.25" customHeight="1">
      <c r="A12" s="9"/>
      <c r="B12" s="15" t="str">
        <f>IF($C12&lt;&gt;"",MAX($B$7:B11)+1,"")</f>
        <v/>
      </c>
      <c r="C12" s="265"/>
      <c r="D12" s="265"/>
      <c r="E12" s="265"/>
      <c r="F12" s="153"/>
      <c r="G12" s="153"/>
      <c r="H12" s="154"/>
      <c r="I12" s="159"/>
      <c r="J12" s="163"/>
      <c r="K12" s="169"/>
      <c r="L12" s="157"/>
      <c r="M12" s="154"/>
      <c r="N12" s="528" t="str">
        <f>IF(Taula42[[#This Row],[Data inici contracte]]&lt;&gt;0,Taula42[[#This Row],[Data finalització contracte]]+1,"")</f>
        <v/>
      </c>
      <c r="O1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2" s="495" t="str">
        <f>IF(Taula42[[#This Row],[Data inici contracte]]&lt;&gt;0,((Taula42[[#This Row],[Dies de contracte en vigor durant l´any 2023]]/365)*104),"")</f>
        <v/>
      </c>
      <c r="Q12" s="496"/>
      <c r="R12" s="496"/>
      <c r="S12" s="496"/>
      <c r="T12" s="496"/>
      <c r="U12" s="371">
        <f>SUM(Taula42[[#This Row],[Nombre d''hores de suport i acompanyament a les famílies]:[Nombre d''hores de seguiment en el lloc de feina]])</f>
        <v>0</v>
      </c>
      <c r="V12" s="371" t="str">
        <f>IF(Taula42[[#This Row],[Suma total d''hores d''atenció]]=0,"",AH12)</f>
        <v/>
      </c>
      <c r="W12" s="170"/>
      <c r="X12" s="158"/>
      <c r="Y12" s="158"/>
      <c r="Z12" s="158"/>
      <c r="AA12" s="158"/>
      <c r="AB12" s="224">
        <f t="shared" si="0"/>
        <v>0</v>
      </c>
      <c r="AC12" s="227">
        <f>Taula42[[#This Row],[Mòdul aplicat]]</f>
        <v>0</v>
      </c>
      <c r="AD12" s="231"/>
      <c r="AE12" s="207"/>
      <c r="AF12" s="529">
        <f>(IF(AND(AS12=1,Taula42[[#This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2" s="529">
        <f t="shared" si="8"/>
        <v>0</v>
      </c>
      <c r="AH1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2" s="9"/>
      <c r="AJ12" s="471" t="str">
        <f>IF(Taula42[[#This Row],[Data inici contracte]]=0,"",(12/365)*Taula42[[#This Row],[Dies de contracte en vigor durant l´any 2023]])</f>
        <v/>
      </c>
      <c r="AK12" s="471" t="str">
        <f>IF(Taula42[[#This Row],[Data inici contracte]]=0,"",(24/365)*Taula42[[#This Row],[Dies de contracte en vigor durant l´any 2023]])</f>
        <v/>
      </c>
      <c r="AL12" s="471" t="str">
        <f>IF(Taula42[[#This Row],[Data inici contracte]]=0,"",(4/365)*Taula42[[#This Row],[Dies de contracte en vigor durant l´any 2023]])</f>
        <v/>
      </c>
      <c r="AM12" s="471" t="str">
        <f>IF(Taula42[[#This Row],[Data inici contracte]]=0,"",(64/365)*Taula42[[#This Row],[Dies de contracte en vigor durant l´any 2023]])</f>
        <v/>
      </c>
      <c r="AN12" s="9"/>
      <c r="AO12" s="91">
        <f>IF(AS12=1,((2763.41/365)*Taula42[[#This Row],[Dies de contracte en vigor durant l´any 2023]]),0)</f>
        <v>0</v>
      </c>
      <c r="AP12" s="12"/>
      <c r="AQ12" s="12"/>
      <c r="AR12" s="12"/>
      <c r="AS12" s="425">
        <f>IF(Taula42[[#This Row],[Núm. d''ordre]]&lt;&gt;"",1,0)</f>
        <v>0</v>
      </c>
      <c r="AT12" s="12"/>
      <c r="AU12" s="425">
        <f t="shared" si="1"/>
        <v>1</v>
      </c>
      <c r="AV12" s="425">
        <f t="shared" si="2"/>
        <v>0</v>
      </c>
      <c r="AW12" s="12"/>
      <c r="AX12" s="425">
        <f>IF(Taula42[[#This Row],[Núm. d''ordre]]&gt;0,1,0)</f>
        <v>1</v>
      </c>
      <c r="AY12" s="12"/>
      <c r="AZ12" s="426">
        <f t="shared" si="3"/>
        <v>0</v>
      </c>
      <c r="BA12" s="426">
        <f t="shared" si="4"/>
        <v>0</v>
      </c>
      <c r="BB12" s="426">
        <f t="shared" si="5"/>
        <v>0</v>
      </c>
      <c r="BC12" s="12"/>
      <c r="BD12" s="88">
        <f t="shared" si="6"/>
        <v>0</v>
      </c>
      <c r="BE12" s="88">
        <f t="shared" si="7"/>
        <v>0</v>
      </c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</row>
    <row r="13" spans="1:83" ht="14.25" customHeight="1">
      <c r="A13" s="9"/>
      <c r="B13" s="15" t="str">
        <f>IF($C13&lt;&gt;"",MAX($B$7:B12)+1,"")</f>
        <v/>
      </c>
      <c r="C13" s="265"/>
      <c r="D13" s="151"/>
      <c r="E13" s="266"/>
      <c r="F13" s="265"/>
      <c r="G13" s="153"/>
      <c r="H13" s="160"/>
      <c r="I13" s="159"/>
      <c r="J13" s="161"/>
      <c r="K13" s="161"/>
      <c r="L13" s="157"/>
      <c r="M13" s="162"/>
      <c r="N13" s="532" t="str">
        <f>IF(Taula42[[#This Row],[Data inici contracte]]&lt;&gt;0,Taula42[[#This Row],[Data finalització contracte]]+1,"")</f>
        <v/>
      </c>
      <c r="O1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3" s="495" t="str">
        <f>IF(Taula42[[#This Row],[Data inici contracte]]&lt;&gt;0,((Taula42[[#This Row],[Dies de contracte en vigor durant l´any 2023]]/365)*104),"")</f>
        <v/>
      </c>
      <c r="Q13" s="496"/>
      <c r="R13" s="496"/>
      <c r="S13" s="496"/>
      <c r="T13" s="496"/>
      <c r="U13" s="371">
        <f>SUM(Taula42[[#This Row],[Nombre d''hores de suport i acompanyament a les famílies]:[Nombre d''hores de seguiment en el lloc de feina]])</f>
        <v>0</v>
      </c>
      <c r="V13" s="371" t="str">
        <f>IF(Taula42[[#This Row],[Suma total d''hores d''atenció]]=0,"",AH13)</f>
        <v/>
      </c>
      <c r="W13" s="170"/>
      <c r="X13" s="158"/>
      <c r="Y13" s="158"/>
      <c r="Z13" s="158"/>
      <c r="AA13" s="158"/>
      <c r="AB13" s="224">
        <f t="shared" si="0"/>
        <v>0</v>
      </c>
      <c r="AC13" s="227">
        <f>Taula42[[#This Row],[Mòdul aplicat]]</f>
        <v>0</v>
      </c>
      <c r="AD13" s="231"/>
      <c r="AE13" s="207"/>
      <c r="AF13" s="529">
        <f>(IF(AND(AS13=1,Taula42[[#This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3" s="529">
        <f t="shared" si="8"/>
        <v>0</v>
      </c>
      <c r="AH1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3" s="9"/>
      <c r="AJ13" s="471" t="str">
        <f>IF(Taula42[[#This Row],[Data inici contracte]]=0,"",(12/365)*Taula42[[#This Row],[Dies de contracte en vigor durant l´any 2023]])</f>
        <v/>
      </c>
      <c r="AK13" s="471" t="str">
        <f>IF(Taula42[[#This Row],[Data inici contracte]]=0,"",(24/365)*Taula42[[#This Row],[Dies de contracte en vigor durant l´any 2023]])</f>
        <v/>
      </c>
      <c r="AL13" s="471" t="str">
        <f>IF(Taula42[[#This Row],[Data inici contracte]]=0,"",(4/365)*Taula42[[#This Row],[Dies de contracte en vigor durant l´any 2023]])</f>
        <v/>
      </c>
      <c r="AM13" s="471" t="str">
        <f>IF(Taula42[[#This Row],[Data inici contracte]]=0,"",(64/365)*Taula42[[#This Row],[Dies de contracte en vigor durant l´any 2023]])</f>
        <v/>
      </c>
      <c r="AN13" s="9"/>
      <c r="AO13" s="91">
        <f>IF(AS13=1,((2763.41/365)*Taula42[[#This Row],[Dies de contracte en vigor durant l´any 2023]]),0)</f>
        <v>0</v>
      </c>
      <c r="AP13" s="12"/>
      <c r="AQ13" s="12"/>
      <c r="AR13" s="12"/>
      <c r="AS13" s="425">
        <f>IF(Taula42[[#This Row],[Núm. d''ordre]]&lt;&gt;"",1,0)</f>
        <v>0</v>
      </c>
      <c r="AT13" s="12"/>
      <c r="AU13" s="425">
        <f t="shared" si="1"/>
        <v>1</v>
      </c>
      <c r="AV13" s="425">
        <f t="shared" si="2"/>
        <v>0</v>
      </c>
      <c r="AW13" s="12"/>
      <c r="AX13" s="425">
        <f>IF(Taula42[[#This Row],[Núm. d''ordre]]&gt;0,1,0)</f>
        <v>1</v>
      </c>
      <c r="AY13" s="12"/>
      <c r="AZ13" s="426">
        <f t="shared" si="3"/>
        <v>0</v>
      </c>
      <c r="BA13" s="426">
        <f t="shared" si="4"/>
        <v>0</v>
      </c>
      <c r="BB13" s="426">
        <f t="shared" si="5"/>
        <v>0</v>
      </c>
      <c r="BC13" s="12"/>
      <c r="BD13" s="88">
        <f t="shared" si="6"/>
        <v>0</v>
      </c>
      <c r="BE13" s="88">
        <f t="shared" si="7"/>
        <v>0</v>
      </c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</row>
    <row r="14" spans="1:83" ht="14.25" customHeight="1">
      <c r="A14" s="9"/>
      <c r="B14" s="15" t="str">
        <f>IF($C14&lt;&gt;"",MAX($B$7:B13)+1,"")</f>
        <v/>
      </c>
      <c r="C14" s="265"/>
      <c r="D14" s="151"/>
      <c r="E14" s="152"/>
      <c r="F14" s="164"/>
      <c r="G14" s="153"/>
      <c r="H14" s="166"/>
      <c r="I14" s="159"/>
      <c r="J14" s="163"/>
      <c r="K14" s="169"/>
      <c r="L14" s="157"/>
      <c r="M14" s="162"/>
      <c r="N14" s="532" t="str">
        <f>IF(Taula42[[#This Row],[Data inici contracte]]&lt;&gt;0,Taula42[[#This Row],[Data finalització contracte]]+1,"")</f>
        <v/>
      </c>
      <c r="O1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4" s="495" t="str">
        <f>IF(Taula42[[#This Row],[Data inici contracte]]&lt;&gt;0,((Taula42[[#This Row],[Dies de contracte en vigor durant l´any 2023]]/365)*104),"")</f>
        <v/>
      </c>
      <c r="Q14" s="496"/>
      <c r="R14" s="496"/>
      <c r="S14" s="496"/>
      <c r="T14" s="496"/>
      <c r="U14" s="371">
        <f>SUM(Taula42[[#This Row],[Nombre d''hores de suport i acompanyament a les famílies]:[Nombre d''hores de seguiment en el lloc de feina]])</f>
        <v>0</v>
      </c>
      <c r="V14" s="371" t="str">
        <f>IF(Taula42[[#This Row],[Suma total d''hores d''atenció]]=0,"",AH14)</f>
        <v/>
      </c>
      <c r="W14" s="170"/>
      <c r="X14" s="158"/>
      <c r="Y14" s="158"/>
      <c r="Z14" s="158"/>
      <c r="AA14" s="158"/>
      <c r="AB14" s="224">
        <f t="shared" si="0"/>
        <v>0</v>
      </c>
      <c r="AC14" s="227">
        <f>Taula42[[#This Row],[Mòdul aplicat]]</f>
        <v>0</v>
      </c>
      <c r="AD14" s="231"/>
      <c r="AE14" s="80"/>
      <c r="AF14" s="529">
        <f>(IF(AND(AS14=1,Taula42[[#This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4" s="529">
        <f t="shared" si="8"/>
        <v>0</v>
      </c>
      <c r="AH1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4" s="9"/>
      <c r="AJ14" s="471" t="str">
        <f>IF(Taula42[[#This Row],[Data inici contracte]]=0,"",(12/365)*Taula42[[#This Row],[Dies de contracte en vigor durant l´any 2023]])</f>
        <v/>
      </c>
      <c r="AK14" s="471" t="str">
        <f>IF(Taula42[[#This Row],[Data inici contracte]]=0,"",(24/365)*Taula42[[#This Row],[Dies de contracte en vigor durant l´any 2023]])</f>
        <v/>
      </c>
      <c r="AL14" s="471" t="str">
        <f>IF(Taula42[[#This Row],[Data inici contracte]]=0,"",(4/365)*Taula42[[#This Row],[Dies de contracte en vigor durant l´any 2023]])</f>
        <v/>
      </c>
      <c r="AM14" s="471" t="str">
        <f>IF(Taula42[[#This Row],[Data inici contracte]]=0,"",(64/365)*Taula42[[#This Row],[Dies de contracte en vigor durant l´any 2023]])</f>
        <v/>
      </c>
      <c r="AN14" s="9"/>
      <c r="AO14" s="91">
        <f>IF(AS14=1,((2763.41/365)*Taula42[[#This Row],[Dies de contracte en vigor durant l´any 2023]]),0)</f>
        <v>0</v>
      </c>
      <c r="AP14" s="12"/>
      <c r="AQ14" s="12" t="s">
        <v>55</v>
      </c>
      <c r="AR14" s="12"/>
      <c r="AS14" s="425">
        <f>IF(Taula42[[#This Row],[Núm. d''ordre]]&lt;&gt;"",1,0)</f>
        <v>0</v>
      </c>
      <c r="AT14" s="12"/>
      <c r="AU14" s="425">
        <f t="shared" si="1"/>
        <v>1</v>
      </c>
      <c r="AV14" s="425">
        <f t="shared" si="2"/>
        <v>0</v>
      </c>
      <c r="AW14" s="12"/>
      <c r="AX14" s="425">
        <f>IF(Taula42[[#This Row],[Núm. d''ordre]]&gt;0,1,0)</f>
        <v>1</v>
      </c>
      <c r="AY14" s="12"/>
      <c r="AZ14" s="426">
        <f t="shared" si="3"/>
        <v>0</v>
      </c>
      <c r="BA14" s="426">
        <f t="shared" si="4"/>
        <v>0</v>
      </c>
      <c r="BB14" s="426">
        <f t="shared" si="5"/>
        <v>0</v>
      </c>
      <c r="BC14" s="12"/>
      <c r="BD14" s="88">
        <f t="shared" si="6"/>
        <v>0</v>
      </c>
      <c r="BE14" s="88">
        <f t="shared" si="7"/>
        <v>0</v>
      </c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</row>
    <row r="15" spans="1:83" ht="14.25" customHeight="1">
      <c r="A15" s="9"/>
      <c r="B15" s="15" t="str">
        <f>IF($C15&lt;&gt;"",MAX($B$7:B14)+1,"")</f>
        <v/>
      </c>
      <c r="C15" s="265"/>
      <c r="D15" s="151"/>
      <c r="E15" s="152"/>
      <c r="F15" s="164"/>
      <c r="G15" s="153"/>
      <c r="H15" s="166"/>
      <c r="I15" s="159"/>
      <c r="J15" s="163"/>
      <c r="K15" s="169"/>
      <c r="L15" s="157"/>
      <c r="M15" s="162"/>
      <c r="N15" s="532" t="str">
        <f>IF(Taula42[[#This Row],[Data inici contracte]]&lt;&gt;0,Taula42[[#This Row],[Data finalització contracte]]+1,"")</f>
        <v/>
      </c>
      <c r="O1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5" s="495" t="str">
        <f>IF(Taula42[[#This Row],[Data inici contracte]]&lt;&gt;0,((Taula42[[#This Row],[Dies de contracte en vigor durant l´any 2023]]/365)*104),"")</f>
        <v/>
      </c>
      <c r="Q15" s="496"/>
      <c r="R15" s="496"/>
      <c r="S15" s="496"/>
      <c r="T15" s="496"/>
      <c r="U15" s="371">
        <f>SUM(Taula42[[#This Row],[Nombre d''hores de suport i acompanyament a les famílies]:[Nombre d''hores de seguiment en el lloc de feina]])</f>
        <v>0</v>
      </c>
      <c r="V15" s="371" t="str">
        <f>IF(Taula42[[#This Row],[Suma total d''hores d''atenció]]=0,"",AH15)</f>
        <v/>
      </c>
      <c r="W15" s="170"/>
      <c r="X15" s="158"/>
      <c r="Y15" s="158"/>
      <c r="Z15" s="158"/>
      <c r="AA15" s="158"/>
      <c r="AB15" s="224">
        <f t="shared" si="0"/>
        <v>0</v>
      </c>
      <c r="AC15" s="227">
        <f>Taula42[[#This Row],[Mòdul aplicat]]</f>
        <v>0</v>
      </c>
      <c r="AD15" s="231"/>
      <c r="AE15" s="80"/>
      <c r="AF15" s="529">
        <f>(IF(AND(AS15=1,Taula42[[#This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5" s="529">
        <f t="shared" si="8"/>
        <v>0</v>
      </c>
      <c r="AH1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5" s="9"/>
      <c r="AJ15" s="471" t="str">
        <f>IF(Taula42[[#This Row],[Data inici contracte]]=0,"",(12/365)*Taula42[[#This Row],[Dies de contracte en vigor durant l´any 2023]])</f>
        <v/>
      </c>
      <c r="AK15" s="471" t="str">
        <f>IF(Taula42[[#This Row],[Data inici contracte]]=0,"",(24/365)*Taula42[[#This Row],[Dies de contracte en vigor durant l´any 2023]])</f>
        <v/>
      </c>
      <c r="AL15" s="471" t="str">
        <f>IF(Taula42[[#This Row],[Data inici contracte]]=0,"",(4/365)*Taula42[[#This Row],[Dies de contracte en vigor durant l´any 2023]])</f>
        <v/>
      </c>
      <c r="AM15" s="471" t="str">
        <f>IF(Taula42[[#This Row],[Data inici contracte]]=0,"",(64/365)*Taula42[[#This Row],[Dies de contracte en vigor durant l´any 2023]])</f>
        <v/>
      </c>
      <c r="AN15" s="9"/>
      <c r="AO15" s="91">
        <f>IF(AS15=1,((2763.41/365)*Taula42[[#This Row],[Dies de contracte en vigor durant l´any 2023]]),0)</f>
        <v>0</v>
      </c>
      <c r="AP15" s="12"/>
      <c r="AQ15" s="85" t="s">
        <v>16</v>
      </c>
      <c r="AR15" s="83"/>
      <c r="AS15" s="425">
        <f>IF(Taula42[[#This Row],[Núm. d''ordre]]&lt;&gt;"",1,0)</f>
        <v>0</v>
      </c>
      <c r="AT15" s="12"/>
      <c r="AU15" s="425">
        <f t="shared" si="1"/>
        <v>1</v>
      </c>
      <c r="AV15" s="425">
        <f t="shared" si="2"/>
        <v>0</v>
      </c>
      <c r="AW15" s="12"/>
      <c r="AX15" s="425">
        <f>IF(Taula42[[#This Row],[Núm. d''ordre]]&gt;0,1,0)</f>
        <v>1</v>
      </c>
      <c r="AY15" s="12"/>
      <c r="AZ15" s="426">
        <f t="shared" si="3"/>
        <v>0</v>
      </c>
      <c r="BA15" s="426">
        <f t="shared" si="4"/>
        <v>0</v>
      </c>
      <c r="BB15" s="426">
        <f t="shared" si="5"/>
        <v>0</v>
      </c>
      <c r="BC15" s="12"/>
      <c r="BD15" s="88">
        <f t="shared" si="6"/>
        <v>0</v>
      </c>
      <c r="BE15" s="88">
        <f t="shared" si="7"/>
        <v>0</v>
      </c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</row>
    <row r="16" spans="1:83" ht="14.25" customHeight="1">
      <c r="A16" s="9"/>
      <c r="B16" s="15" t="str">
        <f>IF($C16&lt;&gt;"",MAX($B$7:B15)+1,"")</f>
        <v/>
      </c>
      <c r="C16" s="265"/>
      <c r="D16" s="151"/>
      <c r="E16" s="152"/>
      <c r="F16" s="153"/>
      <c r="G16" s="153"/>
      <c r="H16" s="160"/>
      <c r="I16" s="159"/>
      <c r="J16" s="163"/>
      <c r="K16" s="169"/>
      <c r="L16" s="157"/>
      <c r="M16" s="162"/>
      <c r="N16" s="532" t="str">
        <f>IF(Taula42[[#This Row],[Data inici contracte]]&lt;&gt;0,Taula42[[#This Row],[Data finalització contracte]]+1,"")</f>
        <v/>
      </c>
      <c r="O1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6" s="495" t="str">
        <f>IF(Taula42[[#This Row],[Data inici contracte]]&lt;&gt;0,((Taula42[[#This Row],[Dies de contracte en vigor durant l´any 2023]]/365)*104),"")</f>
        <v/>
      </c>
      <c r="Q16" s="496"/>
      <c r="R16" s="496"/>
      <c r="S16" s="496"/>
      <c r="T16" s="496"/>
      <c r="U16" s="371">
        <f>SUM(Taula42[[#This Row],[Nombre d''hores de suport i acompanyament a les famílies]:[Nombre d''hores de seguiment en el lloc de feina]])</f>
        <v>0</v>
      </c>
      <c r="V16" s="371" t="str">
        <f>IF(Taula42[[#This Row],[Suma total d''hores d''atenció]]=0,"",AH16)</f>
        <v/>
      </c>
      <c r="W16" s="170"/>
      <c r="X16" s="158"/>
      <c r="Y16" s="158"/>
      <c r="Z16" s="158"/>
      <c r="AA16" s="158"/>
      <c r="AB16" s="224">
        <f t="shared" si="0"/>
        <v>0</v>
      </c>
      <c r="AC16" s="227">
        <f>Taula42[[#This Row],[Mòdul aplicat]]</f>
        <v>0</v>
      </c>
      <c r="AD16" s="231"/>
      <c r="AE16" s="80"/>
      <c r="AF16" s="529">
        <f>(IF(AND(AS16=1,Taula42[[#This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6" s="529">
        <f t="shared" si="8"/>
        <v>0</v>
      </c>
      <c r="AH1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6" s="9"/>
      <c r="AJ16" s="471" t="str">
        <f>IF(Taula42[[#This Row],[Data inici contracte]]=0,"",(12/365)*Taula42[[#This Row],[Dies de contracte en vigor durant l´any 2023]])</f>
        <v/>
      </c>
      <c r="AK16" s="471" t="str">
        <f>IF(Taula42[[#This Row],[Data inici contracte]]=0,"",(24/365)*Taula42[[#This Row],[Dies de contracte en vigor durant l´any 2023]])</f>
        <v/>
      </c>
      <c r="AL16" s="471" t="str">
        <f>IF(Taula42[[#This Row],[Data inici contracte]]=0,"",(4/365)*Taula42[[#This Row],[Dies de contracte en vigor durant l´any 2023]])</f>
        <v/>
      </c>
      <c r="AM16" s="471" t="str">
        <f>IF(Taula42[[#This Row],[Data inici contracte]]=0,"",(64/365)*Taula42[[#This Row],[Dies de contracte en vigor durant l´any 2023]])</f>
        <v/>
      </c>
      <c r="AN16" s="9"/>
      <c r="AO16" s="91">
        <f>IF(AS16=1,((2763.41/365)*Taula42[[#This Row],[Dies de contracte en vigor durant l´any 2023]]),0)</f>
        <v>0</v>
      </c>
      <c r="AP16" s="12"/>
      <c r="AQ16" s="85" t="s">
        <v>17</v>
      </c>
      <c r="AR16" s="84"/>
      <c r="AS16" s="425">
        <f>IF(Taula42[[#This Row],[Núm. d''ordre]]&lt;&gt;"",1,0)</f>
        <v>0</v>
      </c>
      <c r="AT16" s="12"/>
      <c r="AU16" s="425">
        <f t="shared" si="1"/>
        <v>1</v>
      </c>
      <c r="AV16" s="425">
        <f t="shared" si="2"/>
        <v>0</v>
      </c>
      <c r="AW16" s="12"/>
      <c r="AX16" s="425">
        <f>IF(Taula42[[#This Row],[Núm. d''ordre]]&gt;0,1,0)</f>
        <v>1</v>
      </c>
      <c r="AY16" s="12"/>
      <c r="AZ16" s="426">
        <f t="shared" si="3"/>
        <v>0</v>
      </c>
      <c r="BA16" s="426">
        <f t="shared" si="4"/>
        <v>0</v>
      </c>
      <c r="BB16" s="426">
        <f t="shared" si="5"/>
        <v>0</v>
      </c>
      <c r="BC16" s="12"/>
      <c r="BD16" s="88">
        <f t="shared" si="6"/>
        <v>0</v>
      </c>
      <c r="BE16" s="88">
        <f t="shared" si="7"/>
        <v>0</v>
      </c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</row>
    <row r="17" spans="1:83" ht="14.25" customHeight="1">
      <c r="A17" s="9"/>
      <c r="B17" s="15" t="str">
        <f>IF($C17&lt;&gt;"",MAX($B$7:B16)+1,"")</f>
        <v/>
      </c>
      <c r="C17" s="265"/>
      <c r="D17" s="151"/>
      <c r="E17" s="152"/>
      <c r="F17" s="164"/>
      <c r="G17" s="153"/>
      <c r="H17" s="166"/>
      <c r="I17" s="159"/>
      <c r="J17" s="163"/>
      <c r="K17" s="169"/>
      <c r="L17" s="157"/>
      <c r="M17" s="162"/>
      <c r="N17" s="532" t="str">
        <f>IF(Taula42[[#This Row],[Data inici contracte]]&lt;&gt;0,Taula42[[#This Row],[Data finalització contracte]]+1,"")</f>
        <v/>
      </c>
      <c r="O1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7" s="495" t="str">
        <f>IF(Taula42[[#This Row],[Data inici contracte]]&lt;&gt;0,((Taula42[[#This Row],[Dies de contracte en vigor durant l´any 2023]]/365)*104),"")</f>
        <v/>
      </c>
      <c r="Q17" s="496"/>
      <c r="R17" s="496"/>
      <c r="S17" s="496"/>
      <c r="T17" s="496"/>
      <c r="U17" s="371">
        <f>SUM(Taula42[[#This Row],[Nombre d''hores de suport i acompanyament a les famílies]:[Nombre d''hores de seguiment en el lloc de feina]])</f>
        <v>0</v>
      </c>
      <c r="V17" s="371" t="str">
        <f>IF(Taula42[[#This Row],[Suma total d''hores d''atenció]]=0,"",AH17)</f>
        <v/>
      </c>
      <c r="W17" s="170"/>
      <c r="X17" s="158"/>
      <c r="Y17" s="158"/>
      <c r="Z17" s="158"/>
      <c r="AA17" s="158"/>
      <c r="AB17" s="224">
        <f t="shared" si="0"/>
        <v>0</v>
      </c>
      <c r="AC17" s="227">
        <f>Taula42[[#This Row],[Mòdul aplicat]]</f>
        <v>0</v>
      </c>
      <c r="AD17" s="231"/>
      <c r="AE17" s="80"/>
      <c r="AF17" s="529">
        <f>(IF(AND(AS17=1,Taula42[[#This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7" s="529">
        <f t="shared" si="8"/>
        <v>0</v>
      </c>
      <c r="AH1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7" s="9"/>
      <c r="AJ17" s="471" t="str">
        <f>IF(Taula42[[#This Row],[Data inici contracte]]=0,"",(12/365)*Taula42[[#This Row],[Dies de contracte en vigor durant l´any 2023]])</f>
        <v/>
      </c>
      <c r="AK17" s="471" t="str">
        <f>IF(Taula42[[#This Row],[Data inici contracte]]=0,"",(24/365)*Taula42[[#This Row],[Dies de contracte en vigor durant l´any 2023]])</f>
        <v/>
      </c>
      <c r="AL17" s="471" t="str">
        <f>IF(Taula42[[#This Row],[Data inici contracte]]=0,"",(4/365)*Taula42[[#This Row],[Dies de contracte en vigor durant l´any 2023]])</f>
        <v/>
      </c>
      <c r="AM17" s="471" t="str">
        <f>IF(Taula42[[#This Row],[Data inici contracte]]=0,"",(64/365)*Taula42[[#This Row],[Dies de contracte en vigor durant l´any 2023]])</f>
        <v/>
      </c>
      <c r="AN17" s="9"/>
      <c r="AO17" s="91">
        <f>IF(AS17=1,((2763.41/365)*Taula42[[#This Row],[Dies de contracte en vigor durant l´any 2023]]),0)</f>
        <v>0</v>
      </c>
      <c r="AP17" s="12"/>
      <c r="AQ17" s="85" t="s">
        <v>61</v>
      </c>
      <c r="AR17" s="12"/>
      <c r="AS17" s="425">
        <f>IF(Taula42[[#This Row],[Núm. d''ordre]]&lt;&gt;"",1,0)</f>
        <v>0</v>
      </c>
      <c r="AT17" s="12"/>
      <c r="AU17" s="425">
        <f t="shared" si="1"/>
        <v>1</v>
      </c>
      <c r="AV17" s="425">
        <f t="shared" si="2"/>
        <v>0</v>
      </c>
      <c r="AW17" s="12"/>
      <c r="AX17" s="425">
        <f>IF(Taula42[[#This Row],[Núm. d''ordre]]&gt;0,1,0)</f>
        <v>1</v>
      </c>
      <c r="AY17" s="12"/>
      <c r="AZ17" s="426">
        <f t="shared" si="3"/>
        <v>0</v>
      </c>
      <c r="BA17" s="426">
        <f t="shared" si="4"/>
        <v>0</v>
      </c>
      <c r="BB17" s="426">
        <f t="shared" si="5"/>
        <v>0</v>
      </c>
      <c r="BC17" s="12"/>
      <c r="BD17" s="88">
        <f t="shared" si="6"/>
        <v>0</v>
      </c>
      <c r="BE17" s="88">
        <f t="shared" si="7"/>
        <v>0</v>
      </c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</row>
    <row r="18" spans="1:83" ht="14.25" customHeight="1">
      <c r="A18" s="9"/>
      <c r="B18" s="15" t="str">
        <f>IF($C18&lt;&gt;"",MAX($B$7:B17)+1,"")</f>
        <v/>
      </c>
      <c r="C18" s="265"/>
      <c r="D18" s="151"/>
      <c r="E18" s="152"/>
      <c r="F18" s="153"/>
      <c r="G18" s="153"/>
      <c r="H18" s="160"/>
      <c r="I18" s="159"/>
      <c r="J18" s="163"/>
      <c r="K18" s="169"/>
      <c r="L18" s="157"/>
      <c r="M18" s="162"/>
      <c r="N18" s="532" t="str">
        <f>IF(Taula42[[#This Row],[Data inici contracte]]&lt;&gt;0,Taula42[[#This Row],[Data finalització contracte]]+1,"")</f>
        <v/>
      </c>
      <c r="O1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8" s="495" t="str">
        <f>IF(Taula42[[#This Row],[Data inici contracte]]&lt;&gt;0,((Taula42[[#This Row],[Dies de contracte en vigor durant l´any 2023]]/365)*104),"")</f>
        <v/>
      </c>
      <c r="Q18" s="496"/>
      <c r="R18" s="496"/>
      <c r="S18" s="496"/>
      <c r="T18" s="496"/>
      <c r="U18" s="371">
        <f>SUM(Taula42[[#This Row],[Nombre d''hores de suport i acompanyament a les famílies]:[Nombre d''hores de seguiment en el lloc de feina]])</f>
        <v>0</v>
      </c>
      <c r="V18" s="371" t="str">
        <f>IF(Taula42[[#This Row],[Suma total d''hores d''atenció]]=0,"",AH18)</f>
        <v/>
      </c>
      <c r="W18" s="170"/>
      <c r="X18" s="158"/>
      <c r="Y18" s="158"/>
      <c r="Z18" s="158"/>
      <c r="AA18" s="158"/>
      <c r="AB18" s="224">
        <f t="shared" si="0"/>
        <v>0</v>
      </c>
      <c r="AC18" s="227">
        <f>Taula42[[#This Row],[Mòdul aplicat]]</f>
        <v>0</v>
      </c>
      <c r="AD18" s="231"/>
      <c r="AE18" s="80"/>
      <c r="AF18" s="529">
        <f>(IF(AND(AS18=1,Taula42[[#This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8" s="529">
        <f t="shared" si="8"/>
        <v>0</v>
      </c>
      <c r="AH1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8" s="9"/>
      <c r="AJ18" s="471" t="str">
        <f>IF(Taula42[[#This Row],[Data inici contracte]]=0,"",(12/365)*Taula42[[#This Row],[Dies de contracte en vigor durant l´any 2023]])</f>
        <v/>
      </c>
      <c r="AK18" s="471" t="str">
        <f>IF(Taula42[[#This Row],[Data inici contracte]]=0,"",(24/365)*Taula42[[#This Row],[Dies de contracte en vigor durant l´any 2023]])</f>
        <v/>
      </c>
      <c r="AL18" s="471" t="str">
        <f>IF(Taula42[[#This Row],[Data inici contracte]]=0,"",(4/365)*Taula42[[#This Row],[Dies de contracte en vigor durant l´any 2023]])</f>
        <v/>
      </c>
      <c r="AM18" s="471" t="str">
        <f>IF(Taula42[[#This Row],[Data inici contracte]]=0,"",(64/365)*Taula42[[#This Row],[Dies de contracte en vigor durant l´any 2023]])</f>
        <v/>
      </c>
      <c r="AN18" s="9"/>
      <c r="AO18" s="91">
        <f>IF(AS18=1,((2763.41/365)*Taula42[[#This Row],[Dies de contracte en vigor durant l´any 2023]]),0)</f>
        <v>0</v>
      </c>
      <c r="AP18" s="12"/>
      <c r="AQ18" s="31" t="s">
        <v>15</v>
      </c>
      <c r="AR18" s="12"/>
      <c r="AS18" s="425">
        <f>IF(Taula42[[#This Row],[Núm. d''ordre]]&lt;&gt;"",1,0)</f>
        <v>0</v>
      </c>
      <c r="AT18" s="12"/>
      <c r="AU18" s="425">
        <f t="shared" si="1"/>
        <v>1</v>
      </c>
      <c r="AV18" s="425">
        <f t="shared" si="2"/>
        <v>0</v>
      </c>
      <c r="AW18" s="12"/>
      <c r="AX18" s="425">
        <f>IF(Taula42[[#This Row],[Núm. d''ordre]]&gt;0,1,0)</f>
        <v>1</v>
      </c>
      <c r="AY18" s="12"/>
      <c r="AZ18" s="426">
        <f t="shared" si="3"/>
        <v>0</v>
      </c>
      <c r="BA18" s="426">
        <f t="shared" si="4"/>
        <v>0</v>
      </c>
      <c r="BB18" s="426">
        <f t="shared" si="5"/>
        <v>0</v>
      </c>
      <c r="BC18" s="12"/>
      <c r="BD18" s="88">
        <f t="shared" si="6"/>
        <v>0</v>
      </c>
      <c r="BE18" s="88">
        <f t="shared" si="7"/>
        <v>0</v>
      </c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</row>
    <row r="19" spans="1:83" ht="14.25" customHeight="1">
      <c r="A19" s="9"/>
      <c r="B19" s="15" t="str">
        <f>IF($C19&lt;&gt;"",MAX($B$7:B18)+1,"")</f>
        <v/>
      </c>
      <c r="C19" s="265"/>
      <c r="D19" s="151"/>
      <c r="E19" s="152"/>
      <c r="F19" s="164"/>
      <c r="G19" s="153"/>
      <c r="H19" s="166"/>
      <c r="I19" s="159"/>
      <c r="J19" s="163"/>
      <c r="K19" s="169"/>
      <c r="L19" s="157"/>
      <c r="M19" s="162"/>
      <c r="N19" s="532" t="str">
        <f>IF(Taula42[[#This Row],[Data inici contracte]]&lt;&gt;0,Taula42[[#This Row],[Data finalització contracte]]+1,"")</f>
        <v/>
      </c>
      <c r="O1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9" s="495" t="str">
        <f>IF(Taula42[[#This Row],[Data inici contracte]]&lt;&gt;0,((Taula42[[#This Row],[Dies de contracte en vigor durant l´any 2023]]/365)*104),"")</f>
        <v/>
      </c>
      <c r="Q19" s="496"/>
      <c r="R19" s="496"/>
      <c r="S19" s="496"/>
      <c r="T19" s="496"/>
      <c r="U19" s="371">
        <f>SUM(Taula42[[#This Row],[Nombre d''hores de suport i acompanyament a les famílies]:[Nombre d''hores de seguiment en el lloc de feina]])</f>
        <v>0</v>
      </c>
      <c r="V19" s="371" t="str">
        <f>IF(Taula42[[#This Row],[Suma total d''hores d''atenció]]=0,"",AH19)</f>
        <v/>
      </c>
      <c r="W19" s="170"/>
      <c r="X19" s="158"/>
      <c r="Y19" s="158"/>
      <c r="Z19" s="158"/>
      <c r="AA19" s="158"/>
      <c r="AB19" s="224">
        <f t="shared" si="0"/>
        <v>0</v>
      </c>
      <c r="AC19" s="227">
        <f>Taula42[[#This Row],[Mòdul aplicat]]</f>
        <v>0</v>
      </c>
      <c r="AD19" s="231"/>
      <c r="AE19" s="80"/>
      <c r="AF19" s="529">
        <f>(IF(AND(AS19=1,Taula42[[#This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9" s="529">
        <f t="shared" si="8"/>
        <v>0</v>
      </c>
      <c r="AH1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9" s="9"/>
      <c r="AJ19" s="471" t="str">
        <f>IF(Taula42[[#This Row],[Data inici contracte]]=0,"",(12/365)*Taula42[[#This Row],[Dies de contracte en vigor durant l´any 2023]])</f>
        <v/>
      </c>
      <c r="AK19" s="471" t="str">
        <f>IF(Taula42[[#This Row],[Data inici contracte]]=0,"",(24/365)*Taula42[[#This Row],[Dies de contracte en vigor durant l´any 2023]])</f>
        <v/>
      </c>
      <c r="AL19" s="471" t="str">
        <f>IF(Taula42[[#This Row],[Data inici contracte]]=0,"",(4/365)*Taula42[[#This Row],[Dies de contracte en vigor durant l´any 2023]])</f>
        <v/>
      </c>
      <c r="AM19" s="471" t="str">
        <f>IF(Taula42[[#This Row],[Data inici contracte]]=0,"",(64/365)*Taula42[[#This Row],[Dies de contracte en vigor durant l´any 2023]])</f>
        <v/>
      </c>
      <c r="AN19" s="9"/>
      <c r="AO19" s="91">
        <f>IF(AS19=1,((2763.41/365)*Taula42[[#This Row],[Dies de contracte en vigor durant l´any 2023]]),0)</f>
        <v>0</v>
      </c>
      <c r="AP19" s="12"/>
      <c r="AQ19" s="31" t="s">
        <v>16</v>
      </c>
      <c r="AR19" s="12"/>
      <c r="AS19" s="425">
        <f>IF(Taula42[[#This Row],[Núm. d''ordre]]&lt;&gt;"",1,0)</f>
        <v>0</v>
      </c>
      <c r="AT19" s="12"/>
      <c r="AU19" s="425">
        <f t="shared" si="1"/>
        <v>1</v>
      </c>
      <c r="AV19" s="425">
        <f t="shared" si="2"/>
        <v>0</v>
      </c>
      <c r="AW19" s="12"/>
      <c r="AX19" s="425">
        <f>IF(Taula42[[#This Row],[Núm. d''ordre]]&gt;0,1,0)</f>
        <v>1</v>
      </c>
      <c r="AY19" s="12"/>
      <c r="AZ19" s="426">
        <f t="shared" si="3"/>
        <v>0</v>
      </c>
      <c r="BA19" s="426">
        <f t="shared" si="4"/>
        <v>0</v>
      </c>
      <c r="BB19" s="426">
        <f t="shared" si="5"/>
        <v>0</v>
      </c>
      <c r="BC19" s="12"/>
      <c r="BD19" s="88">
        <f t="shared" si="6"/>
        <v>0</v>
      </c>
      <c r="BE19" s="88">
        <f t="shared" si="7"/>
        <v>0</v>
      </c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</row>
    <row r="20" spans="1:83" ht="14.25" customHeight="1">
      <c r="A20" s="9"/>
      <c r="B20" s="15" t="str">
        <f>IF($C20&lt;&gt;"",MAX($B$7:B19)+1,"")</f>
        <v/>
      </c>
      <c r="C20" s="265"/>
      <c r="D20" s="151"/>
      <c r="E20" s="152"/>
      <c r="F20" s="153"/>
      <c r="G20" s="153"/>
      <c r="H20" s="154"/>
      <c r="I20" s="159"/>
      <c r="J20" s="161"/>
      <c r="K20" s="161"/>
      <c r="L20" s="157"/>
      <c r="M20" s="154"/>
      <c r="N20" s="528" t="str">
        <f>IF(Taula42[[#This Row],[Data inici contracte]]&lt;&gt;0,Taula42[[#This Row],[Data finalització contracte]]+1,"")</f>
        <v/>
      </c>
      <c r="O2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0" s="495" t="str">
        <f>IF(Taula42[[#This Row],[Data inici contracte]]&lt;&gt;0,((Taula42[[#This Row],[Dies de contracte en vigor durant l´any 2023]]/365)*104),"")</f>
        <v/>
      </c>
      <c r="Q20" s="496"/>
      <c r="R20" s="496"/>
      <c r="S20" s="496"/>
      <c r="T20" s="496"/>
      <c r="U20" s="371">
        <f>SUM(Taula42[[#This Row],[Nombre d''hores de suport i acompanyament a les famílies]:[Nombre d''hores de seguiment en el lloc de feina]])</f>
        <v>0</v>
      </c>
      <c r="V20" s="371" t="str">
        <f>IF(Taula42[[#This Row],[Suma total d''hores d''atenció]]=0,"",AH20)</f>
        <v/>
      </c>
      <c r="W20" s="170"/>
      <c r="X20" s="158"/>
      <c r="Y20" s="158"/>
      <c r="Z20" s="158"/>
      <c r="AA20" s="158"/>
      <c r="AB20" s="224">
        <f t="shared" si="0"/>
        <v>0</v>
      </c>
      <c r="AC20" s="227">
        <f>Taula42[[#This Row],[Mòdul aplicat]]</f>
        <v>0</v>
      </c>
      <c r="AD20" s="231"/>
      <c r="AE20" s="80"/>
      <c r="AF20" s="529">
        <f>(IF(AND(AS20=1,Taula42[[#This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0" s="529">
        <f t="shared" si="8"/>
        <v>0</v>
      </c>
      <c r="AH2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0" s="9"/>
      <c r="AJ20" s="471" t="str">
        <f>IF(Taula42[[#This Row],[Data inici contracte]]=0,"",(12/365)*Taula42[[#This Row],[Dies de contracte en vigor durant l´any 2023]])</f>
        <v/>
      </c>
      <c r="AK20" s="471" t="str">
        <f>IF(Taula42[[#This Row],[Data inici contracte]]=0,"",(24/365)*Taula42[[#This Row],[Dies de contracte en vigor durant l´any 2023]])</f>
        <v/>
      </c>
      <c r="AL20" s="471" t="str">
        <f>IF(Taula42[[#This Row],[Data inici contracte]]=0,"",(4/365)*Taula42[[#This Row],[Dies de contracte en vigor durant l´any 2023]])</f>
        <v/>
      </c>
      <c r="AM20" s="471" t="str">
        <f>IF(Taula42[[#This Row],[Data inici contracte]]=0,"",(64/365)*Taula42[[#This Row],[Dies de contracte en vigor durant l´any 2023]])</f>
        <v/>
      </c>
      <c r="AN20" s="9"/>
      <c r="AO20" s="91">
        <f>IF(AS20=1,((2763.41/365)*Taula42[[#This Row],[Dies de contracte en vigor durant l´any 2023]]),0)</f>
        <v>0</v>
      </c>
      <c r="AP20" s="12"/>
      <c r="AQ20" s="31" t="s">
        <v>17</v>
      </c>
      <c r="AR20" s="12"/>
      <c r="AS20" s="425">
        <f>IF(Taula42[[#This Row],[Núm. d''ordre]]&lt;&gt;"",1,0)</f>
        <v>0</v>
      </c>
      <c r="AT20" s="12"/>
      <c r="AU20" s="425">
        <f t="shared" si="1"/>
        <v>1</v>
      </c>
      <c r="AV20" s="425">
        <f t="shared" si="2"/>
        <v>0</v>
      </c>
      <c r="AW20" s="12"/>
      <c r="AX20" s="425">
        <f>IF(Taula42[[#This Row],[Núm. d''ordre]]&gt;0,1,0)</f>
        <v>1</v>
      </c>
      <c r="AY20" s="12"/>
      <c r="AZ20" s="426">
        <f t="shared" si="3"/>
        <v>0</v>
      </c>
      <c r="BA20" s="426">
        <f t="shared" si="4"/>
        <v>0</v>
      </c>
      <c r="BB20" s="426">
        <f t="shared" si="5"/>
        <v>0</v>
      </c>
      <c r="BC20" s="12"/>
      <c r="BD20" s="88">
        <f t="shared" si="6"/>
        <v>0</v>
      </c>
      <c r="BE20" s="88">
        <f t="shared" si="7"/>
        <v>0</v>
      </c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</row>
    <row r="21" spans="1:83" ht="14.25" customHeight="1">
      <c r="A21" s="9"/>
      <c r="B21" s="15" t="str">
        <f>IF($C21&lt;&gt;"",MAX($B$7:B20)+1,"")</f>
        <v/>
      </c>
      <c r="C21" s="265"/>
      <c r="D21" s="151"/>
      <c r="E21" s="152"/>
      <c r="F21" s="153"/>
      <c r="G21" s="153"/>
      <c r="H21" s="154"/>
      <c r="I21" s="159"/>
      <c r="J21" s="161"/>
      <c r="K21" s="161"/>
      <c r="L21" s="157"/>
      <c r="M21" s="154"/>
      <c r="N21" s="528" t="str">
        <f>IF(Taula42[[#This Row],[Data inici contracte]]&lt;&gt;0,Taula42[[#This Row],[Data finalització contracte]]+1,"")</f>
        <v/>
      </c>
      <c r="O2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1" s="495" t="str">
        <f>IF(Taula42[[#This Row],[Data inici contracte]]&lt;&gt;0,((Taula42[[#This Row],[Dies de contracte en vigor durant l´any 2023]]/365)*104),"")</f>
        <v/>
      </c>
      <c r="Q21" s="496"/>
      <c r="R21" s="496"/>
      <c r="S21" s="496"/>
      <c r="T21" s="496"/>
      <c r="U21" s="371">
        <f>SUM(Taula42[[#This Row],[Nombre d''hores de suport i acompanyament a les famílies]:[Nombre d''hores de seguiment en el lloc de feina]])</f>
        <v>0</v>
      </c>
      <c r="V21" s="371" t="str">
        <f>IF(Taula42[[#This Row],[Suma total d''hores d''atenció]]=0,"",AH21)</f>
        <v/>
      </c>
      <c r="W21" s="170"/>
      <c r="X21" s="158"/>
      <c r="Y21" s="158"/>
      <c r="Z21" s="158"/>
      <c r="AA21" s="158"/>
      <c r="AB21" s="224">
        <f t="shared" si="0"/>
        <v>0</v>
      </c>
      <c r="AC21" s="227">
        <f>Taula42[[#This Row],[Mòdul aplicat]]</f>
        <v>0</v>
      </c>
      <c r="AD21" s="231"/>
      <c r="AE21" s="80"/>
      <c r="AF21" s="529">
        <f>(IF(AND(AS21=1,Taula42[[#This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1" s="529">
        <f t="shared" si="8"/>
        <v>0</v>
      </c>
      <c r="AH2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1" s="9"/>
      <c r="AJ21" s="471" t="str">
        <f>IF(Taula42[[#This Row],[Data inici contracte]]=0,"",(12/365)*Taula42[[#This Row],[Dies de contracte en vigor durant l´any 2023]])</f>
        <v/>
      </c>
      <c r="AK21" s="471" t="str">
        <f>IF(Taula42[[#This Row],[Data inici contracte]]=0,"",(24/365)*Taula42[[#This Row],[Dies de contracte en vigor durant l´any 2023]])</f>
        <v/>
      </c>
      <c r="AL21" s="471" t="str">
        <f>IF(Taula42[[#This Row],[Data inici contracte]]=0,"",(4/365)*Taula42[[#This Row],[Dies de contracte en vigor durant l´any 2023]])</f>
        <v/>
      </c>
      <c r="AM21" s="471" t="str">
        <f>IF(Taula42[[#This Row],[Data inici contracte]]=0,"",(64/365)*Taula42[[#This Row],[Dies de contracte en vigor durant l´any 2023]])</f>
        <v/>
      </c>
      <c r="AN21" s="9"/>
      <c r="AO21" s="91">
        <f>IF(AS21=1,((2763.41/365)*Taula42[[#This Row],[Dies de contracte en vigor durant l´any 2023]]),0)</f>
        <v>0</v>
      </c>
      <c r="AP21" s="12"/>
      <c r="AQ21" s="31" t="s">
        <v>33</v>
      </c>
      <c r="AR21" s="12"/>
      <c r="AS21" s="425">
        <f>IF(Taula42[[#This Row],[Núm. d''ordre]]&lt;&gt;"",1,0)</f>
        <v>0</v>
      </c>
      <c r="AT21" s="12"/>
      <c r="AU21" s="425">
        <f t="shared" si="1"/>
        <v>1</v>
      </c>
      <c r="AV21" s="425">
        <f t="shared" si="2"/>
        <v>0</v>
      </c>
      <c r="AW21" s="12"/>
      <c r="AX21" s="425">
        <f>IF(Taula42[[#This Row],[Núm. d''ordre]]&gt;0,1,0)</f>
        <v>1</v>
      </c>
      <c r="AY21" s="12"/>
      <c r="AZ21" s="426">
        <f t="shared" si="3"/>
        <v>0</v>
      </c>
      <c r="BA21" s="426">
        <f t="shared" si="4"/>
        <v>0</v>
      </c>
      <c r="BB21" s="426">
        <f t="shared" si="5"/>
        <v>0</v>
      </c>
      <c r="BC21" s="12"/>
      <c r="BD21" s="88">
        <f t="shared" si="6"/>
        <v>0</v>
      </c>
      <c r="BE21" s="88">
        <f t="shared" si="7"/>
        <v>0</v>
      </c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</row>
    <row r="22" spans="1:83" ht="14.25" customHeight="1">
      <c r="A22" s="9"/>
      <c r="B22" s="15" t="str">
        <f>IF($C22&lt;&gt;"",MAX($B$7:B21)+1,"")</f>
        <v/>
      </c>
      <c r="C22" s="265"/>
      <c r="D22" s="151"/>
      <c r="E22" s="152"/>
      <c r="F22" s="153"/>
      <c r="G22" s="153"/>
      <c r="H22" s="154"/>
      <c r="I22" s="159"/>
      <c r="J22" s="163"/>
      <c r="K22" s="169"/>
      <c r="L22" s="157"/>
      <c r="M22" s="154"/>
      <c r="N22" s="528" t="str">
        <f>IF(Taula42[[#This Row],[Data inici contracte]]&lt;&gt;0,Taula42[[#This Row],[Data finalització contracte]]+1,"")</f>
        <v/>
      </c>
      <c r="O2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2" s="495" t="str">
        <f>IF(Taula42[[#This Row],[Data inici contracte]]&lt;&gt;0,((Taula42[[#This Row],[Dies de contracte en vigor durant l´any 2023]]/365)*104),"")</f>
        <v/>
      </c>
      <c r="Q22" s="496"/>
      <c r="R22" s="496"/>
      <c r="S22" s="496"/>
      <c r="T22" s="496"/>
      <c r="U22" s="371">
        <f>SUM(Taula42[[#This Row],[Nombre d''hores de suport i acompanyament a les famílies]:[Nombre d''hores de seguiment en el lloc de feina]])</f>
        <v>0</v>
      </c>
      <c r="V22" s="371" t="str">
        <f>IF(Taula42[[#This Row],[Suma total d''hores d''atenció]]=0,"",AH22)</f>
        <v/>
      </c>
      <c r="W22" s="170"/>
      <c r="X22" s="158"/>
      <c r="Y22" s="158"/>
      <c r="Z22" s="158"/>
      <c r="AA22" s="158"/>
      <c r="AB22" s="224">
        <f t="shared" si="0"/>
        <v>0</v>
      </c>
      <c r="AC22" s="227">
        <f>Taula42[[#This Row],[Mòdul aplicat]]</f>
        <v>0</v>
      </c>
      <c r="AD22" s="231"/>
      <c r="AE22" s="80"/>
      <c r="AF22" s="529">
        <f>(IF(AND(AS22=1,Taula42[[#This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2" s="529">
        <f t="shared" si="8"/>
        <v>0</v>
      </c>
      <c r="AH2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2" s="9"/>
      <c r="AJ22" s="471" t="str">
        <f>IF(Taula42[[#This Row],[Data inici contracte]]=0,"",(12/365)*Taula42[[#This Row],[Dies de contracte en vigor durant l´any 2023]])</f>
        <v/>
      </c>
      <c r="AK22" s="471" t="str">
        <f>IF(Taula42[[#This Row],[Data inici contracte]]=0,"",(24/365)*Taula42[[#This Row],[Dies de contracte en vigor durant l´any 2023]])</f>
        <v/>
      </c>
      <c r="AL22" s="471" t="str">
        <f>IF(Taula42[[#This Row],[Data inici contracte]]=0,"",(4/365)*Taula42[[#This Row],[Dies de contracte en vigor durant l´any 2023]])</f>
        <v/>
      </c>
      <c r="AM22" s="471" t="str">
        <f>IF(Taula42[[#This Row],[Data inici contracte]]=0,"",(64/365)*Taula42[[#This Row],[Dies de contracte en vigor durant l´any 2023]])</f>
        <v/>
      </c>
      <c r="AN22" s="9"/>
      <c r="AO22" s="91">
        <f>IF(AS22=1,((2763.41/365)*Taula42[[#This Row],[Dies de contracte en vigor durant l´any 2023]]),0)</f>
        <v>0</v>
      </c>
      <c r="AP22" s="12"/>
      <c r="AQ22" s="31" t="s">
        <v>62</v>
      </c>
      <c r="AR22" s="12"/>
      <c r="AS22" s="425">
        <f>IF(Taula42[[#This Row],[Núm. d''ordre]]&lt;&gt;"",1,0)</f>
        <v>0</v>
      </c>
      <c r="AT22" s="12"/>
      <c r="AU22" s="425">
        <f t="shared" si="1"/>
        <v>1</v>
      </c>
      <c r="AV22" s="425">
        <f t="shared" si="2"/>
        <v>0</v>
      </c>
      <c r="AW22" s="12"/>
      <c r="AX22" s="425">
        <f>IF(Taula42[[#This Row],[Núm. d''ordre]]&gt;0,1,0)</f>
        <v>1</v>
      </c>
      <c r="AY22" s="12"/>
      <c r="AZ22" s="426">
        <f t="shared" si="3"/>
        <v>0</v>
      </c>
      <c r="BA22" s="426">
        <f t="shared" si="4"/>
        <v>0</v>
      </c>
      <c r="BB22" s="426">
        <f t="shared" si="5"/>
        <v>0</v>
      </c>
      <c r="BC22" s="12"/>
      <c r="BD22" s="88">
        <f t="shared" si="6"/>
        <v>0</v>
      </c>
      <c r="BE22" s="88">
        <f t="shared" si="7"/>
        <v>0</v>
      </c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</row>
    <row r="23" spans="1:83" ht="14.25" customHeight="1">
      <c r="A23" s="9"/>
      <c r="B23" s="15" t="str">
        <f>IF($C23&lt;&gt;"",MAX($B$7:B22)+1,"")</f>
        <v/>
      </c>
      <c r="C23" s="265"/>
      <c r="D23" s="151"/>
      <c r="E23" s="152"/>
      <c r="F23" s="153"/>
      <c r="G23" s="153"/>
      <c r="H23" s="154"/>
      <c r="I23" s="159"/>
      <c r="J23" s="163"/>
      <c r="K23" s="169"/>
      <c r="L23" s="157"/>
      <c r="M23" s="154"/>
      <c r="N23" s="528" t="str">
        <f>IF(Taula42[[#This Row],[Data inici contracte]]&lt;&gt;0,Taula42[[#This Row],[Data finalització contracte]]+1,"")</f>
        <v/>
      </c>
      <c r="O2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3" s="495" t="str">
        <f>IF(Taula42[[#This Row],[Data inici contracte]]&lt;&gt;0,((Taula42[[#This Row],[Dies de contracte en vigor durant l´any 2023]]/365)*104),"")</f>
        <v/>
      </c>
      <c r="Q23" s="496"/>
      <c r="R23" s="496"/>
      <c r="S23" s="496"/>
      <c r="T23" s="496"/>
      <c r="U23" s="371">
        <f>SUM(Taula42[[#This Row],[Nombre d''hores de suport i acompanyament a les famílies]:[Nombre d''hores de seguiment en el lloc de feina]])</f>
        <v>0</v>
      </c>
      <c r="V23" s="371" t="str">
        <f>IF(Taula42[[#This Row],[Suma total d''hores d''atenció]]=0,"",AH23)</f>
        <v/>
      </c>
      <c r="W23" s="170"/>
      <c r="X23" s="158"/>
      <c r="Y23" s="158"/>
      <c r="Z23" s="158"/>
      <c r="AA23" s="158"/>
      <c r="AB23" s="224">
        <f t="shared" si="0"/>
        <v>0</v>
      </c>
      <c r="AC23" s="227">
        <f>Taula42[[#This Row],[Mòdul aplicat]]</f>
        <v>0</v>
      </c>
      <c r="AD23" s="231"/>
      <c r="AE23" s="80"/>
      <c r="AF23" s="529">
        <f>(IF(AND(AS23=1,Taula42[[#This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3" s="529">
        <f t="shared" si="8"/>
        <v>0</v>
      </c>
      <c r="AH2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3" s="9"/>
      <c r="AJ23" s="471" t="str">
        <f>IF(Taula42[[#This Row],[Data inici contracte]]=0,"",(12/365)*Taula42[[#This Row],[Dies de contracte en vigor durant l´any 2023]])</f>
        <v/>
      </c>
      <c r="AK23" s="471" t="str">
        <f>IF(Taula42[[#This Row],[Data inici contracte]]=0,"",(24/365)*Taula42[[#This Row],[Dies de contracte en vigor durant l´any 2023]])</f>
        <v/>
      </c>
      <c r="AL23" s="471" t="str">
        <f>IF(Taula42[[#This Row],[Data inici contracte]]=0,"",(4/365)*Taula42[[#This Row],[Dies de contracte en vigor durant l´any 2023]])</f>
        <v/>
      </c>
      <c r="AM23" s="471" t="str">
        <f>IF(Taula42[[#This Row],[Data inici contracte]]=0,"",(64/365)*Taula42[[#This Row],[Dies de contracte en vigor durant l´any 2023]])</f>
        <v/>
      </c>
      <c r="AN23" s="9"/>
      <c r="AO23" s="91">
        <f>IF(AS23=1,((2763.41/365)*Taula42[[#This Row],[Dies de contracte en vigor durant l´any 2023]]),0)</f>
        <v>0</v>
      </c>
      <c r="AP23" s="12"/>
      <c r="AQ23" s="31" t="s">
        <v>110</v>
      </c>
      <c r="AR23" s="12"/>
      <c r="AS23" s="425">
        <f>IF(Taula42[[#This Row],[Núm. d''ordre]]&lt;&gt;"",1,0)</f>
        <v>0</v>
      </c>
      <c r="AT23" s="12"/>
      <c r="AU23" s="425">
        <f t="shared" si="1"/>
        <v>1</v>
      </c>
      <c r="AV23" s="425">
        <f t="shared" si="2"/>
        <v>0</v>
      </c>
      <c r="AW23" s="12"/>
      <c r="AX23" s="425">
        <f>IF(Taula42[[#This Row],[Núm. d''ordre]]&gt;0,1,0)</f>
        <v>1</v>
      </c>
      <c r="AY23" s="12"/>
      <c r="AZ23" s="426">
        <f t="shared" si="3"/>
        <v>0</v>
      </c>
      <c r="BA23" s="426">
        <f t="shared" si="4"/>
        <v>0</v>
      </c>
      <c r="BB23" s="426">
        <f t="shared" si="5"/>
        <v>0</v>
      </c>
      <c r="BC23" s="12"/>
      <c r="BD23" s="88">
        <f t="shared" si="6"/>
        <v>0</v>
      </c>
      <c r="BE23" s="88">
        <f t="shared" si="7"/>
        <v>0</v>
      </c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</row>
    <row r="24" spans="1:83" ht="14.25" customHeight="1">
      <c r="A24" s="9"/>
      <c r="B24" s="15" t="str">
        <f>IF($C24&lt;&gt;"",MAX($B$7:B23)+1,"")</f>
        <v/>
      </c>
      <c r="C24" s="265"/>
      <c r="D24" s="151"/>
      <c r="E24" s="152"/>
      <c r="F24" s="153"/>
      <c r="G24" s="153"/>
      <c r="H24" s="154"/>
      <c r="I24" s="159"/>
      <c r="J24" s="163"/>
      <c r="K24" s="169"/>
      <c r="L24" s="157"/>
      <c r="M24" s="154"/>
      <c r="N24" s="528" t="str">
        <f>IF(Taula42[[#This Row],[Data inici contracte]]&lt;&gt;0,Taula42[[#This Row],[Data finalització contracte]]+1,"")</f>
        <v/>
      </c>
      <c r="O2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4" s="495" t="str">
        <f>IF(Taula42[[#This Row],[Data inici contracte]]&lt;&gt;0,((Taula42[[#This Row],[Dies de contracte en vigor durant l´any 2023]]/365)*104),"")</f>
        <v/>
      </c>
      <c r="Q24" s="496"/>
      <c r="R24" s="496"/>
      <c r="S24" s="496"/>
      <c r="T24" s="496"/>
      <c r="U24" s="371">
        <f>SUM(Taula42[[#This Row],[Nombre d''hores de suport i acompanyament a les famílies]:[Nombre d''hores de seguiment en el lloc de feina]])</f>
        <v>0</v>
      </c>
      <c r="V24" s="371" t="str">
        <f>IF(Taula42[[#This Row],[Suma total d''hores d''atenció]]=0,"",AH24)</f>
        <v/>
      </c>
      <c r="W24" s="170"/>
      <c r="X24" s="158"/>
      <c r="Y24" s="158"/>
      <c r="Z24" s="158"/>
      <c r="AA24" s="158"/>
      <c r="AB24" s="224">
        <f t="shared" si="0"/>
        <v>0</v>
      </c>
      <c r="AC24" s="227">
        <f>Taula42[[#This Row],[Mòdul aplicat]]</f>
        <v>0</v>
      </c>
      <c r="AD24" s="231"/>
      <c r="AE24" s="80"/>
      <c r="AF24" s="529">
        <f>(IF(AND(AS24=1,Taula42[[#This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4" s="529">
        <f t="shared" si="8"/>
        <v>0</v>
      </c>
      <c r="AH2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4" s="9"/>
      <c r="AJ24" s="471" t="str">
        <f>IF(Taula42[[#This Row],[Data inici contracte]]=0,"",(12/365)*Taula42[[#This Row],[Dies de contracte en vigor durant l´any 2023]])</f>
        <v/>
      </c>
      <c r="AK24" s="471" t="str">
        <f>IF(Taula42[[#This Row],[Data inici contracte]]=0,"",(24/365)*Taula42[[#This Row],[Dies de contracte en vigor durant l´any 2023]])</f>
        <v/>
      </c>
      <c r="AL24" s="471" t="str">
        <f>IF(Taula42[[#This Row],[Data inici contracte]]=0,"",(4/365)*Taula42[[#This Row],[Dies de contracte en vigor durant l´any 2023]])</f>
        <v/>
      </c>
      <c r="AM24" s="471" t="str">
        <f>IF(Taula42[[#This Row],[Data inici contracte]]=0,"",(64/365)*Taula42[[#This Row],[Dies de contracte en vigor durant l´any 2023]])</f>
        <v/>
      </c>
      <c r="AN24" s="9"/>
      <c r="AO24" s="91">
        <f>IF(AS24=1,((2763.41/365)*Taula42[[#This Row],[Dies de contracte en vigor durant l´any 2023]]),0)</f>
        <v>0</v>
      </c>
      <c r="AP24" s="12"/>
      <c r="AQ24" s="12"/>
      <c r="AR24" s="12"/>
      <c r="AS24" s="425">
        <f>IF(Taula42[[#This Row],[Núm. d''ordre]]&lt;&gt;"",1,0)</f>
        <v>0</v>
      </c>
      <c r="AT24" s="12"/>
      <c r="AU24" s="425">
        <f t="shared" si="1"/>
        <v>1</v>
      </c>
      <c r="AV24" s="425">
        <f t="shared" si="2"/>
        <v>0</v>
      </c>
      <c r="AW24" s="12"/>
      <c r="AX24" s="425">
        <f>IF(Taula42[[#This Row],[Núm. d''ordre]]&gt;0,1,0)</f>
        <v>1</v>
      </c>
      <c r="AY24" s="12"/>
      <c r="AZ24" s="426">
        <f t="shared" si="3"/>
        <v>0</v>
      </c>
      <c r="BA24" s="426">
        <f t="shared" si="4"/>
        <v>0</v>
      </c>
      <c r="BB24" s="426">
        <f t="shared" si="5"/>
        <v>0</v>
      </c>
      <c r="BC24" s="12"/>
      <c r="BD24" s="88">
        <f t="shared" si="6"/>
        <v>0</v>
      </c>
      <c r="BE24" s="88">
        <f t="shared" si="7"/>
        <v>0</v>
      </c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</row>
    <row r="25" spans="1:83" ht="14.25" customHeight="1">
      <c r="A25" s="9"/>
      <c r="B25" s="15" t="str">
        <f>IF($C25&lt;&gt;"",MAX($B$7:B24)+1,"")</f>
        <v/>
      </c>
      <c r="C25" s="265"/>
      <c r="D25" s="151"/>
      <c r="E25" s="152"/>
      <c r="F25" s="153"/>
      <c r="G25" s="153"/>
      <c r="H25" s="160"/>
      <c r="I25" s="159"/>
      <c r="J25" s="163"/>
      <c r="K25" s="169"/>
      <c r="L25" s="157"/>
      <c r="M25" s="162"/>
      <c r="N25" s="532" t="str">
        <f>IF(Taula42[[#This Row],[Data inici contracte]]&lt;&gt;0,Taula42[[#This Row],[Data finalització contracte]]+1,"")</f>
        <v/>
      </c>
      <c r="O2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5" s="495" t="str">
        <f>IF(Taula42[[#This Row],[Data inici contracte]]&lt;&gt;0,((Taula42[[#This Row],[Dies de contracte en vigor durant l´any 2023]]/365)*104),"")</f>
        <v/>
      </c>
      <c r="Q25" s="496"/>
      <c r="R25" s="496"/>
      <c r="S25" s="496"/>
      <c r="T25" s="496"/>
      <c r="U25" s="371">
        <f>SUM(Taula42[[#This Row],[Nombre d''hores de suport i acompanyament a les famílies]:[Nombre d''hores de seguiment en el lloc de feina]])</f>
        <v>0</v>
      </c>
      <c r="V25" s="371" t="str">
        <f>IF(Taula42[[#This Row],[Suma total d''hores d''atenció]]=0,"",AH25)</f>
        <v/>
      </c>
      <c r="W25" s="170"/>
      <c r="X25" s="158"/>
      <c r="Y25" s="158"/>
      <c r="Z25" s="158"/>
      <c r="AA25" s="158"/>
      <c r="AB25" s="224">
        <f t="shared" si="0"/>
        <v>0</v>
      </c>
      <c r="AC25" s="227">
        <f>Taula42[[#This Row],[Mòdul aplicat]]</f>
        <v>0</v>
      </c>
      <c r="AD25" s="231"/>
      <c r="AE25" s="80"/>
      <c r="AF25" s="529">
        <f>(IF(AND(AS25=1,Taula42[[#This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5" s="529">
        <f t="shared" si="8"/>
        <v>0</v>
      </c>
      <c r="AH2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5" s="9"/>
      <c r="AJ25" s="471" t="str">
        <f>IF(Taula42[[#This Row],[Data inici contracte]]=0,"",(12/365)*Taula42[[#This Row],[Dies de contracte en vigor durant l´any 2023]])</f>
        <v/>
      </c>
      <c r="AK25" s="471" t="str">
        <f>IF(Taula42[[#This Row],[Data inici contracte]]=0,"",(24/365)*Taula42[[#This Row],[Dies de contracte en vigor durant l´any 2023]])</f>
        <v/>
      </c>
      <c r="AL25" s="471" t="str">
        <f>IF(Taula42[[#This Row],[Data inici contracte]]=0,"",(4/365)*Taula42[[#This Row],[Dies de contracte en vigor durant l´any 2023]])</f>
        <v/>
      </c>
      <c r="AM25" s="471" t="str">
        <f>IF(Taula42[[#This Row],[Data inici contracte]]=0,"",(64/365)*Taula42[[#This Row],[Dies de contracte en vigor durant l´any 2023]])</f>
        <v/>
      </c>
      <c r="AN25" s="9"/>
      <c r="AO25" s="91">
        <f>IF(AS25=1,((2763.41/365)*Taula42[[#This Row],[Dies de contracte en vigor durant l´any 2023]]),0)</f>
        <v>0</v>
      </c>
      <c r="AP25" s="12"/>
      <c r="AQ25" s="12" t="s">
        <v>160</v>
      </c>
      <c r="AR25" s="12"/>
      <c r="AS25" s="425">
        <f>IF(Taula42[[#This Row],[Núm. d''ordre]]&lt;&gt;"",1,0)</f>
        <v>0</v>
      </c>
      <c r="AT25" s="12"/>
      <c r="AU25" s="425">
        <f t="shared" si="1"/>
        <v>1</v>
      </c>
      <c r="AV25" s="425">
        <f t="shared" si="2"/>
        <v>0</v>
      </c>
      <c r="AW25" s="12"/>
      <c r="AX25" s="425">
        <f>IF(Taula42[[#This Row],[Núm. d''ordre]]&gt;0,1,0)</f>
        <v>1</v>
      </c>
      <c r="AY25" s="12"/>
      <c r="AZ25" s="426">
        <f t="shared" si="3"/>
        <v>0</v>
      </c>
      <c r="BA25" s="426">
        <f t="shared" si="4"/>
        <v>0</v>
      </c>
      <c r="BB25" s="426">
        <f t="shared" si="5"/>
        <v>0</v>
      </c>
      <c r="BC25" s="12"/>
      <c r="BD25" s="88">
        <f t="shared" si="6"/>
        <v>0</v>
      </c>
      <c r="BE25" s="88">
        <f t="shared" si="7"/>
        <v>0</v>
      </c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</row>
    <row r="26" spans="1:83" ht="14.25" customHeight="1">
      <c r="A26" s="9"/>
      <c r="B26" s="15" t="str">
        <f>IF($C26&lt;&gt;"",MAX($B$7:B25)+1,"")</f>
        <v/>
      </c>
      <c r="C26" s="265"/>
      <c r="D26" s="151"/>
      <c r="E26" s="152"/>
      <c r="F26" s="153"/>
      <c r="G26" s="153"/>
      <c r="H26" s="160"/>
      <c r="I26" s="159"/>
      <c r="J26" s="163"/>
      <c r="K26" s="169"/>
      <c r="L26" s="157"/>
      <c r="M26" s="162"/>
      <c r="N26" s="532" t="str">
        <f>IF(Taula42[[#This Row],[Data inici contracte]]&lt;&gt;0,Taula42[[#This Row],[Data finalització contracte]]+1,"")</f>
        <v/>
      </c>
      <c r="O2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6" s="495" t="str">
        <f>IF(Taula42[[#This Row],[Data inici contracte]]&lt;&gt;0,((Taula42[[#This Row],[Dies de contracte en vigor durant l´any 2023]]/365)*104),"")</f>
        <v/>
      </c>
      <c r="Q26" s="496"/>
      <c r="R26" s="496"/>
      <c r="S26" s="496"/>
      <c r="T26" s="496"/>
      <c r="U26" s="371">
        <f>SUM(Taula42[[#This Row],[Nombre d''hores de suport i acompanyament a les famílies]:[Nombre d''hores de seguiment en el lloc de feina]])</f>
        <v>0</v>
      </c>
      <c r="V26" s="371" t="str">
        <f>IF(Taula42[[#This Row],[Suma total d''hores d''atenció]]=0,"",AH26)</f>
        <v/>
      </c>
      <c r="W26" s="170"/>
      <c r="X26" s="158"/>
      <c r="Y26" s="158"/>
      <c r="Z26" s="158"/>
      <c r="AA26" s="158"/>
      <c r="AB26" s="224">
        <f t="shared" si="0"/>
        <v>0</v>
      </c>
      <c r="AC26" s="227">
        <f>Taula42[[#This Row],[Mòdul aplicat]]</f>
        <v>0</v>
      </c>
      <c r="AD26" s="231"/>
      <c r="AE26" s="80"/>
      <c r="AF26" s="529">
        <f>(IF(AND(AS26=1,Taula42[[#This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6" s="529">
        <f t="shared" si="8"/>
        <v>0</v>
      </c>
      <c r="AH2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6" s="9"/>
      <c r="AJ26" s="471" t="str">
        <f>IF(Taula42[[#This Row],[Data inici contracte]]=0,"",(12/365)*Taula42[[#This Row],[Dies de contracte en vigor durant l´any 2023]])</f>
        <v/>
      </c>
      <c r="AK26" s="471" t="str">
        <f>IF(Taula42[[#This Row],[Data inici contracte]]=0,"",(24/365)*Taula42[[#This Row],[Dies de contracte en vigor durant l´any 2023]])</f>
        <v/>
      </c>
      <c r="AL26" s="471" t="str">
        <f>IF(Taula42[[#This Row],[Data inici contracte]]=0,"",(4/365)*Taula42[[#This Row],[Dies de contracte en vigor durant l´any 2023]])</f>
        <v/>
      </c>
      <c r="AM26" s="471" t="str">
        <f>IF(Taula42[[#This Row],[Data inici contracte]]=0,"",(64/365)*Taula42[[#This Row],[Dies de contracte en vigor durant l´any 2023]])</f>
        <v/>
      </c>
      <c r="AN26" s="9"/>
      <c r="AO26" s="91">
        <f>IF(AS26=1,((2763.41/365)*Taula42[[#This Row],[Dies de contracte en vigor durant l´any 2023]]),0)</f>
        <v>0</v>
      </c>
      <c r="AP26" s="12"/>
      <c r="AQ26" s="12">
        <v>1</v>
      </c>
      <c r="AR26" s="12"/>
      <c r="AS26" s="425">
        <f>IF(Taula42[[#This Row],[Núm. d''ordre]]&lt;&gt;"",1,0)</f>
        <v>0</v>
      </c>
      <c r="AT26" s="12"/>
      <c r="AU26" s="425">
        <f t="shared" si="1"/>
        <v>1</v>
      </c>
      <c r="AV26" s="425">
        <f t="shared" si="2"/>
        <v>0</v>
      </c>
      <c r="AW26" s="12"/>
      <c r="AX26" s="425">
        <f>IF(Taula42[[#This Row],[Núm. d''ordre]]&gt;0,1,0)</f>
        <v>1</v>
      </c>
      <c r="AY26" s="12"/>
      <c r="AZ26" s="426">
        <f t="shared" si="3"/>
        <v>0</v>
      </c>
      <c r="BA26" s="426">
        <f t="shared" si="4"/>
        <v>0</v>
      </c>
      <c r="BB26" s="426">
        <f t="shared" si="5"/>
        <v>0</v>
      </c>
      <c r="BC26" s="12"/>
      <c r="BD26" s="88">
        <f t="shared" si="6"/>
        <v>0</v>
      </c>
      <c r="BE26" s="88">
        <f t="shared" si="7"/>
        <v>0</v>
      </c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</row>
    <row r="27" spans="1:83" ht="14.25" customHeight="1">
      <c r="A27" s="9"/>
      <c r="B27" s="15" t="str">
        <f>IF($C27&lt;&gt;"",MAX($B$7:B26)+1,"")</f>
        <v/>
      </c>
      <c r="C27" s="265"/>
      <c r="D27" s="151"/>
      <c r="E27" s="152"/>
      <c r="F27" s="153"/>
      <c r="G27" s="153"/>
      <c r="H27" s="160"/>
      <c r="I27" s="159"/>
      <c r="J27" s="163"/>
      <c r="K27" s="169"/>
      <c r="L27" s="157"/>
      <c r="M27" s="162"/>
      <c r="N27" s="532" t="str">
        <f>IF(Taula42[[#This Row],[Data inici contracte]]&lt;&gt;0,Taula42[[#This Row],[Data finalització contracte]]+1,"")</f>
        <v/>
      </c>
      <c r="O2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7" s="495" t="str">
        <f>IF(Taula42[[#This Row],[Data inici contracte]]&lt;&gt;0,((Taula42[[#This Row],[Dies de contracte en vigor durant l´any 2023]]/365)*104),"")</f>
        <v/>
      </c>
      <c r="Q27" s="496"/>
      <c r="R27" s="496"/>
      <c r="S27" s="496"/>
      <c r="T27" s="496"/>
      <c r="U27" s="371">
        <f>SUM(Taula42[[#This Row],[Nombre d''hores de suport i acompanyament a les famílies]:[Nombre d''hores de seguiment en el lloc de feina]])</f>
        <v>0</v>
      </c>
      <c r="V27" s="371" t="str">
        <f>IF(Taula42[[#This Row],[Suma total d''hores d''atenció]]=0,"",AH27)</f>
        <v/>
      </c>
      <c r="W27" s="170"/>
      <c r="X27" s="158"/>
      <c r="Y27" s="158"/>
      <c r="Z27" s="158"/>
      <c r="AA27" s="158"/>
      <c r="AB27" s="224">
        <f t="shared" si="0"/>
        <v>0</v>
      </c>
      <c r="AC27" s="227">
        <f>Taula42[[#This Row],[Mòdul aplicat]]</f>
        <v>0</v>
      </c>
      <c r="AD27" s="231"/>
      <c r="AE27" s="80"/>
      <c r="AF27" s="529">
        <f>(IF(AND(AS27=1,Taula42[[#This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7" s="529">
        <f t="shared" si="8"/>
        <v>0</v>
      </c>
      <c r="AH2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7" s="9"/>
      <c r="AJ27" s="471" t="str">
        <f>IF(Taula42[[#This Row],[Data inici contracte]]=0,"",(12/365)*Taula42[[#This Row],[Dies de contracte en vigor durant l´any 2023]])</f>
        <v/>
      </c>
      <c r="AK27" s="471" t="str">
        <f>IF(Taula42[[#This Row],[Data inici contracte]]=0,"",(24/365)*Taula42[[#This Row],[Dies de contracte en vigor durant l´any 2023]])</f>
        <v/>
      </c>
      <c r="AL27" s="471" t="str">
        <f>IF(Taula42[[#This Row],[Data inici contracte]]=0,"",(4/365)*Taula42[[#This Row],[Dies de contracte en vigor durant l´any 2023]])</f>
        <v/>
      </c>
      <c r="AM27" s="471" t="str">
        <f>IF(Taula42[[#This Row],[Data inici contracte]]=0,"",(64/365)*Taula42[[#This Row],[Dies de contracte en vigor durant l´any 2023]])</f>
        <v/>
      </c>
      <c r="AN27" s="9"/>
      <c r="AO27" s="91">
        <f>IF(AS27=1,((2763.41/365)*Taula42[[#This Row],[Dies de contracte en vigor durant l´any 2023]]),0)</f>
        <v>0</v>
      </c>
      <c r="AP27" s="12"/>
      <c r="AQ27" s="12">
        <v>2</v>
      </c>
      <c r="AR27" s="12"/>
      <c r="AS27" s="425">
        <f>IF(Taula42[[#This Row],[Núm. d''ordre]]&lt;&gt;"",1,0)</f>
        <v>0</v>
      </c>
      <c r="AT27" s="12"/>
      <c r="AU27" s="425">
        <f t="shared" si="1"/>
        <v>1</v>
      </c>
      <c r="AV27" s="425">
        <f t="shared" si="2"/>
        <v>0</v>
      </c>
      <c r="AW27" s="12"/>
      <c r="AX27" s="425">
        <f>IF(Taula42[[#This Row],[Núm. d''ordre]]&gt;0,1,0)</f>
        <v>1</v>
      </c>
      <c r="AY27" s="12"/>
      <c r="AZ27" s="426">
        <f t="shared" si="3"/>
        <v>0</v>
      </c>
      <c r="BA27" s="426">
        <f t="shared" si="4"/>
        <v>0</v>
      </c>
      <c r="BB27" s="426">
        <f t="shared" si="5"/>
        <v>0</v>
      </c>
      <c r="BC27" s="12"/>
      <c r="BD27" s="88">
        <f t="shared" si="6"/>
        <v>0</v>
      </c>
      <c r="BE27" s="88">
        <f t="shared" si="7"/>
        <v>0</v>
      </c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</row>
    <row r="28" spans="1:83" ht="14.25" customHeight="1">
      <c r="A28" s="9"/>
      <c r="B28" s="15" t="str">
        <f>IF($C28&lt;&gt;"",MAX($B$7:B27)+1,"")</f>
        <v/>
      </c>
      <c r="C28" s="265"/>
      <c r="D28" s="151"/>
      <c r="E28" s="152"/>
      <c r="F28" s="153"/>
      <c r="G28" s="153"/>
      <c r="H28" s="160"/>
      <c r="I28" s="159"/>
      <c r="J28" s="163"/>
      <c r="K28" s="169"/>
      <c r="L28" s="157"/>
      <c r="M28" s="162"/>
      <c r="N28" s="532" t="str">
        <f>IF(Taula42[[#This Row],[Data inici contracte]]&lt;&gt;0,Taula42[[#This Row],[Data finalització contracte]]+1,"")</f>
        <v/>
      </c>
      <c r="O2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8" s="495" t="str">
        <f>IF(Taula42[[#This Row],[Data inici contracte]]&lt;&gt;0,((Taula42[[#This Row],[Dies de contracte en vigor durant l´any 2023]]/365)*104),"")</f>
        <v/>
      </c>
      <c r="Q28" s="496"/>
      <c r="R28" s="496"/>
      <c r="S28" s="496"/>
      <c r="T28" s="496"/>
      <c r="U28" s="371">
        <f>SUM(Taula42[[#This Row],[Nombre d''hores de suport i acompanyament a les famílies]:[Nombre d''hores de seguiment en el lloc de feina]])</f>
        <v>0</v>
      </c>
      <c r="V28" s="371" t="str">
        <f>IF(Taula42[[#This Row],[Suma total d''hores d''atenció]]=0,"",AH28)</f>
        <v/>
      </c>
      <c r="W28" s="170"/>
      <c r="X28" s="158"/>
      <c r="Y28" s="158"/>
      <c r="Z28" s="158"/>
      <c r="AA28" s="158"/>
      <c r="AB28" s="224">
        <f t="shared" si="0"/>
        <v>0</v>
      </c>
      <c r="AC28" s="227">
        <f>Taula42[[#This Row],[Mòdul aplicat]]</f>
        <v>0</v>
      </c>
      <c r="AD28" s="231"/>
      <c r="AE28" s="80"/>
      <c r="AF28" s="529">
        <f>(IF(AND(AS28=1,Taula42[[#This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8" s="529">
        <f t="shared" si="8"/>
        <v>0</v>
      </c>
      <c r="AH2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8" s="9"/>
      <c r="AJ28" s="471" t="str">
        <f>IF(Taula42[[#This Row],[Data inici contracte]]=0,"",(12/365)*Taula42[[#This Row],[Dies de contracte en vigor durant l´any 2023]])</f>
        <v/>
      </c>
      <c r="AK28" s="471" t="str">
        <f>IF(Taula42[[#This Row],[Data inici contracte]]=0,"",(24/365)*Taula42[[#This Row],[Dies de contracte en vigor durant l´any 2023]])</f>
        <v/>
      </c>
      <c r="AL28" s="471" t="str">
        <f>IF(Taula42[[#This Row],[Data inici contracte]]=0,"",(4/365)*Taula42[[#This Row],[Dies de contracte en vigor durant l´any 2023]])</f>
        <v/>
      </c>
      <c r="AM28" s="471" t="str">
        <f>IF(Taula42[[#This Row],[Data inici contracte]]=0,"",(64/365)*Taula42[[#This Row],[Dies de contracte en vigor durant l´any 2023]])</f>
        <v/>
      </c>
      <c r="AN28" s="9"/>
      <c r="AO28" s="91">
        <f>IF(AS28=1,((2763.41/365)*Taula42[[#This Row],[Dies de contracte en vigor durant l´any 2023]]),0)</f>
        <v>0</v>
      </c>
      <c r="AP28" s="12"/>
      <c r="AQ28" s="12">
        <v>3</v>
      </c>
      <c r="AR28" s="12"/>
      <c r="AS28" s="425">
        <f>IF(Taula42[[#This Row],[Núm. d''ordre]]&lt;&gt;"",1,0)</f>
        <v>0</v>
      </c>
      <c r="AT28" s="12"/>
      <c r="AU28" s="425">
        <f t="shared" si="1"/>
        <v>1</v>
      </c>
      <c r="AV28" s="425">
        <f t="shared" si="2"/>
        <v>0</v>
      </c>
      <c r="AW28" s="12"/>
      <c r="AX28" s="425">
        <f>IF(Taula42[[#This Row],[Núm. d''ordre]]&gt;0,1,0)</f>
        <v>1</v>
      </c>
      <c r="AY28" s="12"/>
      <c r="AZ28" s="426">
        <f t="shared" si="3"/>
        <v>0</v>
      </c>
      <c r="BA28" s="426">
        <f t="shared" si="4"/>
        <v>0</v>
      </c>
      <c r="BB28" s="426">
        <f t="shared" si="5"/>
        <v>0</v>
      </c>
      <c r="BC28" s="12"/>
      <c r="BD28" s="88">
        <f t="shared" si="6"/>
        <v>0</v>
      </c>
      <c r="BE28" s="88">
        <f t="shared" si="7"/>
        <v>0</v>
      </c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</row>
    <row r="29" spans="1:83" ht="14.25" customHeight="1">
      <c r="A29" s="9"/>
      <c r="B29" s="15" t="str">
        <f>IF($C29&lt;&gt;"",MAX($B$7:B28)+1,"")</f>
        <v/>
      </c>
      <c r="C29" s="265"/>
      <c r="D29" s="151"/>
      <c r="E29" s="152"/>
      <c r="F29" s="153"/>
      <c r="G29" s="153"/>
      <c r="H29" s="160"/>
      <c r="I29" s="159"/>
      <c r="J29" s="163"/>
      <c r="K29" s="169"/>
      <c r="L29" s="157"/>
      <c r="M29" s="162"/>
      <c r="N29" s="532" t="str">
        <f>IF(Taula42[[#This Row],[Data inici contracte]]&lt;&gt;0,Taula42[[#This Row],[Data finalització contracte]]+1,"")</f>
        <v/>
      </c>
      <c r="O2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9" s="495" t="str">
        <f>IF(Taula42[[#This Row],[Data inici contracte]]&lt;&gt;0,((Taula42[[#This Row],[Dies de contracte en vigor durant l´any 2023]]/365)*104),"")</f>
        <v/>
      </c>
      <c r="Q29" s="496"/>
      <c r="R29" s="496"/>
      <c r="S29" s="496"/>
      <c r="T29" s="496"/>
      <c r="U29" s="371">
        <f>SUM(Taula42[[#This Row],[Nombre d''hores de suport i acompanyament a les famílies]:[Nombre d''hores de seguiment en el lloc de feina]])</f>
        <v>0</v>
      </c>
      <c r="V29" s="371" t="str">
        <f>IF(Taula42[[#This Row],[Suma total d''hores d''atenció]]=0,"",AH29)</f>
        <v/>
      </c>
      <c r="W29" s="170"/>
      <c r="X29" s="158"/>
      <c r="Y29" s="158"/>
      <c r="Z29" s="158"/>
      <c r="AA29" s="158"/>
      <c r="AB29" s="224">
        <f t="shared" si="0"/>
        <v>0</v>
      </c>
      <c r="AC29" s="227">
        <f>Taula42[[#This Row],[Mòdul aplicat]]</f>
        <v>0</v>
      </c>
      <c r="AD29" s="231"/>
      <c r="AE29" s="80"/>
      <c r="AF29" s="529">
        <f>(IF(AND(AS29=1,Taula42[[#This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9" s="529">
        <f t="shared" si="8"/>
        <v>0</v>
      </c>
      <c r="AH2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9" s="420"/>
      <c r="AJ29" s="471" t="str">
        <f>IF(Taula42[[#This Row],[Data inici contracte]]=0,"",(12/365)*Taula42[[#This Row],[Dies de contracte en vigor durant l´any 2023]])</f>
        <v/>
      </c>
      <c r="AK29" s="471" t="str">
        <f>IF(Taula42[[#This Row],[Data inici contracte]]=0,"",(24/365)*Taula42[[#This Row],[Dies de contracte en vigor durant l´any 2023]])</f>
        <v/>
      </c>
      <c r="AL29" s="471" t="str">
        <f>IF(Taula42[[#This Row],[Data inici contracte]]=0,"",(4/365)*Taula42[[#This Row],[Dies de contracte en vigor durant l´any 2023]])</f>
        <v/>
      </c>
      <c r="AM29" s="471" t="str">
        <f>IF(Taula42[[#This Row],[Data inici contracte]]=0,"",(64/365)*Taula42[[#This Row],[Dies de contracte en vigor durant l´any 2023]])</f>
        <v/>
      </c>
      <c r="AN29" s="420"/>
      <c r="AO29" s="91">
        <f>IF(AS29=1,((2763.41/365)*Taula42[[#This Row],[Dies de contracte en vigor durant l´any 2023]]),0)</f>
        <v>0</v>
      </c>
      <c r="AQ29" s="12">
        <v>4</v>
      </c>
      <c r="AS29" s="425">
        <f>IF(Taula42[[#This Row],[Núm. d''ordre]]&lt;&gt;"",1,0)</f>
        <v>0</v>
      </c>
      <c r="AU29" s="425">
        <f t="shared" si="1"/>
        <v>1</v>
      </c>
      <c r="AV29" s="425">
        <f t="shared" si="2"/>
        <v>0</v>
      </c>
      <c r="AX29" s="425">
        <f>IF(Taula42[[#This Row],[Núm. d''ordre]]&gt;0,1,0)</f>
        <v>1</v>
      </c>
      <c r="AZ29" s="426">
        <f t="shared" si="3"/>
        <v>0</v>
      </c>
      <c r="BA29" s="426">
        <f t="shared" si="4"/>
        <v>0</v>
      </c>
      <c r="BB29" s="426">
        <f t="shared" si="5"/>
        <v>0</v>
      </c>
      <c r="BD29" s="88">
        <f t="shared" si="6"/>
        <v>0</v>
      </c>
      <c r="BE29" s="88">
        <f t="shared" si="7"/>
        <v>0</v>
      </c>
      <c r="CC29" s="12"/>
      <c r="CD29" s="12"/>
      <c r="CE29" s="12"/>
    </row>
    <row r="30" spans="1:83" ht="14.25" customHeight="1">
      <c r="A30" s="9"/>
      <c r="B30" s="15" t="str">
        <f>IF($C30&lt;&gt;"",MAX($B$7:B29)+1,"")</f>
        <v/>
      </c>
      <c r="C30" s="265"/>
      <c r="D30" s="151"/>
      <c r="E30" s="152"/>
      <c r="F30" s="153"/>
      <c r="G30" s="153"/>
      <c r="H30" s="160"/>
      <c r="I30" s="159"/>
      <c r="J30" s="163"/>
      <c r="K30" s="169"/>
      <c r="L30" s="157"/>
      <c r="M30" s="162"/>
      <c r="N30" s="532" t="str">
        <f>IF(Taula42[[#This Row],[Data inici contracte]]&lt;&gt;0,Taula42[[#This Row],[Data finalització contracte]]+1,"")</f>
        <v/>
      </c>
      <c r="O3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0" s="495" t="str">
        <f>IF(Taula42[[#This Row],[Data inici contracte]]&lt;&gt;0,((Taula42[[#This Row],[Dies de contracte en vigor durant l´any 2023]]/365)*104),"")</f>
        <v/>
      </c>
      <c r="Q30" s="496"/>
      <c r="R30" s="496"/>
      <c r="S30" s="496"/>
      <c r="T30" s="496"/>
      <c r="U30" s="371">
        <f>SUM(Taula42[[#This Row],[Nombre d''hores de suport i acompanyament a les famílies]:[Nombre d''hores de seguiment en el lloc de feina]])</f>
        <v>0</v>
      </c>
      <c r="V30" s="371" t="str">
        <f>IF(Taula42[[#This Row],[Suma total d''hores d''atenció]]=0,"",AH30)</f>
        <v/>
      </c>
      <c r="W30" s="170"/>
      <c r="X30" s="158"/>
      <c r="Y30" s="158"/>
      <c r="Z30" s="158"/>
      <c r="AA30" s="158"/>
      <c r="AB30" s="224">
        <f t="shared" si="0"/>
        <v>0</v>
      </c>
      <c r="AC30" s="227">
        <f>Taula42[[#This Row],[Mòdul aplicat]]</f>
        <v>0</v>
      </c>
      <c r="AD30" s="231"/>
      <c r="AE30" s="80"/>
      <c r="AF30" s="529">
        <f>(IF(AND(AS30=1,Taula42[[#This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0" s="529">
        <f t="shared" si="8"/>
        <v>0</v>
      </c>
      <c r="AH3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0" s="420"/>
      <c r="AJ30" s="471" t="str">
        <f>IF(Taula42[[#This Row],[Data inici contracte]]=0,"",(12/365)*Taula42[[#This Row],[Dies de contracte en vigor durant l´any 2023]])</f>
        <v/>
      </c>
      <c r="AK30" s="471" t="str">
        <f>IF(Taula42[[#This Row],[Data inici contracte]]=0,"",(24/365)*Taula42[[#This Row],[Dies de contracte en vigor durant l´any 2023]])</f>
        <v/>
      </c>
      <c r="AL30" s="471" t="str">
        <f>IF(Taula42[[#This Row],[Data inici contracte]]=0,"",(4/365)*Taula42[[#This Row],[Dies de contracte en vigor durant l´any 2023]])</f>
        <v/>
      </c>
      <c r="AM30" s="471" t="str">
        <f>IF(Taula42[[#This Row],[Data inici contracte]]=0,"",(64/365)*Taula42[[#This Row],[Dies de contracte en vigor durant l´any 2023]])</f>
        <v/>
      </c>
      <c r="AN30" s="420"/>
      <c r="AO30" s="91">
        <f>IF(AS30=1,((2763.41/365)*Taula42[[#This Row],[Dies de contracte en vigor durant l´any 2023]]),0)</f>
        <v>0</v>
      </c>
      <c r="AQ30" s="12">
        <v>5</v>
      </c>
      <c r="AS30" s="425">
        <f>IF(Taula42[[#This Row],[Núm. d''ordre]]&lt;&gt;"",1,0)</f>
        <v>0</v>
      </c>
      <c r="AU30" s="425">
        <f t="shared" si="1"/>
        <v>1</v>
      </c>
      <c r="AV30" s="425">
        <f t="shared" si="2"/>
        <v>0</v>
      </c>
      <c r="AX30" s="425">
        <f>IF(Taula42[[#This Row],[Núm. d''ordre]]&gt;0,1,0)</f>
        <v>1</v>
      </c>
      <c r="AZ30" s="426">
        <f t="shared" si="3"/>
        <v>0</v>
      </c>
      <c r="BA30" s="426">
        <f t="shared" si="4"/>
        <v>0</v>
      </c>
      <c r="BB30" s="426">
        <f t="shared" si="5"/>
        <v>0</v>
      </c>
      <c r="BD30" s="88">
        <f t="shared" si="6"/>
        <v>0</v>
      </c>
      <c r="BE30" s="88">
        <f t="shared" si="7"/>
        <v>0</v>
      </c>
      <c r="CC30" s="12"/>
      <c r="CD30" s="12"/>
      <c r="CE30" s="12"/>
    </row>
    <row r="31" spans="1:83" ht="14.25" customHeight="1">
      <c r="A31" s="9"/>
      <c r="B31" s="15" t="str">
        <f>IF($C31&lt;&gt;"",MAX($B$7:B30)+1,"")</f>
        <v/>
      </c>
      <c r="C31" s="265"/>
      <c r="D31" s="151"/>
      <c r="E31" s="152"/>
      <c r="F31" s="153"/>
      <c r="G31" s="153"/>
      <c r="H31" s="160"/>
      <c r="I31" s="159"/>
      <c r="J31" s="163"/>
      <c r="K31" s="169"/>
      <c r="L31" s="157"/>
      <c r="M31" s="162"/>
      <c r="N31" s="532" t="str">
        <f>IF(Taula42[[#This Row],[Data inici contracte]]&lt;&gt;0,Taula42[[#This Row],[Data finalització contracte]]+1,"")</f>
        <v/>
      </c>
      <c r="O3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1" s="495" t="str">
        <f>IF(Taula42[[#This Row],[Data inici contracte]]&lt;&gt;0,((Taula42[[#This Row],[Dies de contracte en vigor durant l´any 2023]]/365)*104),"")</f>
        <v/>
      </c>
      <c r="Q31" s="496"/>
      <c r="R31" s="496"/>
      <c r="S31" s="496"/>
      <c r="T31" s="496"/>
      <c r="U31" s="371">
        <f>SUM(Taula42[[#This Row],[Nombre d''hores de suport i acompanyament a les famílies]:[Nombre d''hores de seguiment en el lloc de feina]])</f>
        <v>0</v>
      </c>
      <c r="V31" s="371" t="str">
        <f>IF(Taula42[[#This Row],[Suma total d''hores d''atenció]]=0,"",AH31)</f>
        <v/>
      </c>
      <c r="W31" s="170"/>
      <c r="X31" s="158"/>
      <c r="Y31" s="158"/>
      <c r="Z31" s="158"/>
      <c r="AA31" s="158"/>
      <c r="AB31" s="224">
        <f t="shared" si="0"/>
        <v>0</v>
      </c>
      <c r="AC31" s="227">
        <f>Taula42[[#This Row],[Mòdul aplicat]]</f>
        <v>0</v>
      </c>
      <c r="AD31" s="231"/>
      <c r="AE31" s="80"/>
      <c r="AF31" s="529">
        <f>(IF(AND(AS31=1,Taula42[[#This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1" s="529">
        <f t="shared" si="8"/>
        <v>0</v>
      </c>
      <c r="AH3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1" s="420"/>
      <c r="AJ31" s="471" t="str">
        <f>IF(Taula42[[#This Row],[Data inici contracte]]=0,"",(12/365)*Taula42[[#This Row],[Dies de contracte en vigor durant l´any 2023]])</f>
        <v/>
      </c>
      <c r="AK31" s="471" t="str">
        <f>IF(Taula42[[#This Row],[Data inici contracte]]=0,"",(24/365)*Taula42[[#This Row],[Dies de contracte en vigor durant l´any 2023]])</f>
        <v/>
      </c>
      <c r="AL31" s="471" t="str">
        <f>IF(Taula42[[#This Row],[Data inici contracte]]=0,"",(4/365)*Taula42[[#This Row],[Dies de contracte en vigor durant l´any 2023]])</f>
        <v/>
      </c>
      <c r="AM31" s="471" t="str">
        <f>IF(Taula42[[#This Row],[Data inici contracte]]=0,"",(64/365)*Taula42[[#This Row],[Dies de contracte en vigor durant l´any 2023]])</f>
        <v/>
      </c>
      <c r="AN31" s="420"/>
      <c r="AO31" s="91">
        <f>IF(AS31=1,((2763.41/365)*Taula42[[#This Row],[Dies de contracte en vigor durant l´any 2023]]),0)</f>
        <v>0</v>
      </c>
      <c r="AQ31" s="12">
        <v>6</v>
      </c>
      <c r="AS31" s="425">
        <f>IF(Taula42[[#This Row],[Núm. d''ordre]]&lt;&gt;"",1,0)</f>
        <v>0</v>
      </c>
      <c r="AU31" s="425">
        <f t="shared" si="1"/>
        <v>1</v>
      </c>
      <c r="AV31" s="425">
        <f t="shared" si="2"/>
        <v>0</v>
      </c>
      <c r="AX31" s="425">
        <f>IF(Taula42[[#This Row],[Núm. d''ordre]]&gt;0,1,0)</f>
        <v>1</v>
      </c>
      <c r="AZ31" s="426">
        <f t="shared" si="3"/>
        <v>0</v>
      </c>
      <c r="BA31" s="426">
        <f t="shared" si="4"/>
        <v>0</v>
      </c>
      <c r="BB31" s="426">
        <f t="shared" si="5"/>
        <v>0</v>
      </c>
      <c r="BD31" s="88">
        <f t="shared" si="6"/>
        <v>0</v>
      </c>
      <c r="BE31" s="88">
        <f t="shared" si="7"/>
        <v>0</v>
      </c>
      <c r="CC31" s="12"/>
      <c r="CD31" s="12"/>
      <c r="CE31" s="12"/>
    </row>
    <row r="32" spans="1:83" ht="14.25" customHeight="1">
      <c r="A32" s="9"/>
      <c r="B32" s="15" t="str">
        <f>IF($C32&lt;&gt;"",MAX($B$7:B31)+1,"")</f>
        <v/>
      </c>
      <c r="C32" s="265"/>
      <c r="D32" s="151"/>
      <c r="E32" s="152"/>
      <c r="F32" s="153"/>
      <c r="G32" s="153"/>
      <c r="H32" s="160"/>
      <c r="I32" s="159"/>
      <c r="J32" s="163"/>
      <c r="K32" s="169"/>
      <c r="L32" s="157"/>
      <c r="M32" s="162"/>
      <c r="N32" s="532" t="str">
        <f>IF(Taula42[[#This Row],[Data inici contracte]]&lt;&gt;0,Taula42[[#This Row],[Data finalització contracte]]+1,"")</f>
        <v/>
      </c>
      <c r="O3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2" s="495" t="str">
        <f>IF(Taula42[[#This Row],[Data inici contracte]]&lt;&gt;0,((Taula42[[#This Row],[Dies de contracte en vigor durant l´any 2023]]/365)*104),"")</f>
        <v/>
      </c>
      <c r="Q32" s="496"/>
      <c r="R32" s="496"/>
      <c r="S32" s="496"/>
      <c r="T32" s="496"/>
      <c r="U32" s="371">
        <f>SUM(Taula42[[#This Row],[Nombre d''hores de suport i acompanyament a les famílies]:[Nombre d''hores de seguiment en el lloc de feina]])</f>
        <v>0</v>
      </c>
      <c r="V32" s="371" t="str">
        <f>IF(Taula42[[#This Row],[Suma total d''hores d''atenció]]=0,"",AH32)</f>
        <v/>
      </c>
      <c r="W32" s="170"/>
      <c r="X32" s="158"/>
      <c r="Y32" s="158"/>
      <c r="Z32" s="158"/>
      <c r="AA32" s="158"/>
      <c r="AB32" s="224">
        <f t="shared" si="0"/>
        <v>0</v>
      </c>
      <c r="AC32" s="227">
        <f>Taula42[[#This Row],[Mòdul aplicat]]</f>
        <v>0</v>
      </c>
      <c r="AD32" s="231"/>
      <c r="AE32" s="80"/>
      <c r="AF32" s="529">
        <f>(IF(AND(AS32=1,Taula42[[#This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2" s="529">
        <f t="shared" si="8"/>
        <v>0</v>
      </c>
      <c r="AH3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2" s="420"/>
      <c r="AJ32" s="471" t="str">
        <f>IF(Taula42[[#This Row],[Data inici contracte]]=0,"",(12/365)*Taula42[[#This Row],[Dies de contracte en vigor durant l´any 2023]])</f>
        <v/>
      </c>
      <c r="AK32" s="471" t="str">
        <f>IF(Taula42[[#This Row],[Data inici contracte]]=0,"",(24/365)*Taula42[[#This Row],[Dies de contracte en vigor durant l´any 2023]])</f>
        <v/>
      </c>
      <c r="AL32" s="471" t="str">
        <f>IF(Taula42[[#This Row],[Data inici contracte]]=0,"",(4/365)*Taula42[[#This Row],[Dies de contracte en vigor durant l´any 2023]])</f>
        <v/>
      </c>
      <c r="AM32" s="471" t="str">
        <f>IF(Taula42[[#This Row],[Data inici contracte]]=0,"",(64/365)*Taula42[[#This Row],[Dies de contracte en vigor durant l´any 2023]])</f>
        <v/>
      </c>
      <c r="AN32" s="420"/>
      <c r="AO32" s="91">
        <f>IF(AS32=1,((2763.41/365)*Taula42[[#This Row],[Dies de contracte en vigor durant l´any 2023]]),0)</f>
        <v>0</v>
      </c>
      <c r="AQ32" s="12">
        <v>7</v>
      </c>
      <c r="AS32" s="425">
        <f>IF(Taula42[[#This Row],[Núm. d''ordre]]&lt;&gt;"",1,0)</f>
        <v>0</v>
      </c>
      <c r="AU32" s="425">
        <f t="shared" si="1"/>
        <v>1</v>
      </c>
      <c r="AV32" s="425">
        <f t="shared" si="2"/>
        <v>0</v>
      </c>
      <c r="AX32" s="425">
        <f>IF(Taula42[[#This Row],[Núm. d''ordre]]&gt;0,1,0)</f>
        <v>1</v>
      </c>
      <c r="AZ32" s="426">
        <f t="shared" si="3"/>
        <v>0</v>
      </c>
      <c r="BA32" s="426">
        <f t="shared" si="4"/>
        <v>0</v>
      </c>
      <c r="BB32" s="426">
        <f t="shared" si="5"/>
        <v>0</v>
      </c>
      <c r="BD32" s="88">
        <f t="shared" si="6"/>
        <v>0</v>
      </c>
      <c r="BE32" s="88">
        <f t="shared" si="7"/>
        <v>0</v>
      </c>
      <c r="CC32" s="12"/>
      <c r="CD32" s="12"/>
      <c r="CE32" s="12"/>
    </row>
    <row r="33" spans="1:83" ht="14.25" customHeight="1">
      <c r="A33" s="9"/>
      <c r="B33" s="15" t="str">
        <f>IF($C33&lt;&gt;"",MAX($B$7:B32)+1,"")</f>
        <v/>
      </c>
      <c r="C33" s="265"/>
      <c r="D33" s="151"/>
      <c r="E33" s="152"/>
      <c r="F33" s="153"/>
      <c r="G33" s="153"/>
      <c r="H33" s="160"/>
      <c r="I33" s="159"/>
      <c r="J33" s="163"/>
      <c r="K33" s="169"/>
      <c r="L33" s="157"/>
      <c r="M33" s="162"/>
      <c r="N33" s="532" t="str">
        <f>IF(Taula42[[#This Row],[Data inici contracte]]&lt;&gt;0,Taula42[[#This Row],[Data finalització contracte]]+1,"")</f>
        <v/>
      </c>
      <c r="O3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3" s="495" t="str">
        <f>IF(Taula42[[#This Row],[Data inici contracte]]&lt;&gt;0,((Taula42[[#This Row],[Dies de contracte en vigor durant l´any 2023]]/365)*104),"")</f>
        <v/>
      </c>
      <c r="Q33" s="496"/>
      <c r="R33" s="496"/>
      <c r="S33" s="496"/>
      <c r="T33" s="496"/>
      <c r="U33" s="371">
        <f>SUM(Taula42[[#This Row],[Nombre d''hores de suport i acompanyament a les famílies]:[Nombre d''hores de seguiment en el lloc de feina]])</f>
        <v>0</v>
      </c>
      <c r="V33" s="371" t="str">
        <f>IF(Taula42[[#This Row],[Suma total d''hores d''atenció]]=0,"",AH33)</f>
        <v/>
      </c>
      <c r="W33" s="170"/>
      <c r="X33" s="158"/>
      <c r="Y33" s="158"/>
      <c r="Z33" s="158"/>
      <c r="AA33" s="158"/>
      <c r="AB33" s="224">
        <f t="shared" si="0"/>
        <v>0</v>
      </c>
      <c r="AC33" s="227">
        <f>Taula42[[#This Row],[Mòdul aplicat]]</f>
        <v>0</v>
      </c>
      <c r="AD33" s="231"/>
      <c r="AE33" s="80"/>
      <c r="AF33" s="529">
        <f>(IF(AND(AS33=1,Taula42[[#This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3" s="529">
        <f t="shared" si="8"/>
        <v>0</v>
      </c>
      <c r="AH3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3" s="420"/>
      <c r="AJ33" s="471" t="str">
        <f>IF(Taula42[[#This Row],[Data inici contracte]]=0,"",(12/365)*Taula42[[#This Row],[Dies de contracte en vigor durant l´any 2023]])</f>
        <v/>
      </c>
      <c r="AK33" s="471" t="str">
        <f>IF(Taula42[[#This Row],[Data inici contracte]]=0,"",(24/365)*Taula42[[#This Row],[Dies de contracte en vigor durant l´any 2023]])</f>
        <v/>
      </c>
      <c r="AL33" s="471" t="str">
        <f>IF(Taula42[[#This Row],[Data inici contracte]]=0,"",(4/365)*Taula42[[#This Row],[Dies de contracte en vigor durant l´any 2023]])</f>
        <v/>
      </c>
      <c r="AM33" s="471" t="str">
        <f>IF(Taula42[[#This Row],[Data inici contracte]]=0,"",(64/365)*Taula42[[#This Row],[Dies de contracte en vigor durant l´any 2023]])</f>
        <v/>
      </c>
      <c r="AN33" s="420"/>
      <c r="AO33" s="91">
        <f>IF(AS33=1,((2763.41/365)*Taula42[[#This Row],[Dies de contracte en vigor durant l´any 2023]]),0)</f>
        <v>0</v>
      </c>
      <c r="AQ33" s="12">
        <v>8</v>
      </c>
      <c r="AS33" s="425">
        <f>IF(Taula42[[#This Row],[Núm. d''ordre]]&lt;&gt;"",1,0)</f>
        <v>0</v>
      </c>
      <c r="AU33" s="425">
        <f t="shared" si="1"/>
        <v>1</v>
      </c>
      <c r="AV33" s="425">
        <f t="shared" si="2"/>
        <v>0</v>
      </c>
      <c r="AX33" s="425">
        <f>IF(Taula42[[#This Row],[Núm. d''ordre]]&gt;0,1,0)</f>
        <v>1</v>
      </c>
      <c r="AZ33" s="426">
        <f t="shared" si="3"/>
        <v>0</v>
      </c>
      <c r="BA33" s="426">
        <f t="shared" si="4"/>
        <v>0</v>
      </c>
      <c r="BB33" s="426">
        <f t="shared" si="5"/>
        <v>0</v>
      </c>
      <c r="BD33" s="88">
        <f t="shared" si="6"/>
        <v>0</v>
      </c>
      <c r="BE33" s="88">
        <f t="shared" si="7"/>
        <v>0</v>
      </c>
      <c r="CC33" s="12"/>
      <c r="CD33" s="12"/>
      <c r="CE33" s="12"/>
    </row>
    <row r="34" spans="1:83" ht="14.25" customHeight="1">
      <c r="A34" s="9"/>
      <c r="B34" s="15" t="str">
        <f>IF($C34&lt;&gt;"",MAX($B$7:B33)+1,"")</f>
        <v/>
      </c>
      <c r="C34" s="265"/>
      <c r="D34" s="151"/>
      <c r="E34" s="152"/>
      <c r="F34" s="153"/>
      <c r="G34" s="153"/>
      <c r="H34" s="160"/>
      <c r="I34" s="159"/>
      <c r="J34" s="163"/>
      <c r="K34" s="169"/>
      <c r="L34" s="157"/>
      <c r="M34" s="162"/>
      <c r="N34" s="532" t="str">
        <f>IF(Taula42[[#This Row],[Data inici contracte]]&lt;&gt;0,Taula42[[#This Row],[Data finalització contracte]]+1,"")</f>
        <v/>
      </c>
      <c r="O3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4" s="495" t="str">
        <f>IF(Taula42[[#This Row],[Data inici contracte]]&lt;&gt;0,((Taula42[[#This Row],[Dies de contracte en vigor durant l´any 2023]]/365)*104),"")</f>
        <v/>
      </c>
      <c r="Q34" s="496"/>
      <c r="R34" s="496"/>
      <c r="S34" s="496"/>
      <c r="T34" s="496"/>
      <c r="U34" s="371">
        <f>SUM(Taula42[[#This Row],[Nombre d''hores de suport i acompanyament a les famílies]:[Nombre d''hores de seguiment en el lloc de feina]])</f>
        <v>0</v>
      </c>
      <c r="V34" s="371" t="str">
        <f>IF(Taula42[[#This Row],[Suma total d''hores d''atenció]]=0,"",AH34)</f>
        <v/>
      </c>
      <c r="W34" s="170"/>
      <c r="X34" s="158"/>
      <c r="Y34" s="158"/>
      <c r="Z34" s="158"/>
      <c r="AA34" s="158"/>
      <c r="AB34" s="224">
        <f t="shared" si="0"/>
        <v>0</v>
      </c>
      <c r="AC34" s="227">
        <f>Taula42[[#This Row],[Mòdul aplicat]]</f>
        <v>0</v>
      </c>
      <c r="AD34" s="231"/>
      <c r="AE34" s="80"/>
      <c r="AF34" s="529">
        <f>(IF(AND(AS34=1,Taula42[[#This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4" s="529">
        <f t="shared" si="8"/>
        <v>0</v>
      </c>
      <c r="AH3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4" s="420"/>
      <c r="AJ34" s="471" t="str">
        <f>IF(Taula42[[#This Row],[Data inici contracte]]=0,"",(12/365)*Taula42[[#This Row],[Dies de contracte en vigor durant l´any 2023]])</f>
        <v/>
      </c>
      <c r="AK34" s="471" t="str">
        <f>IF(Taula42[[#This Row],[Data inici contracte]]=0,"",(24/365)*Taula42[[#This Row],[Dies de contracte en vigor durant l´any 2023]])</f>
        <v/>
      </c>
      <c r="AL34" s="471" t="str">
        <f>IF(Taula42[[#This Row],[Data inici contracte]]=0,"",(4/365)*Taula42[[#This Row],[Dies de contracte en vigor durant l´any 2023]])</f>
        <v/>
      </c>
      <c r="AM34" s="471" t="str">
        <f>IF(Taula42[[#This Row],[Data inici contracte]]=0,"",(64/365)*Taula42[[#This Row],[Dies de contracte en vigor durant l´any 2023]])</f>
        <v/>
      </c>
      <c r="AN34" s="420"/>
      <c r="AO34" s="91">
        <f>IF(AS34=1,((2763.41/365)*Taula42[[#This Row],[Dies de contracte en vigor durant l´any 2023]]),0)</f>
        <v>0</v>
      </c>
      <c r="AQ34" s="12">
        <v>9</v>
      </c>
      <c r="AS34" s="425">
        <f>IF(Taula42[[#This Row],[Núm. d''ordre]]&lt;&gt;"",1,0)</f>
        <v>0</v>
      </c>
      <c r="AU34" s="425">
        <f t="shared" si="1"/>
        <v>1</v>
      </c>
      <c r="AV34" s="425">
        <f t="shared" si="2"/>
        <v>0</v>
      </c>
      <c r="AX34" s="425">
        <f>IF(Taula42[[#This Row],[Núm. d''ordre]]&gt;0,1,0)</f>
        <v>1</v>
      </c>
      <c r="AZ34" s="426">
        <f t="shared" si="3"/>
        <v>0</v>
      </c>
      <c r="BA34" s="426">
        <f t="shared" si="4"/>
        <v>0</v>
      </c>
      <c r="BB34" s="426">
        <f t="shared" si="5"/>
        <v>0</v>
      </c>
      <c r="BD34" s="88">
        <f t="shared" si="6"/>
        <v>0</v>
      </c>
      <c r="BE34" s="88">
        <f t="shared" si="7"/>
        <v>0</v>
      </c>
      <c r="CC34" s="12"/>
      <c r="CD34" s="12"/>
      <c r="CE34" s="12"/>
    </row>
    <row r="35" spans="1:83" ht="14.25" customHeight="1">
      <c r="A35" s="9"/>
      <c r="B35" s="15" t="str">
        <f>IF($C35&lt;&gt;"",MAX($B$7:B34)+1,"")</f>
        <v/>
      </c>
      <c r="C35" s="265"/>
      <c r="D35" s="151"/>
      <c r="E35" s="152"/>
      <c r="F35" s="153"/>
      <c r="G35" s="153"/>
      <c r="H35" s="160"/>
      <c r="I35" s="159"/>
      <c r="J35" s="163"/>
      <c r="K35" s="169"/>
      <c r="L35" s="157"/>
      <c r="M35" s="162"/>
      <c r="N35" s="532" t="str">
        <f>IF(Taula42[[#This Row],[Data inici contracte]]&lt;&gt;0,Taula42[[#This Row],[Data finalització contracte]]+1,"")</f>
        <v/>
      </c>
      <c r="O3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5" s="495" t="str">
        <f>IF(Taula42[[#This Row],[Data inici contracte]]&lt;&gt;0,((Taula42[[#This Row],[Dies de contracte en vigor durant l´any 2023]]/365)*104),"")</f>
        <v/>
      </c>
      <c r="Q35" s="496"/>
      <c r="R35" s="496"/>
      <c r="S35" s="496"/>
      <c r="T35" s="496"/>
      <c r="U35" s="371">
        <f>SUM(Taula42[[#This Row],[Nombre d''hores de suport i acompanyament a les famílies]:[Nombre d''hores de seguiment en el lloc de feina]])</f>
        <v>0</v>
      </c>
      <c r="V35" s="371" t="str">
        <f>IF(Taula42[[#This Row],[Suma total d''hores d''atenció]]=0,"",AH35)</f>
        <v/>
      </c>
      <c r="W35" s="170"/>
      <c r="X35" s="158"/>
      <c r="Y35" s="158"/>
      <c r="Z35" s="158"/>
      <c r="AA35" s="158"/>
      <c r="AB35" s="224">
        <f t="shared" si="0"/>
        <v>0</v>
      </c>
      <c r="AC35" s="227">
        <f>Taula42[[#This Row],[Mòdul aplicat]]</f>
        <v>0</v>
      </c>
      <c r="AD35" s="231"/>
      <c r="AE35" s="80"/>
      <c r="AF35" s="529">
        <f>(IF(AND(AS35=1,Taula42[[#This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5" s="529">
        <f t="shared" si="8"/>
        <v>0</v>
      </c>
      <c r="AH3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5" s="420"/>
      <c r="AJ35" s="471" t="str">
        <f>IF(Taula42[[#This Row],[Data inici contracte]]=0,"",(12/365)*Taula42[[#This Row],[Dies de contracte en vigor durant l´any 2023]])</f>
        <v/>
      </c>
      <c r="AK35" s="471" t="str">
        <f>IF(Taula42[[#This Row],[Data inici contracte]]=0,"",(24/365)*Taula42[[#This Row],[Dies de contracte en vigor durant l´any 2023]])</f>
        <v/>
      </c>
      <c r="AL35" s="471" t="str">
        <f>IF(Taula42[[#This Row],[Data inici contracte]]=0,"",(4/365)*Taula42[[#This Row],[Dies de contracte en vigor durant l´any 2023]])</f>
        <v/>
      </c>
      <c r="AM35" s="471" t="str">
        <f>IF(Taula42[[#This Row],[Data inici contracte]]=0,"",(64/365)*Taula42[[#This Row],[Dies de contracte en vigor durant l´any 2023]])</f>
        <v/>
      </c>
      <c r="AN35" s="420"/>
      <c r="AO35" s="91">
        <f>IF(AS35=1,((2763.41/365)*Taula42[[#This Row],[Dies de contracte en vigor durant l´any 2023]]),0)</f>
        <v>0</v>
      </c>
      <c r="AQ35" s="12">
        <v>10</v>
      </c>
      <c r="AS35" s="425">
        <f>IF(Taula42[[#This Row],[Núm. d''ordre]]&lt;&gt;"",1,0)</f>
        <v>0</v>
      </c>
      <c r="AU35" s="425">
        <f t="shared" si="1"/>
        <v>1</v>
      </c>
      <c r="AV35" s="425">
        <f t="shared" si="2"/>
        <v>0</v>
      </c>
      <c r="AX35" s="425">
        <f>IF(Taula42[[#This Row],[Núm. d''ordre]]&gt;0,1,0)</f>
        <v>1</v>
      </c>
      <c r="AZ35" s="426">
        <f t="shared" si="3"/>
        <v>0</v>
      </c>
      <c r="BA35" s="426">
        <f t="shared" si="4"/>
        <v>0</v>
      </c>
      <c r="BB35" s="426">
        <f t="shared" si="5"/>
        <v>0</v>
      </c>
      <c r="BD35" s="88">
        <f t="shared" si="6"/>
        <v>0</v>
      </c>
      <c r="BE35" s="88">
        <f t="shared" si="7"/>
        <v>0</v>
      </c>
      <c r="CC35" s="12"/>
      <c r="CD35" s="12"/>
      <c r="CE35" s="12"/>
    </row>
    <row r="36" spans="1:83" ht="14.25" customHeight="1">
      <c r="A36" s="9"/>
      <c r="B36" s="15" t="str">
        <f>IF($C36&lt;&gt;"",MAX($B$7:B35)+1,"")</f>
        <v/>
      </c>
      <c r="C36" s="265"/>
      <c r="D36" s="151"/>
      <c r="E36" s="152"/>
      <c r="F36" s="153"/>
      <c r="G36" s="153"/>
      <c r="H36" s="160"/>
      <c r="I36" s="159"/>
      <c r="J36" s="163"/>
      <c r="K36" s="169"/>
      <c r="L36" s="157"/>
      <c r="M36" s="162"/>
      <c r="N36" s="532" t="str">
        <f>IF(Taula42[[#This Row],[Data inici contracte]]&lt;&gt;0,Taula42[[#This Row],[Data finalització contracte]]+1,"")</f>
        <v/>
      </c>
      <c r="O3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6" s="495" t="str">
        <f>IF(Taula42[[#This Row],[Data inici contracte]]&lt;&gt;0,((Taula42[[#This Row],[Dies de contracte en vigor durant l´any 2023]]/365)*104),"")</f>
        <v/>
      </c>
      <c r="Q36" s="496"/>
      <c r="R36" s="496"/>
      <c r="S36" s="496"/>
      <c r="T36" s="496"/>
      <c r="U36" s="371">
        <f>SUM(Taula42[[#This Row],[Nombre d''hores de suport i acompanyament a les famílies]:[Nombre d''hores de seguiment en el lloc de feina]])</f>
        <v>0</v>
      </c>
      <c r="V36" s="371" t="str">
        <f>IF(Taula42[[#This Row],[Suma total d''hores d''atenció]]=0,"",AH36)</f>
        <v/>
      </c>
      <c r="W36" s="170"/>
      <c r="X36" s="158"/>
      <c r="Y36" s="158"/>
      <c r="Z36" s="158"/>
      <c r="AA36" s="158"/>
      <c r="AB36" s="224">
        <f t="shared" si="0"/>
        <v>0</v>
      </c>
      <c r="AC36" s="227">
        <f>Taula42[[#This Row],[Mòdul aplicat]]</f>
        <v>0</v>
      </c>
      <c r="AD36" s="231"/>
      <c r="AE36" s="80"/>
      <c r="AF36" s="529">
        <f>(IF(AND(AS36=1,Taula42[[#This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6" s="529">
        <f t="shared" si="8"/>
        <v>0</v>
      </c>
      <c r="AH3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6" s="420"/>
      <c r="AJ36" s="471" t="str">
        <f>IF(Taula42[[#This Row],[Data inici contracte]]=0,"",(12/365)*Taula42[[#This Row],[Dies de contracte en vigor durant l´any 2023]])</f>
        <v/>
      </c>
      <c r="AK36" s="471" t="str">
        <f>IF(Taula42[[#This Row],[Data inici contracte]]=0,"",(24/365)*Taula42[[#This Row],[Dies de contracte en vigor durant l´any 2023]])</f>
        <v/>
      </c>
      <c r="AL36" s="471" t="str">
        <f>IF(Taula42[[#This Row],[Data inici contracte]]=0,"",(4/365)*Taula42[[#This Row],[Dies de contracte en vigor durant l´any 2023]])</f>
        <v/>
      </c>
      <c r="AM36" s="471" t="str">
        <f>IF(Taula42[[#This Row],[Data inici contracte]]=0,"",(64/365)*Taula42[[#This Row],[Dies de contracte en vigor durant l´any 2023]])</f>
        <v/>
      </c>
      <c r="AN36" s="420"/>
      <c r="AO36" s="91">
        <f>IF(AS36=1,((2763.41/365)*Taula42[[#This Row],[Dies de contracte en vigor durant l´any 2023]]),0)</f>
        <v>0</v>
      </c>
      <c r="AQ36" s="15"/>
      <c r="AS36" s="425">
        <f>IF(Taula42[[#This Row],[Núm. d''ordre]]&lt;&gt;"",1,0)</f>
        <v>0</v>
      </c>
      <c r="AU36" s="425">
        <f t="shared" si="1"/>
        <v>1</v>
      </c>
      <c r="AV36" s="425">
        <f t="shared" si="2"/>
        <v>0</v>
      </c>
      <c r="AX36" s="425">
        <f>IF(Taula42[[#This Row],[Núm. d''ordre]]&gt;0,1,0)</f>
        <v>1</v>
      </c>
      <c r="AZ36" s="426">
        <f t="shared" si="3"/>
        <v>0</v>
      </c>
      <c r="BA36" s="426">
        <f t="shared" si="4"/>
        <v>0</v>
      </c>
      <c r="BB36" s="426">
        <f t="shared" si="5"/>
        <v>0</v>
      </c>
      <c r="BD36" s="88">
        <f t="shared" si="6"/>
        <v>0</v>
      </c>
      <c r="BE36" s="88">
        <f t="shared" si="7"/>
        <v>0</v>
      </c>
      <c r="CC36" s="12"/>
      <c r="CD36" s="12"/>
      <c r="CE36" s="12"/>
    </row>
    <row r="37" spans="1:83" ht="14.25" customHeight="1">
      <c r="A37" s="9"/>
      <c r="B37" s="15" t="str">
        <f>IF($C37&lt;&gt;"",MAX($B$7:B36)+1,"")</f>
        <v/>
      </c>
      <c r="C37" s="265"/>
      <c r="D37" s="151"/>
      <c r="E37" s="152"/>
      <c r="F37" s="153"/>
      <c r="G37" s="153"/>
      <c r="H37" s="160"/>
      <c r="I37" s="159"/>
      <c r="J37" s="163"/>
      <c r="K37" s="169"/>
      <c r="L37" s="157"/>
      <c r="M37" s="162"/>
      <c r="N37" s="532" t="str">
        <f>IF(Taula42[[#This Row],[Data inici contracte]]&lt;&gt;0,Taula42[[#This Row],[Data finalització contracte]]+1,"")</f>
        <v/>
      </c>
      <c r="O3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7" s="495" t="str">
        <f>IF(Taula42[[#This Row],[Data inici contracte]]&lt;&gt;0,((Taula42[[#This Row],[Dies de contracte en vigor durant l´any 2023]]/365)*104),"")</f>
        <v/>
      </c>
      <c r="Q37" s="496"/>
      <c r="R37" s="496"/>
      <c r="S37" s="496"/>
      <c r="T37" s="496"/>
      <c r="U37" s="371">
        <f>SUM(Taula42[[#This Row],[Nombre d''hores de suport i acompanyament a les famílies]:[Nombre d''hores de seguiment en el lloc de feina]])</f>
        <v>0</v>
      </c>
      <c r="V37" s="371" t="str">
        <f>IF(Taula42[[#This Row],[Suma total d''hores d''atenció]]=0,"",AH37)</f>
        <v/>
      </c>
      <c r="W37" s="170"/>
      <c r="X37" s="158"/>
      <c r="Y37" s="158"/>
      <c r="Z37" s="158"/>
      <c r="AA37" s="158"/>
      <c r="AB37" s="224">
        <f t="shared" si="0"/>
        <v>0</v>
      </c>
      <c r="AC37" s="227">
        <f>Taula42[[#This Row],[Mòdul aplicat]]</f>
        <v>0</v>
      </c>
      <c r="AD37" s="231"/>
      <c r="AE37" s="80"/>
      <c r="AF37" s="529">
        <f>(IF(AND(AS37=1,Taula42[[#This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7" s="529">
        <f t="shared" si="8"/>
        <v>0</v>
      </c>
      <c r="AH3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7" s="420"/>
      <c r="AJ37" s="471" t="str">
        <f>IF(Taula42[[#This Row],[Data inici contracte]]=0,"",(12/365)*Taula42[[#This Row],[Dies de contracte en vigor durant l´any 2023]])</f>
        <v/>
      </c>
      <c r="AK37" s="471" t="str">
        <f>IF(Taula42[[#This Row],[Data inici contracte]]=0,"",(24/365)*Taula42[[#This Row],[Dies de contracte en vigor durant l´any 2023]])</f>
        <v/>
      </c>
      <c r="AL37" s="471" t="str">
        <f>IF(Taula42[[#This Row],[Data inici contracte]]=0,"",(4/365)*Taula42[[#This Row],[Dies de contracte en vigor durant l´any 2023]])</f>
        <v/>
      </c>
      <c r="AM37" s="471" t="str">
        <f>IF(Taula42[[#This Row],[Data inici contracte]]=0,"",(64/365)*Taula42[[#This Row],[Dies de contracte en vigor durant l´any 2023]])</f>
        <v/>
      </c>
      <c r="AN37" s="420"/>
      <c r="AO37" s="91">
        <f>IF(AS37=1,((2763.41/365)*Taula42[[#This Row],[Dies de contracte en vigor durant l´any 2023]]),0)</f>
        <v>0</v>
      </c>
      <c r="AQ37" s="15"/>
      <c r="AS37" s="425">
        <f>IF(Taula42[[#This Row],[Núm. d''ordre]]&lt;&gt;"",1,0)</f>
        <v>0</v>
      </c>
      <c r="AU37" s="425">
        <f t="shared" si="1"/>
        <v>1</v>
      </c>
      <c r="AV37" s="425">
        <f t="shared" si="2"/>
        <v>0</v>
      </c>
      <c r="AX37" s="425">
        <f>IF(Taula42[[#This Row],[Núm. d''ordre]]&gt;0,1,0)</f>
        <v>1</v>
      </c>
      <c r="AZ37" s="426">
        <f t="shared" si="3"/>
        <v>0</v>
      </c>
      <c r="BA37" s="426">
        <f t="shared" si="4"/>
        <v>0</v>
      </c>
      <c r="BB37" s="426">
        <f t="shared" si="5"/>
        <v>0</v>
      </c>
      <c r="BD37" s="88">
        <f t="shared" si="6"/>
        <v>0</v>
      </c>
      <c r="BE37" s="88">
        <f t="shared" si="7"/>
        <v>0</v>
      </c>
      <c r="CC37" s="12"/>
      <c r="CD37" s="12"/>
      <c r="CE37" s="12"/>
    </row>
    <row r="38" spans="1:83" ht="14.25" customHeight="1">
      <c r="A38" s="9"/>
      <c r="B38" s="15" t="str">
        <f>IF($C38&lt;&gt;"",MAX($B$7:B37)+1,"")</f>
        <v/>
      </c>
      <c r="C38" s="265"/>
      <c r="D38" s="151"/>
      <c r="E38" s="152"/>
      <c r="F38" s="153"/>
      <c r="G38" s="153"/>
      <c r="H38" s="160"/>
      <c r="I38" s="159"/>
      <c r="J38" s="163"/>
      <c r="K38" s="169"/>
      <c r="L38" s="157"/>
      <c r="M38" s="162"/>
      <c r="N38" s="532" t="str">
        <f>IF(Taula42[[#This Row],[Data inici contracte]]&lt;&gt;0,Taula42[[#This Row],[Data finalització contracte]]+1,"")</f>
        <v/>
      </c>
      <c r="O3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8" s="495" t="str">
        <f>IF(Taula42[[#This Row],[Data inici contracte]]&lt;&gt;0,((Taula42[[#This Row],[Dies de contracte en vigor durant l´any 2023]]/365)*104),"")</f>
        <v/>
      </c>
      <c r="Q38" s="496"/>
      <c r="R38" s="496"/>
      <c r="S38" s="496"/>
      <c r="T38" s="496"/>
      <c r="U38" s="371">
        <f>SUM(Taula42[[#This Row],[Nombre d''hores de suport i acompanyament a les famílies]:[Nombre d''hores de seguiment en el lloc de feina]])</f>
        <v>0</v>
      </c>
      <c r="V38" s="371" t="str">
        <f>IF(Taula42[[#This Row],[Suma total d''hores d''atenció]]=0,"",AH38)</f>
        <v/>
      </c>
      <c r="W38" s="170"/>
      <c r="X38" s="158"/>
      <c r="Y38" s="158"/>
      <c r="Z38" s="158"/>
      <c r="AA38" s="158"/>
      <c r="AB38" s="224">
        <f t="shared" si="0"/>
        <v>0</v>
      </c>
      <c r="AC38" s="227">
        <f>Taula42[[#This Row],[Mòdul aplicat]]</f>
        <v>0</v>
      </c>
      <c r="AD38" s="231"/>
      <c r="AE38" s="80"/>
      <c r="AF38" s="529">
        <f>(IF(AND(AS38=1,Taula42[[#This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8" s="529">
        <f t="shared" si="8"/>
        <v>0</v>
      </c>
      <c r="AH3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8" s="420"/>
      <c r="AJ38" s="471" t="str">
        <f>IF(Taula42[[#This Row],[Data inici contracte]]=0,"",(12/365)*Taula42[[#This Row],[Dies de contracte en vigor durant l´any 2023]])</f>
        <v/>
      </c>
      <c r="AK38" s="471" t="str">
        <f>IF(Taula42[[#This Row],[Data inici contracte]]=0,"",(24/365)*Taula42[[#This Row],[Dies de contracte en vigor durant l´any 2023]])</f>
        <v/>
      </c>
      <c r="AL38" s="471" t="str">
        <f>IF(Taula42[[#This Row],[Data inici contracte]]=0,"",(4/365)*Taula42[[#This Row],[Dies de contracte en vigor durant l´any 2023]])</f>
        <v/>
      </c>
      <c r="AM38" s="471" t="str">
        <f>IF(Taula42[[#This Row],[Data inici contracte]]=0,"",(64/365)*Taula42[[#This Row],[Dies de contracte en vigor durant l´any 2023]])</f>
        <v/>
      </c>
      <c r="AN38" s="420"/>
      <c r="AO38" s="91">
        <f>IF(AS38=1,((2763.41/365)*Taula42[[#This Row],[Dies de contracte en vigor durant l´any 2023]]),0)</f>
        <v>0</v>
      </c>
      <c r="AQ38" s="15"/>
      <c r="AS38" s="425">
        <f>IF(Taula42[[#This Row],[Núm. d''ordre]]&lt;&gt;"",1,0)</f>
        <v>0</v>
      </c>
      <c r="AU38" s="425">
        <f t="shared" si="1"/>
        <v>1</v>
      </c>
      <c r="AV38" s="425">
        <f t="shared" si="2"/>
        <v>0</v>
      </c>
      <c r="AX38" s="425">
        <f>IF(Taula42[[#This Row],[Núm. d''ordre]]&gt;0,1,0)</f>
        <v>1</v>
      </c>
      <c r="AZ38" s="426">
        <f t="shared" si="3"/>
        <v>0</v>
      </c>
      <c r="BA38" s="426">
        <f t="shared" si="4"/>
        <v>0</v>
      </c>
      <c r="BB38" s="426">
        <f t="shared" si="5"/>
        <v>0</v>
      </c>
      <c r="BD38" s="88">
        <f t="shared" si="6"/>
        <v>0</v>
      </c>
      <c r="BE38" s="88">
        <f t="shared" si="7"/>
        <v>0</v>
      </c>
      <c r="CC38" s="12"/>
      <c r="CD38" s="12"/>
      <c r="CE38" s="12"/>
    </row>
    <row r="39" spans="1:83" ht="14.25" customHeight="1">
      <c r="A39" s="9"/>
      <c r="B39" s="15" t="str">
        <f>IF($C39&lt;&gt;"",MAX($B$7:B38)+1,"")</f>
        <v/>
      </c>
      <c r="C39" s="265"/>
      <c r="D39" s="151"/>
      <c r="E39" s="152"/>
      <c r="F39" s="153"/>
      <c r="G39" s="153"/>
      <c r="H39" s="160"/>
      <c r="I39" s="159"/>
      <c r="J39" s="163"/>
      <c r="K39" s="169"/>
      <c r="L39" s="157"/>
      <c r="M39" s="162"/>
      <c r="N39" s="532" t="str">
        <f>IF(Taula42[[#This Row],[Data inici contracte]]&lt;&gt;0,Taula42[[#This Row],[Data finalització contracte]]+1,"")</f>
        <v/>
      </c>
      <c r="O3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9" s="495" t="str">
        <f>IF(Taula42[[#This Row],[Data inici contracte]]&lt;&gt;0,((Taula42[[#This Row],[Dies de contracte en vigor durant l´any 2023]]/365)*104),"")</f>
        <v/>
      </c>
      <c r="Q39" s="496"/>
      <c r="R39" s="496"/>
      <c r="S39" s="496"/>
      <c r="T39" s="496"/>
      <c r="U39" s="371">
        <f>SUM(Taula42[[#This Row],[Nombre d''hores de suport i acompanyament a les famílies]:[Nombre d''hores de seguiment en el lloc de feina]])</f>
        <v>0</v>
      </c>
      <c r="V39" s="371" t="str">
        <f>IF(Taula42[[#This Row],[Suma total d''hores d''atenció]]=0,"",AH39)</f>
        <v/>
      </c>
      <c r="W39" s="170"/>
      <c r="X39" s="158"/>
      <c r="Y39" s="158"/>
      <c r="Z39" s="158"/>
      <c r="AA39" s="158"/>
      <c r="AB39" s="224">
        <f t="shared" si="0"/>
        <v>0</v>
      </c>
      <c r="AC39" s="227">
        <f>Taula42[[#This Row],[Mòdul aplicat]]</f>
        <v>0</v>
      </c>
      <c r="AD39" s="231"/>
      <c r="AE39" s="80"/>
      <c r="AF39" s="529">
        <f>(IF(AND(AS39=1,Taula42[[#This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9" s="529">
        <f t="shared" si="8"/>
        <v>0</v>
      </c>
      <c r="AH3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9" s="420"/>
      <c r="AJ39" s="471" t="str">
        <f>IF(Taula42[[#This Row],[Data inici contracte]]=0,"",(12/365)*Taula42[[#This Row],[Dies de contracte en vigor durant l´any 2023]])</f>
        <v/>
      </c>
      <c r="AK39" s="471" t="str">
        <f>IF(Taula42[[#This Row],[Data inici contracte]]=0,"",(24/365)*Taula42[[#This Row],[Dies de contracte en vigor durant l´any 2023]])</f>
        <v/>
      </c>
      <c r="AL39" s="471" t="str">
        <f>IF(Taula42[[#This Row],[Data inici contracte]]=0,"",(4/365)*Taula42[[#This Row],[Dies de contracte en vigor durant l´any 2023]])</f>
        <v/>
      </c>
      <c r="AM39" s="471" t="str">
        <f>IF(Taula42[[#This Row],[Data inici contracte]]=0,"",(64/365)*Taula42[[#This Row],[Dies de contracte en vigor durant l´any 2023]])</f>
        <v/>
      </c>
      <c r="AN39" s="420"/>
      <c r="AO39" s="91">
        <f>IF(AS39=1,((2763.41/365)*Taula42[[#This Row],[Dies de contracte en vigor durant l´any 2023]]),0)</f>
        <v>0</v>
      </c>
      <c r="AQ39" s="15"/>
      <c r="AS39" s="425">
        <f>IF(Taula42[[#This Row],[Núm. d''ordre]]&lt;&gt;"",1,0)</f>
        <v>0</v>
      </c>
      <c r="AU39" s="425">
        <f t="shared" si="1"/>
        <v>1</v>
      </c>
      <c r="AV39" s="425">
        <f t="shared" si="2"/>
        <v>0</v>
      </c>
      <c r="AX39" s="425">
        <f>IF(Taula42[[#This Row],[Núm. d''ordre]]&gt;0,1,0)</f>
        <v>1</v>
      </c>
      <c r="AZ39" s="426">
        <f t="shared" si="3"/>
        <v>0</v>
      </c>
      <c r="BA39" s="426">
        <f t="shared" si="4"/>
        <v>0</v>
      </c>
      <c r="BB39" s="426">
        <f t="shared" si="5"/>
        <v>0</v>
      </c>
      <c r="BD39" s="88">
        <f t="shared" si="6"/>
        <v>0</v>
      </c>
      <c r="BE39" s="88">
        <f t="shared" si="7"/>
        <v>0</v>
      </c>
      <c r="CC39" s="12"/>
      <c r="CD39" s="12"/>
      <c r="CE39" s="12"/>
    </row>
    <row r="40" spans="1:83" ht="14.25" customHeight="1">
      <c r="A40" s="9"/>
      <c r="B40" s="15" t="str">
        <f>IF($C40&lt;&gt;"",MAX($B$7:B39)+1,"")</f>
        <v/>
      </c>
      <c r="C40" s="265"/>
      <c r="D40" s="151"/>
      <c r="E40" s="152"/>
      <c r="F40" s="153"/>
      <c r="G40" s="153"/>
      <c r="H40" s="160"/>
      <c r="I40" s="159"/>
      <c r="J40" s="163"/>
      <c r="K40" s="169"/>
      <c r="L40" s="157"/>
      <c r="M40" s="162"/>
      <c r="N40" s="532" t="str">
        <f>IF(Taula42[[#This Row],[Data inici contracte]]&lt;&gt;0,Taula42[[#This Row],[Data finalització contracte]]+1,"")</f>
        <v/>
      </c>
      <c r="O4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0" s="495" t="str">
        <f>IF(Taula42[[#This Row],[Data inici contracte]]&lt;&gt;0,((Taula42[[#This Row],[Dies de contracte en vigor durant l´any 2023]]/365)*104),"")</f>
        <v/>
      </c>
      <c r="Q40" s="496"/>
      <c r="R40" s="496"/>
      <c r="S40" s="496"/>
      <c r="T40" s="496"/>
      <c r="U40" s="371">
        <f>SUM(Taula42[[#This Row],[Nombre d''hores de suport i acompanyament a les famílies]:[Nombre d''hores de seguiment en el lloc de feina]])</f>
        <v>0</v>
      </c>
      <c r="V40" s="371" t="str">
        <f>IF(Taula42[[#This Row],[Suma total d''hores d''atenció]]=0,"",AH40)</f>
        <v/>
      </c>
      <c r="W40" s="170"/>
      <c r="X40" s="158"/>
      <c r="Y40" s="158"/>
      <c r="Z40" s="158"/>
      <c r="AA40" s="158"/>
      <c r="AB40" s="224">
        <f t="shared" si="0"/>
        <v>0</v>
      </c>
      <c r="AC40" s="227">
        <f>Taula42[[#This Row],[Mòdul aplicat]]</f>
        <v>0</v>
      </c>
      <c r="AD40" s="231"/>
      <c r="AE40" s="80"/>
      <c r="AF40" s="529">
        <f>(IF(AND(AS40=1,Taula42[[#This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0" s="529">
        <f t="shared" si="8"/>
        <v>0</v>
      </c>
      <c r="AH4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0" s="420"/>
      <c r="AJ40" s="471" t="str">
        <f>IF(Taula42[[#This Row],[Data inici contracte]]=0,"",(12/365)*Taula42[[#This Row],[Dies de contracte en vigor durant l´any 2023]])</f>
        <v/>
      </c>
      <c r="AK40" s="471" t="str">
        <f>IF(Taula42[[#This Row],[Data inici contracte]]=0,"",(24/365)*Taula42[[#This Row],[Dies de contracte en vigor durant l´any 2023]])</f>
        <v/>
      </c>
      <c r="AL40" s="471" t="str">
        <f>IF(Taula42[[#This Row],[Data inici contracte]]=0,"",(4/365)*Taula42[[#This Row],[Dies de contracte en vigor durant l´any 2023]])</f>
        <v/>
      </c>
      <c r="AM40" s="471" t="str">
        <f>IF(Taula42[[#This Row],[Data inici contracte]]=0,"",(64/365)*Taula42[[#This Row],[Dies de contracte en vigor durant l´any 2023]])</f>
        <v/>
      </c>
      <c r="AN40" s="420"/>
      <c r="AO40" s="91">
        <f>IF(AS40=1,((2763.41/365)*Taula42[[#This Row],[Dies de contracte en vigor durant l´any 2023]]),0)</f>
        <v>0</v>
      </c>
      <c r="AQ40" s="15"/>
      <c r="AS40" s="425">
        <f>IF(Taula42[[#This Row],[Núm. d''ordre]]&lt;&gt;"",1,0)</f>
        <v>0</v>
      </c>
      <c r="AU40" s="425">
        <f t="shared" si="1"/>
        <v>1</v>
      </c>
      <c r="AV40" s="425">
        <f t="shared" si="2"/>
        <v>0</v>
      </c>
      <c r="AX40" s="425">
        <f>IF(Taula42[[#This Row],[Núm. d''ordre]]&gt;0,1,0)</f>
        <v>1</v>
      </c>
      <c r="AZ40" s="426">
        <f t="shared" si="3"/>
        <v>0</v>
      </c>
      <c r="BA40" s="426">
        <f t="shared" si="4"/>
        <v>0</v>
      </c>
      <c r="BB40" s="426">
        <f t="shared" si="5"/>
        <v>0</v>
      </c>
      <c r="BD40" s="88">
        <f t="shared" si="6"/>
        <v>0</v>
      </c>
      <c r="BE40" s="88">
        <f t="shared" si="7"/>
        <v>0</v>
      </c>
      <c r="CC40" s="12"/>
      <c r="CD40" s="12"/>
      <c r="CE40" s="12"/>
    </row>
    <row r="41" spans="1:83" ht="14.25" customHeight="1">
      <c r="A41" s="9"/>
      <c r="B41" s="15" t="str">
        <f>IF($C41&lt;&gt;"",MAX($B$7:B40)+1,"")</f>
        <v/>
      </c>
      <c r="C41" s="265"/>
      <c r="D41" s="151"/>
      <c r="E41" s="152"/>
      <c r="F41" s="153"/>
      <c r="G41" s="153"/>
      <c r="H41" s="160"/>
      <c r="I41" s="159"/>
      <c r="J41" s="163"/>
      <c r="K41" s="169"/>
      <c r="L41" s="157"/>
      <c r="M41" s="162"/>
      <c r="N41" s="532" t="str">
        <f>IF(Taula42[[#This Row],[Data inici contracte]]&lt;&gt;0,Taula42[[#This Row],[Data finalització contracte]]+1,"")</f>
        <v/>
      </c>
      <c r="O4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1" s="495" t="str">
        <f>IF(Taula42[[#This Row],[Data inici contracte]]&lt;&gt;0,((Taula42[[#This Row],[Dies de contracte en vigor durant l´any 2023]]/365)*104),"")</f>
        <v/>
      </c>
      <c r="Q41" s="496"/>
      <c r="R41" s="496"/>
      <c r="S41" s="496"/>
      <c r="T41" s="496"/>
      <c r="U41" s="371">
        <f>SUM(Taula42[[#This Row],[Nombre d''hores de suport i acompanyament a les famílies]:[Nombre d''hores de seguiment en el lloc de feina]])</f>
        <v>0</v>
      </c>
      <c r="V41" s="371" t="str">
        <f>IF(Taula42[[#This Row],[Suma total d''hores d''atenció]]=0,"",AH41)</f>
        <v/>
      </c>
      <c r="W41" s="170"/>
      <c r="X41" s="158"/>
      <c r="Y41" s="158"/>
      <c r="Z41" s="158"/>
      <c r="AA41" s="158"/>
      <c r="AB41" s="224">
        <f t="shared" si="0"/>
        <v>0</v>
      </c>
      <c r="AC41" s="227">
        <f>Taula42[[#This Row],[Mòdul aplicat]]</f>
        <v>0</v>
      </c>
      <c r="AD41" s="231"/>
      <c r="AE41" s="80"/>
      <c r="AF41" s="529">
        <f>(IF(AND(AS41=1,Taula42[[#This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1" s="529">
        <f t="shared" si="8"/>
        <v>0</v>
      </c>
      <c r="AH4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1" s="420"/>
      <c r="AJ41" s="471" t="str">
        <f>IF(Taula42[[#This Row],[Data inici contracte]]=0,"",(12/365)*Taula42[[#This Row],[Dies de contracte en vigor durant l´any 2023]])</f>
        <v/>
      </c>
      <c r="AK41" s="471" t="str">
        <f>IF(Taula42[[#This Row],[Data inici contracte]]=0,"",(24/365)*Taula42[[#This Row],[Dies de contracte en vigor durant l´any 2023]])</f>
        <v/>
      </c>
      <c r="AL41" s="471" t="str">
        <f>IF(Taula42[[#This Row],[Data inici contracte]]=0,"",(4/365)*Taula42[[#This Row],[Dies de contracte en vigor durant l´any 2023]])</f>
        <v/>
      </c>
      <c r="AM41" s="471" t="str">
        <f>IF(Taula42[[#This Row],[Data inici contracte]]=0,"",(64/365)*Taula42[[#This Row],[Dies de contracte en vigor durant l´any 2023]])</f>
        <v/>
      </c>
      <c r="AN41" s="420"/>
      <c r="AO41" s="91">
        <f>IF(AS41=1,((2763.41/365)*Taula42[[#This Row],[Dies de contracte en vigor durant l´any 2023]]),0)</f>
        <v>0</v>
      </c>
      <c r="AQ41" s="15"/>
      <c r="AS41" s="425">
        <f>IF(Taula42[[#This Row],[Núm. d''ordre]]&lt;&gt;"",1,0)</f>
        <v>0</v>
      </c>
      <c r="AU41" s="425">
        <f t="shared" si="1"/>
        <v>1</v>
      </c>
      <c r="AV41" s="425">
        <f t="shared" si="2"/>
        <v>0</v>
      </c>
      <c r="AX41" s="425">
        <f>IF(Taula42[[#This Row],[Núm. d''ordre]]&gt;0,1,0)</f>
        <v>1</v>
      </c>
      <c r="AZ41" s="426">
        <f t="shared" si="3"/>
        <v>0</v>
      </c>
      <c r="BA41" s="426">
        <f t="shared" si="4"/>
        <v>0</v>
      </c>
      <c r="BB41" s="426">
        <f t="shared" si="5"/>
        <v>0</v>
      </c>
      <c r="BD41" s="88">
        <f t="shared" si="6"/>
        <v>0</v>
      </c>
      <c r="BE41" s="88">
        <f t="shared" si="7"/>
        <v>0</v>
      </c>
      <c r="CC41" s="12"/>
      <c r="CD41" s="12"/>
      <c r="CE41" s="12"/>
    </row>
    <row r="42" spans="1:83" ht="14.25" customHeight="1">
      <c r="A42" s="9"/>
      <c r="B42" s="15" t="str">
        <f>IF($C42&lt;&gt;"",MAX($B$7:B41)+1,"")</f>
        <v/>
      </c>
      <c r="C42" s="265"/>
      <c r="D42" s="151"/>
      <c r="E42" s="152"/>
      <c r="F42" s="153"/>
      <c r="G42" s="153"/>
      <c r="H42" s="160"/>
      <c r="I42" s="159"/>
      <c r="J42" s="163"/>
      <c r="K42" s="169"/>
      <c r="L42" s="157"/>
      <c r="M42" s="162"/>
      <c r="N42" s="532" t="str">
        <f>IF(Taula42[[#This Row],[Data inici contracte]]&lt;&gt;0,Taula42[[#This Row],[Data finalització contracte]]+1,"")</f>
        <v/>
      </c>
      <c r="O4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2" s="495" t="str">
        <f>IF(Taula42[[#This Row],[Data inici contracte]]&lt;&gt;0,((Taula42[[#This Row],[Dies de contracte en vigor durant l´any 2023]]/365)*104),"")</f>
        <v/>
      </c>
      <c r="Q42" s="496"/>
      <c r="R42" s="496"/>
      <c r="S42" s="496"/>
      <c r="T42" s="496"/>
      <c r="U42" s="371">
        <f>SUM(Taula42[[#This Row],[Nombre d''hores de suport i acompanyament a les famílies]:[Nombre d''hores de seguiment en el lloc de feina]])</f>
        <v>0</v>
      </c>
      <c r="V42" s="371" t="str">
        <f>IF(Taula42[[#This Row],[Suma total d''hores d''atenció]]=0,"",AH42)</f>
        <v/>
      </c>
      <c r="W42" s="170"/>
      <c r="X42" s="158"/>
      <c r="Y42" s="158"/>
      <c r="Z42" s="158"/>
      <c r="AA42" s="158"/>
      <c r="AB42" s="224">
        <f t="shared" si="0"/>
        <v>0</v>
      </c>
      <c r="AC42" s="227">
        <f>Taula42[[#This Row],[Mòdul aplicat]]</f>
        <v>0</v>
      </c>
      <c r="AD42" s="231"/>
      <c r="AE42" s="80"/>
      <c r="AF42" s="529">
        <f>(IF(AND(AS42=1,Taula42[[#This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2" s="529">
        <f t="shared" si="8"/>
        <v>0</v>
      </c>
      <c r="AH4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2" s="420"/>
      <c r="AJ42" s="471" t="str">
        <f>IF(Taula42[[#This Row],[Data inici contracte]]=0,"",(12/365)*Taula42[[#This Row],[Dies de contracte en vigor durant l´any 2023]])</f>
        <v/>
      </c>
      <c r="AK42" s="471" t="str">
        <f>IF(Taula42[[#This Row],[Data inici contracte]]=0,"",(24/365)*Taula42[[#This Row],[Dies de contracte en vigor durant l´any 2023]])</f>
        <v/>
      </c>
      <c r="AL42" s="471" t="str">
        <f>IF(Taula42[[#This Row],[Data inici contracte]]=0,"",(4/365)*Taula42[[#This Row],[Dies de contracte en vigor durant l´any 2023]])</f>
        <v/>
      </c>
      <c r="AM42" s="471" t="str">
        <f>IF(Taula42[[#This Row],[Data inici contracte]]=0,"",(64/365)*Taula42[[#This Row],[Dies de contracte en vigor durant l´any 2023]])</f>
        <v/>
      </c>
      <c r="AN42" s="420"/>
      <c r="AO42" s="91">
        <f>IF(AS42=1,((2763.41/365)*Taula42[[#This Row],[Dies de contracte en vigor durant l´any 2023]]),0)</f>
        <v>0</v>
      </c>
      <c r="AQ42" s="15"/>
      <c r="AS42" s="425">
        <f>IF(Taula42[[#This Row],[Núm. d''ordre]]&lt;&gt;"",1,0)</f>
        <v>0</v>
      </c>
      <c r="AU42" s="425">
        <f t="shared" si="1"/>
        <v>1</v>
      </c>
      <c r="AV42" s="425">
        <f t="shared" si="2"/>
        <v>0</v>
      </c>
      <c r="AX42" s="425">
        <f>IF(Taula42[[#This Row],[Núm. d''ordre]]&gt;0,1,0)</f>
        <v>1</v>
      </c>
      <c r="AZ42" s="426">
        <f t="shared" si="3"/>
        <v>0</v>
      </c>
      <c r="BA42" s="426">
        <f t="shared" si="4"/>
        <v>0</v>
      </c>
      <c r="BB42" s="426">
        <f t="shared" si="5"/>
        <v>0</v>
      </c>
      <c r="BD42" s="88">
        <f t="shared" si="6"/>
        <v>0</v>
      </c>
      <c r="BE42" s="88">
        <f t="shared" si="7"/>
        <v>0</v>
      </c>
      <c r="CC42" s="12"/>
      <c r="CD42" s="12"/>
      <c r="CE42" s="12"/>
    </row>
    <row r="43" spans="1:83" ht="14.25" customHeight="1">
      <c r="A43" s="9"/>
      <c r="B43" s="15" t="str">
        <f>IF($C43&lt;&gt;"",MAX($B$7:B42)+1,"")</f>
        <v/>
      </c>
      <c r="C43" s="265"/>
      <c r="D43" s="151"/>
      <c r="E43" s="152"/>
      <c r="F43" s="153"/>
      <c r="G43" s="153"/>
      <c r="H43" s="160"/>
      <c r="I43" s="159"/>
      <c r="J43" s="163"/>
      <c r="K43" s="169"/>
      <c r="L43" s="157"/>
      <c r="M43" s="162"/>
      <c r="N43" s="532" t="str">
        <f>IF(Taula42[[#This Row],[Data inici contracte]]&lt;&gt;0,Taula42[[#This Row],[Data finalització contracte]]+1,"")</f>
        <v/>
      </c>
      <c r="O4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3" s="495" t="str">
        <f>IF(Taula42[[#This Row],[Data inici contracte]]&lt;&gt;0,((Taula42[[#This Row],[Dies de contracte en vigor durant l´any 2023]]/365)*104),"")</f>
        <v/>
      </c>
      <c r="Q43" s="496"/>
      <c r="R43" s="496"/>
      <c r="S43" s="496"/>
      <c r="T43" s="496"/>
      <c r="U43" s="371">
        <f>SUM(Taula42[[#This Row],[Nombre d''hores de suport i acompanyament a les famílies]:[Nombre d''hores de seguiment en el lloc de feina]])</f>
        <v>0</v>
      </c>
      <c r="V43" s="371" t="str">
        <f>IF(Taula42[[#This Row],[Suma total d''hores d''atenció]]=0,"",AH43)</f>
        <v/>
      </c>
      <c r="W43" s="170"/>
      <c r="X43" s="158"/>
      <c r="Y43" s="158"/>
      <c r="Z43" s="158"/>
      <c r="AA43" s="158"/>
      <c r="AB43" s="224">
        <f t="shared" si="0"/>
        <v>0</v>
      </c>
      <c r="AC43" s="227">
        <f>Taula42[[#This Row],[Mòdul aplicat]]</f>
        <v>0</v>
      </c>
      <c r="AD43" s="231"/>
      <c r="AE43" s="80"/>
      <c r="AF43" s="529">
        <f>(IF(AND(AS43=1,Taula42[[#This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3" s="529">
        <f t="shared" si="8"/>
        <v>0</v>
      </c>
      <c r="AH4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3" s="420"/>
      <c r="AJ43" s="471" t="str">
        <f>IF(Taula42[[#This Row],[Data inici contracte]]=0,"",(12/365)*Taula42[[#This Row],[Dies de contracte en vigor durant l´any 2023]])</f>
        <v/>
      </c>
      <c r="AK43" s="471" t="str">
        <f>IF(Taula42[[#This Row],[Data inici contracte]]=0,"",(24/365)*Taula42[[#This Row],[Dies de contracte en vigor durant l´any 2023]])</f>
        <v/>
      </c>
      <c r="AL43" s="471" t="str">
        <f>IF(Taula42[[#This Row],[Data inici contracte]]=0,"",(4/365)*Taula42[[#This Row],[Dies de contracte en vigor durant l´any 2023]])</f>
        <v/>
      </c>
      <c r="AM43" s="471" t="str">
        <f>IF(Taula42[[#This Row],[Data inici contracte]]=0,"",(64/365)*Taula42[[#This Row],[Dies de contracte en vigor durant l´any 2023]])</f>
        <v/>
      </c>
      <c r="AN43" s="420"/>
      <c r="AO43" s="91">
        <f>IF(AS43=1,((2763.41/365)*Taula42[[#This Row],[Dies de contracte en vigor durant l´any 2023]]),0)</f>
        <v>0</v>
      </c>
      <c r="AQ43" s="15"/>
      <c r="AS43" s="425">
        <f>IF(Taula42[[#This Row],[Núm. d''ordre]]&lt;&gt;"",1,0)</f>
        <v>0</v>
      </c>
      <c r="AU43" s="425">
        <f t="shared" si="1"/>
        <v>1</v>
      </c>
      <c r="AV43" s="425">
        <f t="shared" si="2"/>
        <v>0</v>
      </c>
      <c r="AX43" s="425">
        <f>IF(Taula42[[#This Row],[Núm. d''ordre]]&gt;0,1,0)</f>
        <v>1</v>
      </c>
      <c r="AZ43" s="426">
        <f t="shared" si="3"/>
        <v>0</v>
      </c>
      <c r="BA43" s="426">
        <f t="shared" si="4"/>
        <v>0</v>
      </c>
      <c r="BB43" s="426">
        <f t="shared" si="5"/>
        <v>0</v>
      </c>
      <c r="BD43" s="88">
        <f t="shared" si="6"/>
        <v>0</v>
      </c>
      <c r="BE43" s="88">
        <f t="shared" si="7"/>
        <v>0</v>
      </c>
      <c r="CC43" s="12"/>
      <c r="CD43" s="12"/>
      <c r="CE43" s="12"/>
    </row>
    <row r="44" spans="1:83" ht="14.25" customHeight="1">
      <c r="A44" s="9"/>
      <c r="B44" s="15" t="str">
        <f>IF($C44&lt;&gt;"",MAX($B$7:B43)+1,"")</f>
        <v/>
      </c>
      <c r="C44" s="265"/>
      <c r="D44" s="151"/>
      <c r="E44" s="152"/>
      <c r="F44" s="153"/>
      <c r="G44" s="153"/>
      <c r="H44" s="160"/>
      <c r="I44" s="159"/>
      <c r="J44" s="163"/>
      <c r="K44" s="169"/>
      <c r="L44" s="157"/>
      <c r="M44" s="162"/>
      <c r="N44" s="532" t="str">
        <f>IF(Taula42[[#This Row],[Data inici contracte]]&lt;&gt;0,Taula42[[#This Row],[Data finalització contracte]]+1,"")</f>
        <v/>
      </c>
      <c r="O4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4" s="495" t="str">
        <f>IF(Taula42[[#This Row],[Data inici contracte]]&lt;&gt;0,((Taula42[[#This Row],[Dies de contracte en vigor durant l´any 2023]]/365)*104),"")</f>
        <v/>
      </c>
      <c r="Q44" s="496"/>
      <c r="R44" s="496"/>
      <c r="S44" s="496"/>
      <c r="T44" s="496"/>
      <c r="U44" s="371">
        <f>SUM(Taula42[[#This Row],[Nombre d''hores de suport i acompanyament a les famílies]:[Nombre d''hores de seguiment en el lloc de feina]])</f>
        <v>0</v>
      </c>
      <c r="V44" s="371" t="str">
        <f>IF(Taula42[[#This Row],[Suma total d''hores d''atenció]]=0,"",AH44)</f>
        <v/>
      </c>
      <c r="W44" s="170"/>
      <c r="X44" s="158"/>
      <c r="Y44" s="158"/>
      <c r="Z44" s="158"/>
      <c r="AA44" s="158"/>
      <c r="AB44" s="224">
        <f t="shared" si="0"/>
        <v>0</v>
      </c>
      <c r="AC44" s="227">
        <f>Taula42[[#This Row],[Mòdul aplicat]]</f>
        <v>0</v>
      </c>
      <c r="AD44" s="231"/>
      <c r="AE44" s="80"/>
      <c r="AF44" s="529">
        <f>(IF(AND(AS44=1,Taula42[[#This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4" s="529">
        <f t="shared" si="8"/>
        <v>0</v>
      </c>
      <c r="AH4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4" s="420"/>
      <c r="AJ44" s="471" t="str">
        <f>IF(Taula42[[#This Row],[Data inici contracte]]=0,"",(12/365)*Taula42[[#This Row],[Dies de contracte en vigor durant l´any 2023]])</f>
        <v/>
      </c>
      <c r="AK44" s="471" t="str">
        <f>IF(Taula42[[#This Row],[Data inici contracte]]=0,"",(24/365)*Taula42[[#This Row],[Dies de contracte en vigor durant l´any 2023]])</f>
        <v/>
      </c>
      <c r="AL44" s="471" t="str">
        <f>IF(Taula42[[#This Row],[Data inici contracte]]=0,"",(4/365)*Taula42[[#This Row],[Dies de contracte en vigor durant l´any 2023]])</f>
        <v/>
      </c>
      <c r="AM44" s="471" t="str">
        <f>IF(Taula42[[#This Row],[Data inici contracte]]=0,"",(64/365)*Taula42[[#This Row],[Dies de contracte en vigor durant l´any 2023]])</f>
        <v/>
      </c>
      <c r="AN44" s="420"/>
      <c r="AO44" s="91">
        <f>IF(AS44=1,((2763.41/365)*Taula42[[#This Row],[Dies de contracte en vigor durant l´any 2023]]),0)</f>
        <v>0</v>
      </c>
      <c r="AQ44" s="15"/>
      <c r="AS44" s="425">
        <f>IF(Taula42[[#This Row],[Núm. d''ordre]]&lt;&gt;"",1,0)</f>
        <v>0</v>
      </c>
      <c r="AU44" s="425">
        <f t="shared" si="1"/>
        <v>1</v>
      </c>
      <c r="AV44" s="425">
        <f t="shared" si="2"/>
        <v>0</v>
      </c>
      <c r="AX44" s="425">
        <f>IF(Taula42[[#This Row],[Núm. d''ordre]]&gt;0,1,0)</f>
        <v>1</v>
      </c>
      <c r="AZ44" s="426">
        <f t="shared" si="3"/>
        <v>0</v>
      </c>
      <c r="BA44" s="426">
        <f t="shared" si="4"/>
        <v>0</v>
      </c>
      <c r="BB44" s="426">
        <f t="shared" si="5"/>
        <v>0</v>
      </c>
      <c r="BD44" s="88">
        <f t="shared" si="6"/>
        <v>0</v>
      </c>
      <c r="BE44" s="88">
        <f t="shared" si="7"/>
        <v>0</v>
      </c>
      <c r="CC44" s="12"/>
      <c r="CD44" s="12"/>
      <c r="CE44" s="12"/>
    </row>
    <row r="45" spans="1:83" ht="14.25" customHeight="1">
      <c r="A45" s="9"/>
      <c r="B45" s="15" t="str">
        <f>IF($C45&lt;&gt;"",MAX($B$7:B44)+1,"")</f>
        <v/>
      </c>
      <c r="C45" s="265"/>
      <c r="D45" s="151"/>
      <c r="E45" s="152"/>
      <c r="F45" s="153"/>
      <c r="G45" s="153"/>
      <c r="H45" s="160"/>
      <c r="I45" s="159"/>
      <c r="J45" s="163"/>
      <c r="K45" s="169"/>
      <c r="L45" s="157"/>
      <c r="M45" s="162"/>
      <c r="N45" s="532" t="str">
        <f>IF(Taula42[[#This Row],[Data inici contracte]]&lt;&gt;0,Taula42[[#This Row],[Data finalització contracte]]+1,"")</f>
        <v/>
      </c>
      <c r="O4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5" s="495" t="str">
        <f>IF(Taula42[[#This Row],[Data inici contracte]]&lt;&gt;0,((Taula42[[#This Row],[Dies de contracte en vigor durant l´any 2023]]/365)*104),"")</f>
        <v/>
      </c>
      <c r="Q45" s="496"/>
      <c r="R45" s="496"/>
      <c r="S45" s="496"/>
      <c r="T45" s="496"/>
      <c r="U45" s="371">
        <f>SUM(Taula42[[#This Row],[Nombre d''hores de suport i acompanyament a les famílies]:[Nombre d''hores de seguiment en el lloc de feina]])</f>
        <v>0</v>
      </c>
      <c r="V45" s="371" t="str">
        <f>IF(Taula42[[#This Row],[Suma total d''hores d''atenció]]=0,"",AH45)</f>
        <v/>
      </c>
      <c r="W45" s="170"/>
      <c r="X45" s="158"/>
      <c r="Y45" s="158"/>
      <c r="Z45" s="158"/>
      <c r="AA45" s="158"/>
      <c r="AB45" s="224">
        <f t="shared" si="0"/>
        <v>0</v>
      </c>
      <c r="AC45" s="227">
        <f>Taula42[[#This Row],[Mòdul aplicat]]</f>
        <v>0</v>
      </c>
      <c r="AD45" s="231"/>
      <c r="AE45" s="80"/>
      <c r="AF45" s="529">
        <f>(IF(AND(AS45=1,Taula42[[#This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5" s="529">
        <f t="shared" si="8"/>
        <v>0</v>
      </c>
      <c r="AH4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5" s="420"/>
      <c r="AJ45" s="471" t="str">
        <f>IF(Taula42[[#This Row],[Data inici contracte]]=0,"",(12/365)*Taula42[[#This Row],[Dies de contracte en vigor durant l´any 2023]])</f>
        <v/>
      </c>
      <c r="AK45" s="471" t="str">
        <f>IF(Taula42[[#This Row],[Data inici contracte]]=0,"",(24/365)*Taula42[[#This Row],[Dies de contracte en vigor durant l´any 2023]])</f>
        <v/>
      </c>
      <c r="AL45" s="471" t="str">
        <f>IF(Taula42[[#This Row],[Data inici contracte]]=0,"",(4/365)*Taula42[[#This Row],[Dies de contracte en vigor durant l´any 2023]])</f>
        <v/>
      </c>
      <c r="AM45" s="471" t="str">
        <f>IF(Taula42[[#This Row],[Data inici contracte]]=0,"",(64/365)*Taula42[[#This Row],[Dies de contracte en vigor durant l´any 2023]])</f>
        <v/>
      </c>
      <c r="AN45" s="420"/>
      <c r="AO45" s="91">
        <f>IF(AS45=1,((2763.41/365)*Taula42[[#This Row],[Dies de contracte en vigor durant l´any 2023]]),0)</f>
        <v>0</v>
      </c>
      <c r="AQ45" s="15"/>
      <c r="AS45" s="425">
        <f>IF(Taula42[[#This Row],[Núm. d''ordre]]&lt;&gt;"",1,0)</f>
        <v>0</v>
      </c>
      <c r="AU45" s="425">
        <f t="shared" si="1"/>
        <v>1</v>
      </c>
      <c r="AV45" s="425">
        <f t="shared" si="2"/>
        <v>0</v>
      </c>
      <c r="AX45" s="425">
        <f>IF(Taula42[[#This Row],[Núm. d''ordre]]&gt;0,1,0)</f>
        <v>1</v>
      </c>
      <c r="AZ45" s="426">
        <f t="shared" si="3"/>
        <v>0</v>
      </c>
      <c r="BA45" s="426">
        <f t="shared" si="4"/>
        <v>0</v>
      </c>
      <c r="BB45" s="426">
        <f t="shared" si="5"/>
        <v>0</v>
      </c>
      <c r="BD45" s="88">
        <f t="shared" si="6"/>
        <v>0</v>
      </c>
      <c r="BE45" s="88">
        <f t="shared" si="7"/>
        <v>0</v>
      </c>
      <c r="CC45" s="12"/>
      <c r="CD45" s="12"/>
      <c r="CE45" s="12"/>
    </row>
    <row r="46" spans="1:83" ht="14.25" customHeight="1">
      <c r="A46" s="9"/>
      <c r="B46" s="15" t="str">
        <f>IF($C46&lt;&gt;"",MAX($B$7:B45)+1,"")</f>
        <v/>
      </c>
      <c r="C46" s="265"/>
      <c r="D46" s="151"/>
      <c r="E46" s="152"/>
      <c r="F46" s="153"/>
      <c r="G46" s="153"/>
      <c r="H46" s="160"/>
      <c r="I46" s="159"/>
      <c r="J46" s="163"/>
      <c r="K46" s="169"/>
      <c r="L46" s="157"/>
      <c r="M46" s="162"/>
      <c r="N46" s="532" t="str">
        <f>IF(Taula42[[#This Row],[Data inici contracte]]&lt;&gt;0,Taula42[[#This Row],[Data finalització contracte]]+1,"")</f>
        <v/>
      </c>
      <c r="O4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6" s="495" t="str">
        <f>IF(Taula42[[#This Row],[Data inici contracte]]&lt;&gt;0,((Taula42[[#This Row],[Dies de contracte en vigor durant l´any 2023]]/365)*104),"")</f>
        <v/>
      </c>
      <c r="Q46" s="496"/>
      <c r="R46" s="496"/>
      <c r="S46" s="496"/>
      <c r="T46" s="496"/>
      <c r="U46" s="371">
        <f>SUM(Taula42[[#This Row],[Nombre d''hores de suport i acompanyament a les famílies]:[Nombre d''hores de seguiment en el lloc de feina]])</f>
        <v>0</v>
      </c>
      <c r="V46" s="371" t="str">
        <f>IF(Taula42[[#This Row],[Suma total d''hores d''atenció]]=0,"",AH46)</f>
        <v/>
      </c>
      <c r="W46" s="170"/>
      <c r="X46" s="158"/>
      <c r="Y46" s="158"/>
      <c r="Z46" s="158"/>
      <c r="AA46" s="158"/>
      <c r="AB46" s="224">
        <f t="shared" si="0"/>
        <v>0</v>
      </c>
      <c r="AC46" s="227">
        <f>Taula42[[#This Row],[Mòdul aplicat]]</f>
        <v>0</v>
      </c>
      <c r="AD46" s="231"/>
      <c r="AE46" s="80"/>
      <c r="AF46" s="529">
        <f>(IF(AND(AS46=1,Taula42[[#This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6" s="529">
        <f t="shared" si="8"/>
        <v>0</v>
      </c>
      <c r="AH4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6" s="420"/>
      <c r="AJ46" s="471" t="str">
        <f>IF(Taula42[[#This Row],[Data inici contracte]]=0,"",(12/365)*Taula42[[#This Row],[Dies de contracte en vigor durant l´any 2023]])</f>
        <v/>
      </c>
      <c r="AK46" s="471" t="str">
        <f>IF(Taula42[[#This Row],[Data inici contracte]]=0,"",(24/365)*Taula42[[#This Row],[Dies de contracte en vigor durant l´any 2023]])</f>
        <v/>
      </c>
      <c r="AL46" s="471" t="str">
        <f>IF(Taula42[[#This Row],[Data inici contracte]]=0,"",(4/365)*Taula42[[#This Row],[Dies de contracte en vigor durant l´any 2023]])</f>
        <v/>
      </c>
      <c r="AM46" s="471" t="str">
        <f>IF(Taula42[[#This Row],[Data inici contracte]]=0,"",(64/365)*Taula42[[#This Row],[Dies de contracte en vigor durant l´any 2023]])</f>
        <v/>
      </c>
      <c r="AN46" s="420"/>
      <c r="AO46" s="91">
        <f>IF(AS46=1,((2763.41/365)*Taula42[[#This Row],[Dies de contracte en vigor durant l´any 2023]]),0)</f>
        <v>0</v>
      </c>
      <c r="AQ46" s="15"/>
      <c r="AS46" s="425">
        <f>IF(Taula42[[#This Row],[Núm. d''ordre]]&lt;&gt;"",1,0)</f>
        <v>0</v>
      </c>
      <c r="AU46" s="425">
        <f t="shared" si="1"/>
        <v>1</v>
      </c>
      <c r="AV46" s="425">
        <f t="shared" si="2"/>
        <v>0</v>
      </c>
      <c r="AX46" s="425">
        <f>IF(Taula42[[#This Row],[Núm. d''ordre]]&gt;0,1,0)</f>
        <v>1</v>
      </c>
      <c r="AZ46" s="426">
        <f t="shared" si="3"/>
        <v>0</v>
      </c>
      <c r="BA46" s="426">
        <f t="shared" si="4"/>
        <v>0</v>
      </c>
      <c r="BB46" s="426">
        <f t="shared" si="5"/>
        <v>0</v>
      </c>
      <c r="BD46" s="88">
        <f t="shared" si="6"/>
        <v>0</v>
      </c>
      <c r="BE46" s="88">
        <f t="shared" si="7"/>
        <v>0</v>
      </c>
      <c r="CC46" s="12"/>
      <c r="CD46" s="12"/>
      <c r="CE46" s="12"/>
    </row>
    <row r="47" spans="1:83" ht="14.25" customHeight="1">
      <c r="A47" s="9"/>
      <c r="B47" s="15" t="str">
        <f>IF($C47&lt;&gt;"",MAX($B$7:B46)+1,"")</f>
        <v/>
      </c>
      <c r="C47" s="265"/>
      <c r="D47" s="151"/>
      <c r="E47" s="152"/>
      <c r="F47" s="153"/>
      <c r="G47" s="153"/>
      <c r="H47" s="160"/>
      <c r="I47" s="159"/>
      <c r="J47" s="163"/>
      <c r="K47" s="169"/>
      <c r="L47" s="157"/>
      <c r="M47" s="162"/>
      <c r="N47" s="532" t="str">
        <f>IF(Taula42[[#This Row],[Data inici contracte]]&lt;&gt;0,Taula42[[#This Row],[Data finalització contracte]]+1,"")</f>
        <v/>
      </c>
      <c r="O4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7" s="495" t="str">
        <f>IF(Taula42[[#This Row],[Data inici contracte]]&lt;&gt;0,((Taula42[[#This Row],[Dies de contracte en vigor durant l´any 2023]]/365)*104),"")</f>
        <v/>
      </c>
      <c r="Q47" s="496"/>
      <c r="R47" s="496"/>
      <c r="S47" s="496"/>
      <c r="T47" s="496"/>
      <c r="U47" s="371">
        <f>SUM(Taula42[[#This Row],[Nombre d''hores de suport i acompanyament a les famílies]:[Nombre d''hores de seguiment en el lloc de feina]])</f>
        <v>0</v>
      </c>
      <c r="V47" s="371" t="str">
        <f>IF(Taula42[[#This Row],[Suma total d''hores d''atenció]]=0,"",AH47)</f>
        <v/>
      </c>
      <c r="W47" s="170"/>
      <c r="X47" s="158"/>
      <c r="Y47" s="158"/>
      <c r="Z47" s="158"/>
      <c r="AA47" s="158"/>
      <c r="AB47" s="224">
        <f t="shared" si="0"/>
        <v>0</v>
      </c>
      <c r="AC47" s="227">
        <f>Taula42[[#This Row],[Mòdul aplicat]]</f>
        <v>0</v>
      </c>
      <c r="AD47" s="231"/>
      <c r="AE47" s="80"/>
      <c r="AF47" s="529">
        <f>(IF(AND(AS47=1,Taula42[[#This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7" s="529">
        <f t="shared" si="8"/>
        <v>0</v>
      </c>
      <c r="AH4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7" s="420"/>
      <c r="AJ47" s="471" t="str">
        <f>IF(Taula42[[#This Row],[Data inici contracte]]=0,"",(12/365)*Taula42[[#This Row],[Dies de contracte en vigor durant l´any 2023]])</f>
        <v/>
      </c>
      <c r="AK47" s="471" t="str">
        <f>IF(Taula42[[#This Row],[Data inici contracte]]=0,"",(24/365)*Taula42[[#This Row],[Dies de contracte en vigor durant l´any 2023]])</f>
        <v/>
      </c>
      <c r="AL47" s="471" t="str">
        <f>IF(Taula42[[#This Row],[Data inici contracte]]=0,"",(4/365)*Taula42[[#This Row],[Dies de contracte en vigor durant l´any 2023]])</f>
        <v/>
      </c>
      <c r="AM47" s="471" t="str">
        <f>IF(Taula42[[#This Row],[Data inici contracte]]=0,"",(64/365)*Taula42[[#This Row],[Dies de contracte en vigor durant l´any 2023]])</f>
        <v/>
      </c>
      <c r="AN47" s="420"/>
      <c r="AO47" s="91">
        <f>IF(AS47=1,((2763.41/365)*Taula42[[#This Row],[Dies de contracte en vigor durant l´any 2023]]),0)</f>
        <v>0</v>
      </c>
      <c r="AQ47" s="15"/>
      <c r="AS47" s="425">
        <f>IF(Taula42[[#This Row],[Núm. d''ordre]]&lt;&gt;"",1,0)</f>
        <v>0</v>
      </c>
      <c r="AU47" s="425">
        <f t="shared" si="1"/>
        <v>1</v>
      </c>
      <c r="AV47" s="425">
        <f t="shared" si="2"/>
        <v>0</v>
      </c>
      <c r="AX47" s="425">
        <f>IF(Taula42[[#This Row],[Núm. d''ordre]]&gt;0,1,0)</f>
        <v>1</v>
      </c>
      <c r="AZ47" s="426">
        <f t="shared" si="3"/>
        <v>0</v>
      </c>
      <c r="BA47" s="426">
        <f t="shared" si="4"/>
        <v>0</v>
      </c>
      <c r="BB47" s="426">
        <f t="shared" si="5"/>
        <v>0</v>
      </c>
      <c r="BD47" s="88">
        <f t="shared" si="6"/>
        <v>0</v>
      </c>
      <c r="BE47" s="88">
        <f t="shared" si="7"/>
        <v>0</v>
      </c>
      <c r="CC47" s="12"/>
      <c r="CD47" s="12"/>
      <c r="CE47" s="12"/>
    </row>
    <row r="48" spans="1:83" ht="14.25" customHeight="1">
      <c r="A48" s="9"/>
      <c r="B48" s="15" t="str">
        <f>IF($C48&lt;&gt;"",MAX($B$7:B47)+1,"")</f>
        <v/>
      </c>
      <c r="C48" s="265"/>
      <c r="D48" s="151"/>
      <c r="E48" s="152"/>
      <c r="F48" s="153"/>
      <c r="G48" s="153"/>
      <c r="H48" s="160"/>
      <c r="I48" s="159"/>
      <c r="J48" s="163"/>
      <c r="K48" s="169"/>
      <c r="L48" s="157"/>
      <c r="M48" s="162"/>
      <c r="N48" s="532" t="str">
        <f>IF(Taula42[[#This Row],[Data inici contracte]]&lt;&gt;0,Taula42[[#This Row],[Data finalització contracte]]+1,"")</f>
        <v/>
      </c>
      <c r="O4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8" s="495" t="str">
        <f>IF(Taula42[[#This Row],[Data inici contracte]]&lt;&gt;0,((Taula42[[#This Row],[Dies de contracte en vigor durant l´any 2023]]/365)*104),"")</f>
        <v/>
      </c>
      <c r="Q48" s="496"/>
      <c r="R48" s="496"/>
      <c r="S48" s="496"/>
      <c r="T48" s="496"/>
      <c r="U48" s="371">
        <f>SUM(Taula42[[#This Row],[Nombre d''hores de suport i acompanyament a les famílies]:[Nombre d''hores de seguiment en el lloc de feina]])</f>
        <v>0</v>
      </c>
      <c r="V48" s="371" t="str">
        <f>IF(Taula42[[#This Row],[Suma total d''hores d''atenció]]=0,"",AH48)</f>
        <v/>
      </c>
      <c r="W48" s="170"/>
      <c r="X48" s="158"/>
      <c r="Y48" s="158"/>
      <c r="Z48" s="158"/>
      <c r="AA48" s="158"/>
      <c r="AB48" s="224">
        <f t="shared" si="0"/>
        <v>0</v>
      </c>
      <c r="AC48" s="227">
        <f>Taula42[[#This Row],[Mòdul aplicat]]</f>
        <v>0</v>
      </c>
      <c r="AD48" s="231"/>
      <c r="AE48" s="80"/>
      <c r="AF48" s="529">
        <f>(IF(AND(AS48=1,Taula42[[#This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8" s="529">
        <f t="shared" si="8"/>
        <v>0</v>
      </c>
      <c r="AH4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8" s="420"/>
      <c r="AJ48" s="471" t="str">
        <f>IF(Taula42[[#This Row],[Data inici contracte]]=0,"",(12/365)*Taula42[[#This Row],[Dies de contracte en vigor durant l´any 2023]])</f>
        <v/>
      </c>
      <c r="AK48" s="471" t="str">
        <f>IF(Taula42[[#This Row],[Data inici contracte]]=0,"",(24/365)*Taula42[[#This Row],[Dies de contracte en vigor durant l´any 2023]])</f>
        <v/>
      </c>
      <c r="AL48" s="471" t="str">
        <f>IF(Taula42[[#This Row],[Data inici contracte]]=0,"",(4/365)*Taula42[[#This Row],[Dies de contracte en vigor durant l´any 2023]])</f>
        <v/>
      </c>
      <c r="AM48" s="471" t="str">
        <f>IF(Taula42[[#This Row],[Data inici contracte]]=0,"",(64/365)*Taula42[[#This Row],[Dies de contracte en vigor durant l´any 2023]])</f>
        <v/>
      </c>
      <c r="AN48" s="420"/>
      <c r="AO48" s="91">
        <f>IF(AS48=1,((2763.41/365)*Taula42[[#This Row],[Dies de contracte en vigor durant l´any 2023]]),0)</f>
        <v>0</v>
      </c>
      <c r="AQ48" s="15"/>
      <c r="AS48" s="425">
        <f>IF(Taula42[[#This Row],[Núm. d''ordre]]&lt;&gt;"",1,0)</f>
        <v>0</v>
      </c>
      <c r="AU48" s="425">
        <f t="shared" si="1"/>
        <v>1</v>
      </c>
      <c r="AV48" s="425">
        <f t="shared" si="2"/>
        <v>0</v>
      </c>
      <c r="AX48" s="425">
        <f>IF(Taula42[[#This Row],[Núm. d''ordre]]&gt;0,1,0)</f>
        <v>1</v>
      </c>
      <c r="AZ48" s="426">
        <f t="shared" si="3"/>
        <v>0</v>
      </c>
      <c r="BA48" s="426">
        <f t="shared" si="4"/>
        <v>0</v>
      </c>
      <c r="BB48" s="426">
        <f t="shared" si="5"/>
        <v>0</v>
      </c>
      <c r="BD48" s="88">
        <f t="shared" si="6"/>
        <v>0</v>
      </c>
      <c r="BE48" s="88">
        <f t="shared" si="7"/>
        <v>0</v>
      </c>
      <c r="CC48" s="12"/>
      <c r="CD48" s="12"/>
      <c r="CE48" s="12"/>
    </row>
    <row r="49" spans="1:83" ht="14.25" customHeight="1">
      <c r="A49" s="9"/>
      <c r="B49" s="15" t="str">
        <f>IF($C49&lt;&gt;"",MAX($B$7:B48)+1,"")</f>
        <v/>
      </c>
      <c r="C49" s="265"/>
      <c r="D49" s="151"/>
      <c r="E49" s="152"/>
      <c r="F49" s="153"/>
      <c r="G49" s="153"/>
      <c r="H49" s="160"/>
      <c r="I49" s="159"/>
      <c r="J49" s="163"/>
      <c r="K49" s="169"/>
      <c r="L49" s="157"/>
      <c r="M49" s="162"/>
      <c r="N49" s="532" t="str">
        <f>IF(Taula42[[#This Row],[Data inici contracte]]&lt;&gt;0,Taula42[[#This Row],[Data finalització contracte]]+1,"")</f>
        <v/>
      </c>
      <c r="O4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9" s="495" t="str">
        <f>IF(Taula42[[#This Row],[Data inici contracte]]&lt;&gt;0,((Taula42[[#This Row],[Dies de contracte en vigor durant l´any 2023]]/365)*104),"")</f>
        <v/>
      </c>
      <c r="Q49" s="496"/>
      <c r="R49" s="496"/>
      <c r="S49" s="496"/>
      <c r="T49" s="496"/>
      <c r="U49" s="371">
        <f>SUM(Taula42[[#This Row],[Nombre d''hores de suport i acompanyament a les famílies]:[Nombre d''hores de seguiment en el lloc de feina]])</f>
        <v>0</v>
      </c>
      <c r="V49" s="371" t="str">
        <f>IF(Taula42[[#This Row],[Suma total d''hores d''atenció]]=0,"",AH49)</f>
        <v/>
      </c>
      <c r="W49" s="170"/>
      <c r="X49" s="158"/>
      <c r="Y49" s="158"/>
      <c r="Z49" s="158"/>
      <c r="AA49" s="158"/>
      <c r="AB49" s="224">
        <f t="shared" si="0"/>
        <v>0</v>
      </c>
      <c r="AC49" s="227">
        <f>Taula42[[#This Row],[Mòdul aplicat]]</f>
        <v>0</v>
      </c>
      <c r="AD49" s="231"/>
      <c r="AE49" s="80"/>
      <c r="AF49" s="529">
        <f>(IF(AND(AS49=1,Taula42[[#This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9" s="529">
        <f t="shared" si="8"/>
        <v>0</v>
      </c>
      <c r="AH4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9" s="420"/>
      <c r="AJ49" s="471" t="str">
        <f>IF(Taula42[[#This Row],[Data inici contracte]]=0,"",(12/365)*Taula42[[#This Row],[Dies de contracte en vigor durant l´any 2023]])</f>
        <v/>
      </c>
      <c r="AK49" s="471" t="str">
        <f>IF(Taula42[[#This Row],[Data inici contracte]]=0,"",(24/365)*Taula42[[#This Row],[Dies de contracte en vigor durant l´any 2023]])</f>
        <v/>
      </c>
      <c r="AL49" s="471" t="str">
        <f>IF(Taula42[[#This Row],[Data inici contracte]]=0,"",(4/365)*Taula42[[#This Row],[Dies de contracte en vigor durant l´any 2023]])</f>
        <v/>
      </c>
      <c r="AM49" s="471" t="str">
        <f>IF(Taula42[[#This Row],[Data inici contracte]]=0,"",(64/365)*Taula42[[#This Row],[Dies de contracte en vigor durant l´any 2023]])</f>
        <v/>
      </c>
      <c r="AN49" s="420"/>
      <c r="AO49" s="91">
        <f>IF(AS49=1,((2763.41/365)*Taula42[[#This Row],[Dies de contracte en vigor durant l´any 2023]]),0)</f>
        <v>0</v>
      </c>
      <c r="AQ49" s="15"/>
      <c r="AS49" s="425">
        <f>IF(Taula42[[#This Row],[Núm. d''ordre]]&lt;&gt;"",1,0)</f>
        <v>0</v>
      </c>
      <c r="AU49" s="425">
        <f t="shared" si="1"/>
        <v>1</v>
      </c>
      <c r="AV49" s="425">
        <f t="shared" si="2"/>
        <v>0</v>
      </c>
      <c r="AX49" s="425">
        <f>IF(Taula42[[#This Row],[Núm. d''ordre]]&gt;0,1,0)</f>
        <v>1</v>
      </c>
      <c r="AZ49" s="426">
        <f t="shared" si="3"/>
        <v>0</v>
      </c>
      <c r="BA49" s="426">
        <f t="shared" si="4"/>
        <v>0</v>
      </c>
      <c r="BB49" s="426">
        <f t="shared" si="5"/>
        <v>0</v>
      </c>
      <c r="BD49" s="88">
        <f t="shared" si="6"/>
        <v>0</v>
      </c>
      <c r="BE49" s="88">
        <f t="shared" si="7"/>
        <v>0</v>
      </c>
      <c r="CC49" s="12"/>
      <c r="CD49" s="12"/>
      <c r="CE49" s="12"/>
    </row>
    <row r="50" spans="1:83" ht="14.25" customHeight="1">
      <c r="A50" s="9"/>
      <c r="B50" s="15" t="str">
        <f>IF($C50&lt;&gt;"",MAX($B$7:B49)+1,"")</f>
        <v/>
      </c>
      <c r="C50" s="265"/>
      <c r="D50" s="151"/>
      <c r="E50" s="152"/>
      <c r="F50" s="153"/>
      <c r="G50" s="153"/>
      <c r="H50" s="160"/>
      <c r="I50" s="159"/>
      <c r="J50" s="163"/>
      <c r="K50" s="169"/>
      <c r="L50" s="157"/>
      <c r="M50" s="162"/>
      <c r="N50" s="532" t="str">
        <f>IF(Taula42[[#This Row],[Data inici contracte]]&lt;&gt;0,Taula42[[#This Row],[Data finalització contracte]]+1,"")</f>
        <v/>
      </c>
      <c r="O5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0" s="495" t="str">
        <f>IF(Taula42[[#This Row],[Data inici contracte]]&lt;&gt;0,((Taula42[[#This Row],[Dies de contracte en vigor durant l´any 2023]]/365)*104),"")</f>
        <v/>
      </c>
      <c r="Q50" s="496"/>
      <c r="R50" s="496"/>
      <c r="S50" s="496"/>
      <c r="T50" s="496"/>
      <c r="U50" s="371">
        <f>SUM(Taula42[[#This Row],[Nombre d''hores de suport i acompanyament a les famílies]:[Nombre d''hores de seguiment en el lloc de feina]])</f>
        <v>0</v>
      </c>
      <c r="V50" s="371" t="str">
        <f>IF(Taula42[[#This Row],[Suma total d''hores d''atenció]]=0,"",AH50)</f>
        <v/>
      </c>
      <c r="W50" s="170"/>
      <c r="X50" s="158"/>
      <c r="Y50" s="158"/>
      <c r="Z50" s="158"/>
      <c r="AA50" s="158"/>
      <c r="AB50" s="224">
        <f t="shared" si="0"/>
        <v>0</v>
      </c>
      <c r="AC50" s="227">
        <f>Taula42[[#This Row],[Mòdul aplicat]]</f>
        <v>0</v>
      </c>
      <c r="AD50" s="231"/>
      <c r="AE50" s="80"/>
      <c r="AF50" s="529">
        <f>(IF(AND(AS50=1,Taula42[[#This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0" s="529">
        <f t="shared" si="8"/>
        <v>0</v>
      </c>
      <c r="AH5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0" s="420"/>
      <c r="AJ50" s="471" t="str">
        <f>IF(Taula42[[#This Row],[Data inici contracte]]=0,"",(12/365)*Taula42[[#This Row],[Dies de contracte en vigor durant l´any 2023]])</f>
        <v/>
      </c>
      <c r="AK50" s="471" t="str">
        <f>IF(Taula42[[#This Row],[Data inici contracte]]=0,"",(24/365)*Taula42[[#This Row],[Dies de contracte en vigor durant l´any 2023]])</f>
        <v/>
      </c>
      <c r="AL50" s="471" t="str">
        <f>IF(Taula42[[#This Row],[Data inici contracte]]=0,"",(4/365)*Taula42[[#This Row],[Dies de contracte en vigor durant l´any 2023]])</f>
        <v/>
      </c>
      <c r="AM50" s="471" t="str">
        <f>IF(Taula42[[#This Row],[Data inici contracte]]=0,"",(64/365)*Taula42[[#This Row],[Dies de contracte en vigor durant l´any 2023]])</f>
        <v/>
      </c>
      <c r="AN50" s="420"/>
      <c r="AO50" s="91">
        <f>IF(AS50=1,((2763.41/365)*Taula42[[#This Row],[Dies de contracte en vigor durant l´any 2023]]),0)</f>
        <v>0</v>
      </c>
      <c r="AQ50" s="15"/>
      <c r="AS50" s="425">
        <f>IF(Taula42[[#This Row],[Núm. d''ordre]]&lt;&gt;"",1,0)</f>
        <v>0</v>
      </c>
      <c r="AU50" s="425">
        <f t="shared" si="1"/>
        <v>1</v>
      </c>
      <c r="AV50" s="425">
        <f t="shared" si="2"/>
        <v>0</v>
      </c>
      <c r="AX50" s="425">
        <f>IF(Taula42[[#This Row],[Núm. d''ordre]]&gt;0,1,0)</f>
        <v>1</v>
      </c>
      <c r="AZ50" s="426">
        <f t="shared" si="3"/>
        <v>0</v>
      </c>
      <c r="BA50" s="426">
        <f t="shared" si="4"/>
        <v>0</v>
      </c>
      <c r="BB50" s="426">
        <f t="shared" si="5"/>
        <v>0</v>
      </c>
      <c r="BD50" s="88">
        <f t="shared" si="6"/>
        <v>0</v>
      </c>
      <c r="BE50" s="88">
        <f t="shared" si="7"/>
        <v>0</v>
      </c>
      <c r="CC50" s="12"/>
      <c r="CD50" s="12"/>
      <c r="CE50" s="12"/>
    </row>
    <row r="51" spans="1:83" ht="14.25" customHeight="1">
      <c r="A51" s="9"/>
      <c r="B51" s="15" t="str">
        <f>IF($C51&lt;&gt;"",MAX($B$7:B50)+1,"")</f>
        <v/>
      </c>
      <c r="C51" s="265"/>
      <c r="D51" s="151"/>
      <c r="E51" s="152"/>
      <c r="F51" s="153"/>
      <c r="G51" s="153"/>
      <c r="H51" s="160"/>
      <c r="I51" s="159"/>
      <c r="J51" s="163"/>
      <c r="K51" s="169"/>
      <c r="L51" s="157"/>
      <c r="M51" s="162"/>
      <c r="N51" s="532" t="str">
        <f>IF(Taula42[[#This Row],[Data inici contracte]]&lt;&gt;0,Taula42[[#This Row],[Data finalització contracte]]+1,"")</f>
        <v/>
      </c>
      <c r="O5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1" s="495" t="str">
        <f>IF(Taula42[[#This Row],[Data inici contracte]]&lt;&gt;0,((Taula42[[#This Row],[Dies de contracte en vigor durant l´any 2023]]/365)*104),"")</f>
        <v/>
      </c>
      <c r="Q51" s="496"/>
      <c r="R51" s="496"/>
      <c r="S51" s="496"/>
      <c r="T51" s="496"/>
      <c r="U51" s="371">
        <f>SUM(Taula42[[#This Row],[Nombre d''hores de suport i acompanyament a les famílies]:[Nombre d''hores de seguiment en el lloc de feina]])</f>
        <v>0</v>
      </c>
      <c r="V51" s="371" t="str">
        <f>IF(Taula42[[#This Row],[Suma total d''hores d''atenció]]=0,"",AH51)</f>
        <v/>
      </c>
      <c r="W51" s="170"/>
      <c r="X51" s="158"/>
      <c r="Y51" s="158"/>
      <c r="Z51" s="158"/>
      <c r="AA51" s="158"/>
      <c r="AB51" s="224">
        <f t="shared" si="0"/>
        <v>0</v>
      </c>
      <c r="AC51" s="227">
        <f>Taula42[[#This Row],[Mòdul aplicat]]</f>
        <v>0</v>
      </c>
      <c r="AD51" s="231"/>
      <c r="AE51" s="80"/>
      <c r="AF51" s="529">
        <f>(IF(AND(AS51=1,Taula42[[#This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1" s="529">
        <f t="shared" si="8"/>
        <v>0</v>
      </c>
      <c r="AH5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1" s="420"/>
      <c r="AJ51" s="471" t="str">
        <f>IF(Taula42[[#This Row],[Data inici contracte]]=0,"",(12/365)*Taula42[[#This Row],[Dies de contracte en vigor durant l´any 2023]])</f>
        <v/>
      </c>
      <c r="AK51" s="471" t="str">
        <f>IF(Taula42[[#This Row],[Data inici contracte]]=0,"",(24/365)*Taula42[[#This Row],[Dies de contracte en vigor durant l´any 2023]])</f>
        <v/>
      </c>
      <c r="AL51" s="471" t="str">
        <f>IF(Taula42[[#This Row],[Data inici contracte]]=0,"",(4/365)*Taula42[[#This Row],[Dies de contracte en vigor durant l´any 2023]])</f>
        <v/>
      </c>
      <c r="AM51" s="471" t="str">
        <f>IF(Taula42[[#This Row],[Data inici contracte]]=0,"",(64/365)*Taula42[[#This Row],[Dies de contracte en vigor durant l´any 2023]])</f>
        <v/>
      </c>
      <c r="AN51" s="420"/>
      <c r="AO51" s="91">
        <f>IF(AS51=1,((2763.41/365)*Taula42[[#This Row],[Dies de contracte en vigor durant l´any 2023]]),0)</f>
        <v>0</v>
      </c>
      <c r="AQ51" s="15"/>
      <c r="AS51" s="425">
        <f>IF(Taula42[[#This Row],[Núm. d''ordre]]&lt;&gt;"",1,0)</f>
        <v>0</v>
      </c>
      <c r="AU51" s="425">
        <f t="shared" si="1"/>
        <v>1</v>
      </c>
      <c r="AV51" s="425">
        <f t="shared" si="2"/>
        <v>0</v>
      </c>
      <c r="AX51" s="425">
        <f>IF(Taula42[[#This Row],[Núm. d''ordre]]&gt;0,1,0)</f>
        <v>1</v>
      </c>
      <c r="AZ51" s="426">
        <f t="shared" si="3"/>
        <v>0</v>
      </c>
      <c r="BA51" s="426">
        <f t="shared" si="4"/>
        <v>0</v>
      </c>
      <c r="BB51" s="426">
        <f t="shared" si="5"/>
        <v>0</v>
      </c>
      <c r="BD51" s="88">
        <f t="shared" si="6"/>
        <v>0</v>
      </c>
      <c r="BE51" s="88">
        <f t="shared" si="7"/>
        <v>0</v>
      </c>
      <c r="CC51" s="12"/>
      <c r="CD51" s="12"/>
      <c r="CE51" s="12"/>
    </row>
    <row r="52" spans="1:83" ht="14.25" customHeight="1">
      <c r="A52" s="9"/>
      <c r="B52" s="15" t="str">
        <f>IF($C52&lt;&gt;"",MAX($B$7:B51)+1,"")</f>
        <v/>
      </c>
      <c r="C52" s="265"/>
      <c r="D52" s="151"/>
      <c r="E52" s="152"/>
      <c r="F52" s="153"/>
      <c r="G52" s="153"/>
      <c r="H52" s="160"/>
      <c r="I52" s="159"/>
      <c r="J52" s="163"/>
      <c r="K52" s="169"/>
      <c r="L52" s="157"/>
      <c r="M52" s="162"/>
      <c r="N52" s="532" t="str">
        <f>IF(Taula42[[#This Row],[Data inici contracte]]&lt;&gt;0,Taula42[[#This Row],[Data finalització contracte]]+1,"")</f>
        <v/>
      </c>
      <c r="O5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2" s="495" t="str">
        <f>IF(Taula42[[#This Row],[Data inici contracte]]&lt;&gt;0,((Taula42[[#This Row],[Dies de contracte en vigor durant l´any 2023]]/365)*104),"")</f>
        <v/>
      </c>
      <c r="Q52" s="496"/>
      <c r="R52" s="496"/>
      <c r="S52" s="496"/>
      <c r="T52" s="496"/>
      <c r="U52" s="371">
        <f>SUM(Taula42[[#This Row],[Nombre d''hores de suport i acompanyament a les famílies]:[Nombre d''hores de seguiment en el lloc de feina]])</f>
        <v>0</v>
      </c>
      <c r="V52" s="371" t="str">
        <f>IF(Taula42[[#This Row],[Suma total d''hores d''atenció]]=0,"",AH52)</f>
        <v/>
      </c>
      <c r="W52" s="170"/>
      <c r="X52" s="158"/>
      <c r="Y52" s="158"/>
      <c r="Z52" s="158"/>
      <c r="AA52" s="158"/>
      <c r="AB52" s="224">
        <f t="shared" si="0"/>
        <v>0</v>
      </c>
      <c r="AC52" s="227">
        <f>Taula42[[#This Row],[Mòdul aplicat]]</f>
        <v>0</v>
      </c>
      <c r="AD52" s="231"/>
      <c r="AE52" s="80"/>
      <c r="AF52" s="529">
        <f>(IF(AND(AS52=1,Taula42[[#This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2" s="529">
        <f t="shared" si="8"/>
        <v>0</v>
      </c>
      <c r="AH5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2" s="420"/>
      <c r="AJ52" s="471" t="str">
        <f>IF(Taula42[[#This Row],[Data inici contracte]]=0,"",(12/365)*Taula42[[#This Row],[Dies de contracte en vigor durant l´any 2023]])</f>
        <v/>
      </c>
      <c r="AK52" s="471" t="str">
        <f>IF(Taula42[[#This Row],[Data inici contracte]]=0,"",(24/365)*Taula42[[#This Row],[Dies de contracte en vigor durant l´any 2023]])</f>
        <v/>
      </c>
      <c r="AL52" s="471" t="str">
        <f>IF(Taula42[[#This Row],[Data inici contracte]]=0,"",(4/365)*Taula42[[#This Row],[Dies de contracte en vigor durant l´any 2023]])</f>
        <v/>
      </c>
      <c r="AM52" s="471" t="str">
        <f>IF(Taula42[[#This Row],[Data inici contracte]]=0,"",(64/365)*Taula42[[#This Row],[Dies de contracte en vigor durant l´any 2023]])</f>
        <v/>
      </c>
      <c r="AN52" s="420"/>
      <c r="AO52" s="91">
        <f>IF(AS52=1,((2763.41/365)*Taula42[[#This Row],[Dies de contracte en vigor durant l´any 2023]]),0)</f>
        <v>0</v>
      </c>
      <c r="AQ52" s="15"/>
      <c r="AS52" s="425">
        <f>IF(Taula42[[#This Row],[Núm. d''ordre]]&lt;&gt;"",1,0)</f>
        <v>0</v>
      </c>
      <c r="AU52" s="425">
        <f t="shared" si="1"/>
        <v>1</v>
      </c>
      <c r="AV52" s="425">
        <f t="shared" si="2"/>
        <v>0</v>
      </c>
      <c r="AX52" s="425">
        <f>IF(Taula42[[#This Row],[Núm. d''ordre]]&gt;0,1,0)</f>
        <v>1</v>
      </c>
      <c r="AZ52" s="426">
        <f t="shared" si="3"/>
        <v>0</v>
      </c>
      <c r="BA52" s="426">
        <f t="shared" si="4"/>
        <v>0</v>
      </c>
      <c r="BB52" s="426">
        <f t="shared" si="5"/>
        <v>0</v>
      </c>
      <c r="BD52" s="88">
        <f t="shared" si="6"/>
        <v>0</v>
      </c>
      <c r="BE52" s="88">
        <f t="shared" si="7"/>
        <v>0</v>
      </c>
      <c r="CC52" s="12"/>
      <c r="CD52" s="12"/>
      <c r="CE52" s="12"/>
    </row>
    <row r="53" spans="1:83" ht="13.5" customHeight="1">
      <c r="A53" s="9"/>
      <c r="B53" s="15" t="str">
        <f>IF($C53&lt;&gt;"",MAX($B$7:B52)+1,"")</f>
        <v/>
      </c>
      <c r="C53" s="265"/>
      <c r="D53" s="151"/>
      <c r="E53" s="152"/>
      <c r="F53" s="153"/>
      <c r="G53" s="153"/>
      <c r="H53" s="160"/>
      <c r="I53" s="159"/>
      <c r="J53" s="163"/>
      <c r="K53" s="169"/>
      <c r="L53" s="157"/>
      <c r="M53" s="162"/>
      <c r="N53" s="532" t="str">
        <f>IF(Taula42[[#This Row],[Data inici contracte]]&lt;&gt;0,Taula42[[#This Row],[Data finalització contracte]]+1,"")</f>
        <v/>
      </c>
      <c r="O5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3" s="495" t="str">
        <f>IF(Taula42[[#This Row],[Data inici contracte]]&lt;&gt;0,((Taula42[[#This Row],[Dies de contracte en vigor durant l´any 2023]]/365)*104),"")</f>
        <v/>
      </c>
      <c r="Q53" s="496"/>
      <c r="R53" s="496"/>
      <c r="S53" s="496"/>
      <c r="T53" s="496"/>
      <c r="U53" s="371">
        <f>SUM(Taula42[[#This Row],[Nombre d''hores de suport i acompanyament a les famílies]:[Nombre d''hores de seguiment en el lloc de feina]])</f>
        <v>0</v>
      </c>
      <c r="V53" s="371" t="str">
        <f>IF(Taula42[[#This Row],[Suma total d''hores d''atenció]]=0,"",AH53)</f>
        <v/>
      </c>
      <c r="W53" s="170"/>
      <c r="X53" s="158"/>
      <c r="Y53" s="158"/>
      <c r="Z53" s="158"/>
      <c r="AA53" s="158"/>
      <c r="AB53" s="224">
        <f t="shared" si="0"/>
        <v>0</v>
      </c>
      <c r="AC53" s="227">
        <f>Taula42[[#This Row],[Mòdul aplicat]]</f>
        <v>0</v>
      </c>
      <c r="AD53" s="231"/>
      <c r="AE53" s="80"/>
      <c r="AF53" s="529">
        <f>(IF(AND(AS53=1,Taula42[[#This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3" s="529">
        <f t="shared" si="8"/>
        <v>0</v>
      </c>
      <c r="AH5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3" s="420"/>
      <c r="AJ53" s="471" t="str">
        <f>IF(Taula42[[#This Row],[Data inici contracte]]=0,"",(12/365)*Taula42[[#This Row],[Dies de contracte en vigor durant l´any 2023]])</f>
        <v/>
      </c>
      <c r="AK53" s="471" t="str">
        <f>IF(Taula42[[#This Row],[Data inici contracte]]=0,"",(24/365)*Taula42[[#This Row],[Dies de contracte en vigor durant l´any 2023]])</f>
        <v/>
      </c>
      <c r="AL53" s="471" t="str">
        <f>IF(Taula42[[#This Row],[Data inici contracte]]=0,"",(4/365)*Taula42[[#This Row],[Dies de contracte en vigor durant l´any 2023]])</f>
        <v/>
      </c>
      <c r="AM53" s="471" t="str">
        <f>IF(Taula42[[#This Row],[Data inici contracte]]=0,"",(64/365)*Taula42[[#This Row],[Dies de contracte en vigor durant l´any 2023]])</f>
        <v/>
      </c>
      <c r="AN53" s="420"/>
      <c r="AO53" s="91">
        <f>IF(AS53=1,((2763.41/365)*Taula42[[#This Row],[Dies de contracte en vigor durant l´any 2023]]),0)</f>
        <v>0</v>
      </c>
      <c r="AQ53" s="15"/>
      <c r="AS53" s="425">
        <f>IF(Taula42[[#This Row],[Núm. d''ordre]]&lt;&gt;"",1,0)</f>
        <v>0</v>
      </c>
      <c r="AU53" s="425">
        <f t="shared" si="1"/>
        <v>1</v>
      </c>
      <c r="AV53" s="425">
        <f t="shared" si="2"/>
        <v>0</v>
      </c>
      <c r="AX53" s="425">
        <f>IF(Taula42[[#This Row],[Núm. d''ordre]]&gt;0,1,0)</f>
        <v>1</v>
      </c>
      <c r="AZ53" s="426">
        <f t="shared" si="3"/>
        <v>0</v>
      </c>
      <c r="BA53" s="426">
        <f t="shared" si="4"/>
        <v>0</v>
      </c>
      <c r="BB53" s="426">
        <f t="shared" si="5"/>
        <v>0</v>
      </c>
      <c r="BD53" s="88">
        <f t="shared" si="6"/>
        <v>0</v>
      </c>
      <c r="BE53" s="88">
        <f t="shared" si="7"/>
        <v>0</v>
      </c>
      <c r="CC53" s="12"/>
      <c r="CD53" s="12"/>
      <c r="CE53" s="12"/>
    </row>
    <row r="54" spans="1:83" ht="13.5" customHeight="1">
      <c r="A54" s="9"/>
      <c r="B54" s="15" t="str">
        <f>IF($C54&lt;&gt;"",MAX($B$7:B53)+1,"")</f>
        <v/>
      </c>
      <c r="C54" s="265"/>
      <c r="D54" s="151"/>
      <c r="E54" s="152"/>
      <c r="F54" s="153"/>
      <c r="G54" s="153"/>
      <c r="H54" s="160"/>
      <c r="I54" s="159"/>
      <c r="J54" s="163"/>
      <c r="K54" s="169"/>
      <c r="L54" s="157"/>
      <c r="M54" s="162"/>
      <c r="N54" s="532" t="str">
        <f>IF(Taula42[[#This Row],[Data inici contracte]]&lt;&gt;0,Taula42[[#This Row],[Data finalització contracte]]+1,"")</f>
        <v/>
      </c>
      <c r="O5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4" s="495" t="str">
        <f>IF(Taula42[[#This Row],[Data inici contracte]]&lt;&gt;0,((Taula42[[#This Row],[Dies de contracte en vigor durant l´any 2023]]/365)*104),"")</f>
        <v/>
      </c>
      <c r="Q54" s="496"/>
      <c r="R54" s="496"/>
      <c r="S54" s="496"/>
      <c r="T54" s="496"/>
      <c r="U54" s="371">
        <f>SUM(Taula42[[#This Row],[Nombre d''hores de suport i acompanyament a les famílies]:[Nombre d''hores de seguiment en el lloc de feina]])</f>
        <v>0</v>
      </c>
      <c r="V54" s="371" t="str">
        <f>IF(Taula42[[#This Row],[Suma total d''hores d''atenció]]=0,"",AH54)</f>
        <v/>
      </c>
      <c r="W54" s="170"/>
      <c r="X54" s="158"/>
      <c r="Y54" s="158"/>
      <c r="Z54" s="158"/>
      <c r="AA54" s="158"/>
      <c r="AB54" s="224">
        <f t="shared" si="0"/>
        <v>0</v>
      </c>
      <c r="AC54" s="227">
        <f>Taula42[[#This Row],[Mòdul aplicat]]</f>
        <v>0</v>
      </c>
      <c r="AD54" s="231"/>
      <c r="AE54" s="80"/>
      <c r="AF54" s="529">
        <f>(IF(AND(AS54=1,Taula42[[#This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4" s="529">
        <f t="shared" si="8"/>
        <v>0</v>
      </c>
      <c r="AH5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4" s="420"/>
      <c r="AJ54" s="471" t="str">
        <f>IF(Taula42[[#This Row],[Data inici contracte]]=0,"",(12/365)*Taula42[[#This Row],[Dies de contracte en vigor durant l´any 2023]])</f>
        <v/>
      </c>
      <c r="AK54" s="471" t="str">
        <f>IF(Taula42[[#This Row],[Data inici contracte]]=0,"",(24/365)*Taula42[[#This Row],[Dies de contracte en vigor durant l´any 2023]])</f>
        <v/>
      </c>
      <c r="AL54" s="471" t="str">
        <f>IF(Taula42[[#This Row],[Data inici contracte]]=0,"",(4/365)*Taula42[[#This Row],[Dies de contracte en vigor durant l´any 2023]])</f>
        <v/>
      </c>
      <c r="AM54" s="471" t="str">
        <f>IF(Taula42[[#This Row],[Data inici contracte]]=0,"",(64/365)*Taula42[[#This Row],[Dies de contracte en vigor durant l´any 2023]])</f>
        <v/>
      </c>
      <c r="AN54" s="420"/>
      <c r="AO54" s="91">
        <f>IF(AS54=1,((2763.41/365)*Taula42[[#This Row],[Dies de contracte en vigor durant l´any 2023]]),0)</f>
        <v>0</v>
      </c>
      <c r="AQ54" s="15"/>
      <c r="AS54" s="425">
        <f>IF(Taula42[[#This Row],[Núm. d''ordre]]&lt;&gt;"",1,0)</f>
        <v>0</v>
      </c>
      <c r="AU54" s="425">
        <f t="shared" si="1"/>
        <v>1</v>
      </c>
      <c r="AV54" s="425">
        <f t="shared" si="2"/>
        <v>0</v>
      </c>
      <c r="AX54" s="425">
        <f>IF(Taula42[[#This Row],[Núm. d''ordre]]&gt;0,1,0)</f>
        <v>1</v>
      </c>
      <c r="AZ54" s="426">
        <f t="shared" si="3"/>
        <v>0</v>
      </c>
      <c r="BA54" s="426">
        <f t="shared" si="4"/>
        <v>0</v>
      </c>
      <c r="BB54" s="426">
        <f t="shared" si="5"/>
        <v>0</v>
      </c>
      <c r="BD54" s="88">
        <f t="shared" si="6"/>
        <v>0</v>
      </c>
      <c r="BE54" s="88">
        <f t="shared" si="7"/>
        <v>0</v>
      </c>
      <c r="CC54" s="12"/>
      <c r="CD54" s="12"/>
      <c r="CE54" s="12"/>
    </row>
    <row r="55" spans="1:83" ht="13.5" customHeight="1">
      <c r="A55" s="9"/>
      <c r="B55" s="15" t="str">
        <f>IF($C55&lt;&gt;"",MAX($B$7:B54)+1,"")</f>
        <v/>
      </c>
      <c r="C55" s="265"/>
      <c r="D55" s="151"/>
      <c r="E55" s="152"/>
      <c r="F55" s="153"/>
      <c r="G55" s="153"/>
      <c r="H55" s="160"/>
      <c r="I55" s="159"/>
      <c r="J55" s="163"/>
      <c r="K55" s="169"/>
      <c r="L55" s="157"/>
      <c r="M55" s="162"/>
      <c r="N55" s="532" t="str">
        <f>IF(Taula42[[#This Row],[Data inici contracte]]&lt;&gt;0,Taula42[[#This Row],[Data finalització contracte]]+1,"")</f>
        <v/>
      </c>
      <c r="O5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5" s="495" t="str">
        <f>IF(Taula42[[#This Row],[Data inici contracte]]&lt;&gt;0,((Taula42[[#This Row],[Dies de contracte en vigor durant l´any 2023]]/365)*104),"")</f>
        <v/>
      </c>
      <c r="Q55" s="496"/>
      <c r="R55" s="496"/>
      <c r="S55" s="496"/>
      <c r="T55" s="496"/>
      <c r="U55" s="371">
        <f>SUM(Taula42[[#This Row],[Nombre d''hores de suport i acompanyament a les famílies]:[Nombre d''hores de seguiment en el lloc de feina]])</f>
        <v>0</v>
      </c>
      <c r="V55" s="371" t="str">
        <f>IF(Taula42[[#This Row],[Suma total d''hores d''atenció]]=0,"",AH55)</f>
        <v/>
      </c>
      <c r="W55" s="170"/>
      <c r="X55" s="158"/>
      <c r="Y55" s="158"/>
      <c r="Z55" s="158"/>
      <c r="AA55" s="158"/>
      <c r="AB55" s="224">
        <f t="shared" si="0"/>
        <v>0</v>
      </c>
      <c r="AC55" s="227">
        <f>Taula42[[#This Row],[Mòdul aplicat]]</f>
        <v>0</v>
      </c>
      <c r="AD55" s="231"/>
      <c r="AE55" s="80"/>
      <c r="AF55" s="529">
        <f>(IF(AND(AS55=1,Taula42[[#This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5" s="529">
        <f t="shared" si="8"/>
        <v>0</v>
      </c>
      <c r="AH5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5" s="420"/>
      <c r="AJ55" s="471" t="str">
        <f>IF(Taula42[[#This Row],[Data inici contracte]]=0,"",(12/365)*Taula42[[#This Row],[Dies de contracte en vigor durant l´any 2023]])</f>
        <v/>
      </c>
      <c r="AK55" s="471" t="str">
        <f>IF(Taula42[[#This Row],[Data inici contracte]]=0,"",(24/365)*Taula42[[#This Row],[Dies de contracte en vigor durant l´any 2023]])</f>
        <v/>
      </c>
      <c r="AL55" s="471" t="str">
        <f>IF(Taula42[[#This Row],[Data inici contracte]]=0,"",(4/365)*Taula42[[#This Row],[Dies de contracte en vigor durant l´any 2023]])</f>
        <v/>
      </c>
      <c r="AM55" s="471" t="str">
        <f>IF(Taula42[[#This Row],[Data inici contracte]]=0,"",(64/365)*Taula42[[#This Row],[Dies de contracte en vigor durant l´any 2023]])</f>
        <v/>
      </c>
      <c r="AN55" s="420"/>
      <c r="AO55" s="91">
        <f>IF(AS55=1,((2763.41/365)*Taula42[[#This Row],[Dies de contracte en vigor durant l´any 2023]]),0)</f>
        <v>0</v>
      </c>
      <c r="AQ55" s="15"/>
      <c r="AS55" s="425">
        <f>IF(Taula42[[#This Row],[Núm. d''ordre]]&lt;&gt;"",1,0)</f>
        <v>0</v>
      </c>
      <c r="AU55" s="425">
        <f t="shared" si="1"/>
        <v>1</v>
      </c>
      <c r="AV55" s="425">
        <f t="shared" si="2"/>
        <v>0</v>
      </c>
      <c r="AX55" s="425">
        <f>IF(Taula42[[#This Row],[Núm. d''ordre]]&gt;0,1,0)</f>
        <v>1</v>
      </c>
      <c r="AZ55" s="426">
        <f t="shared" si="3"/>
        <v>0</v>
      </c>
      <c r="BA55" s="426">
        <f t="shared" si="4"/>
        <v>0</v>
      </c>
      <c r="BB55" s="426">
        <f t="shared" si="5"/>
        <v>0</v>
      </c>
      <c r="BD55" s="88">
        <f t="shared" si="6"/>
        <v>0</v>
      </c>
      <c r="BE55" s="88">
        <f t="shared" si="7"/>
        <v>0</v>
      </c>
      <c r="CC55" s="12"/>
      <c r="CD55" s="12"/>
      <c r="CE55" s="12"/>
    </row>
    <row r="56" spans="1:83" ht="13.5" customHeight="1">
      <c r="A56" s="9"/>
      <c r="B56" s="15" t="str">
        <f>IF($C56&lt;&gt;"",MAX($B$7:B55)+1,"")</f>
        <v/>
      </c>
      <c r="C56" s="265"/>
      <c r="D56" s="151"/>
      <c r="E56" s="152"/>
      <c r="F56" s="153"/>
      <c r="G56" s="153"/>
      <c r="H56" s="160"/>
      <c r="I56" s="159"/>
      <c r="J56" s="163"/>
      <c r="K56" s="169"/>
      <c r="L56" s="157"/>
      <c r="M56" s="162"/>
      <c r="N56" s="532" t="str">
        <f>IF(Taula42[[#This Row],[Data inici contracte]]&lt;&gt;0,Taula42[[#This Row],[Data finalització contracte]]+1,"")</f>
        <v/>
      </c>
      <c r="O5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6" s="495" t="str">
        <f>IF(Taula42[[#This Row],[Data inici contracte]]&lt;&gt;0,((Taula42[[#This Row],[Dies de contracte en vigor durant l´any 2023]]/365)*104),"")</f>
        <v/>
      </c>
      <c r="Q56" s="496"/>
      <c r="R56" s="496"/>
      <c r="S56" s="496"/>
      <c r="T56" s="496"/>
      <c r="U56" s="371">
        <f>SUM(Taula42[[#This Row],[Nombre d''hores de suport i acompanyament a les famílies]:[Nombre d''hores de seguiment en el lloc de feina]])</f>
        <v>0</v>
      </c>
      <c r="V56" s="371" t="str">
        <f>IF(Taula42[[#This Row],[Suma total d''hores d''atenció]]=0,"",AH56)</f>
        <v/>
      </c>
      <c r="W56" s="170"/>
      <c r="X56" s="158"/>
      <c r="Y56" s="158"/>
      <c r="Z56" s="158"/>
      <c r="AA56" s="158"/>
      <c r="AB56" s="224">
        <f t="shared" si="0"/>
        <v>0</v>
      </c>
      <c r="AC56" s="227">
        <f>Taula42[[#This Row],[Mòdul aplicat]]</f>
        <v>0</v>
      </c>
      <c r="AD56" s="231"/>
      <c r="AE56" s="80"/>
      <c r="AF56" s="529">
        <f>(IF(AND(AS56=1,Taula42[[#This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6" s="529">
        <f t="shared" si="8"/>
        <v>0</v>
      </c>
      <c r="AH5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6" s="420"/>
      <c r="AJ56" s="471" t="str">
        <f>IF(Taula42[[#This Row],[Data inici contracte]]=0,"",(12/365)*Taula42[[#This Row],[Dies de contracte en vigor durant l´any 2023]])</f>
        <v/>
      </c>
      <c r="AK56" s="471" t="str">
        <f>IF(Taula42[[#This Row],[Data inici contracte]]=0,"",(24/365)*Taula42[[#This Row],[Dies de contracte en vigor durant l´any 2023]])</f>
        <v/>
      </c>
      <c r="AL56" s="471" t="str">
        <f>IF(Taula42[[#This Row],[Data inici contracte]]=0,"",(4/365)*Taula42[[#This Row],[Dies de contracte en vigor durant l´any 2023]])</f>
        <v/>
      </c>
      <c r="AM56" s="471" t="str">
        <f>IF(Taula42[[#This Row],[Data inici contracte]]=0,"",(64/365)*Taula42[[#This Row],[Dies de contracte en vigor durant l´any 2023]])</f>
        <v/>
      </c>
      <c r="AN56" s="420"/>
      <c r="AO56" s="91">
        <f>IF(AS56=1,((2763.41/365)*Taula42[[#This Row],[Dies de contracte en vigor durant l´any 2023]]),0)</f>
        <v>0</v>
      </c>
      <c r="AQ56" s="15"/>
      <c r="AS56" s="425">
        <f>IF(Taula42[[#This Row],[Núm. d''ordre]]&lt;&gt;"",1,0)</f>
        <v>0</v>
      </c>
      <c r="AU56" s="425">
        <f t="shared" si="1"/>
        <v>1</v>
      </c>
      <c r="AV56" s="425">
        <f t="shared" si="2"/>
        <v>0</v>
      </c>
      <c r="AX56" s="425">
        <f>IF(Taula42[[#This Row],[Núm. d''ordre]]&gt;0,1,0)</f>
        <v>1</v>
      </c>
      <c r="AZ56" s="426">
        <f t="shared" si="3"/>
        <v>0</v>
      </c>
      <c r="BA56" s="426">
        <f t="shared" si="4"/>
        <v>0</v>
      </c>
      <c r="BB56" s="426">
        <f t="shared" si="5"/>
        <v>0</v>
      </c>
      <c r="BD56" s="88">
        <f t="shared" si="6"/>
        <v>0</v>
      </c>
      <c r="BE56" s="88">
        <f t="shared" si="7"/>
        <v>0</v>
      </c>
      <c r="CC56" s="12"/>
      <c r="CD56" s="12"/>
      <c r="CE56" s="12"/>
    </row>
    <row r="57" spans="1:83" ht="13.5" customHeight="1">
      <c r="A57" s="9"/>
      <c r="B57" s="15" t="str">
        <f>IF($C57&lt;&gt;"",MAX($B$7:B56)+1,"")</f>
        <v/>
      </c>
      <c r="C57" s="265"/>
      <c r="D57" s="151"/>
      <c r="E57" s="152"/>
      <c r="F57" s="153"/>
      <c r="G57" s="153"/>
      <c r="H57" s="160"/>
      <c r="I57" s="159"/>
      <c r="J57" s="163"/>
      <c r="K57" s="169"/>
      <c r="L57" s="157"/>
      <c r="M57" s="162"/>
      <c r="N57" s="532" t="str">
        <f>IF(Taula42[[#This Row],[Data inici contracte]]&lt;&gt;0,Taula42[[#This Row],[Data finalització contracte]]+1,"")</f>
        <v/>
      </c>
      <c r="O5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7" s="495" t="str">
        <f>IF(Taula42[[#This Row],[Data inici contracte]]&lt;&gt;0,((Taula42[[#This Row],[Dies de contracte en vigor durant l´any 2023]]/365)*104),"")</f>
        <v/>
      </c>
      <c r="Q57" s="496"/>
      <c r="R57" s="496"/>
      <c r="S57" s="496"/>
      <c r="T57" s="496"/>
      <c r="U57" s="371">
        <f>SUM(Taula42[[#This Row],[Nombre d''hores de suport i acompanyament a les famílies]:[Nombre d''hores de seguiment en el lloc de feina]])</f>
        <v>0</v>
      </c>
      <c r="V57" s="371" t="str">
        <f>IF(Taula42[[#This Row],[Suma total d''hores d''atenció]]=0,"",AH57)</f>
        <v/>
      </c>
      <c r="W57" s="170"/>
      <c r="X57" s="158"/>
      <c r="Y57" s="158"/>
      <c r="Z57" s="158"/>
      <c r="AA57" s="158"/>
      <c r="AB57" s="224">
        <f t="shared" si="0"/>
        <v>0</v>
      </c>
      <c r="AC57" s="227">
        <f>Taula42[[#This Row],[Mòdul aplicat]]</f>
        <v>0</v>
      </c>
      <c r="AD57" s="231"/>
      <c r="AE57" s="80"/>
      <c r="AF57" s="529">
        <f>(IF(AND(AS57=1,Taula42[[#This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7" s="529">
        <f t="shared" si="8"/>
        <v>0</v>
      </c>
      <c r="AH5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7" s="420"/>
      <c r="AJ57" s="471" t="str">
        <f>IF(Taula42[[#This Row],[Data inici contracte]]=0,"",(12/365)*Taula42[[#This Row],[Dies de contracte en vigor durant l´any 2023]])</f>
        <v/>
      </c>
      <c r="AK57" s="471" t="str">
        <f>IF(Taula42[[#This Row],[Data inici contracte]]=0,"",(24/365)*Taula42[[#This Row],[Dies de contracte en vigor durant l´any 2023]])</f>
        <v/>
      </c>
      <c r="AL57" s="471" t="str">
        <f>IF(Taula42[[#This Row],[Data inici contracte]]=0,"",(4/365)*Taula42[[#This Row],[Dies de contracte en vigor durant l´any 2023]])</f>
        <v/>
      </c>
      <c r="AM57" s="471" t="str">
        <f>IF(Taula42[[#This Row],[Data inici contracte]]=0,"",(64/365)*Taula42[[#This Row],[Dies de contracte en vigor durant l´any 2023]])</f>
        <v/>
      </c>
      <c r="AN57" s="420"/>
      <c r="AO57" s="91">
        <f>IF(AS57=1,((2763.41/365)*Taula42[[#This Row],[Dies de contracte en vigor durant l´any 2023]]),0)</f>
        <v>0</v>
      </c>
      <c r="AQ57" s="15"/>
      <c r="AS57" s="425">
        <f>IF(Taula42[[#This Row],[Núm. d''ordre]]&lt;&gt;"",1,0)</f>
        <v>0</v>
      </c>
      <c r="AU57" s="425">
        <f t="shared" si="1"/>
        <v>1</v>
      </c>
      <c r="AV57" s="425">
        <f t="shared" si="2"/>
        <v>0</v>
      </c>
      <c r="AX57" s="425">
        <f>IF(Taula42[[#This Row],[Núm. d''ordre]]&gt;0,1,0)</f>
        <v>1</v>
      </c>
      <c r="AZ57" s="426">
        <f t="shared" si="3"/>
        <v>0</v>
      </c>
      <c r="BA57" s="426">
        <f t="shared" si="4"/>
        <v>0</v>
      </c>
      <c r="BB57" s="426">
        <f t="shared" si="5"/>
        <v>0</v>
      </c>
      <c r="BD57" s="88">
        <f t="shared" si="6"/>
        <v>0</v>
      </c>
      <c r="BE57" s="88">
        <f t="shared" si="7"/>
        <v>0</v>
      </c>
      <c r="CC57" s="12"/>
      <c r="CD57" s="12"/>
      <c r="CE57" s="12"/>
    </row>
    <row r="58" spans="1:83" ht="13.5" customHeight="1">
      <c r="A58" s="9"/>
      <c r="B58" s="15" t="str">
        <f>IF($C58&lt;&gt;"",MAX($B$7:B57)+1,"")</f>
        <v/>
      </c>
      <c r="C58" s="265"/>
      <c r="D58" s="151"/>
      <c r="E58" s="152"/>
      <c r="F58" s="153"/>
      <c r="G58" s="153"/>
      <c r="H58" s="160"/>
      <c r="I58" s="159"/>
      <c r="J58" s="163"/>
      <c r="K58" s="169"/>
      <c r="L58" s="157"/>
      <c r="M58" s="162"/>
      <c r="N58" s="532" t="str">
        <f>IF(Taula42[[#This Row],[Data inici contracte]]&lt;&gt;0,Taula42[[#This Row],[Data finalització contracte]]+1,"")</f>
        <v/>
      </c>
      <c r="O5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8" s="495" t="str">
        <f>IF(Taula42[[#This Row],[Data inici contracte]]&lt;&gt;0,((Taula42[[#This Row],[Dies de contracte en vigor durant l´any 2023]]/365)*104),"")</f>
        <v/>
      </c>
      <c r="Q58" s="496"/>
      <c r="R58" s="496"/>
      <c r="S58" s="496"/>
      <c r="T58" s="496"/>
      <c r="U58" s="371">
        <f>SUM(Taula42[[#This Row],[Nombre d''hores de suport i acompanyament a les famílies]:[Nombre d''hores de seguiment en el lloc de feina]])</f>
        <v>0</v>
      </c>
      <c r="V58" s="371" t="str">
        <f>IF(Taula42[[#This Row],[Suma total d''hores d''atenció]]=0,"",AH58)</f>
        <v/>
      </c>
      <c r="W58" s="170"/>
      <c r="X58" s="158"/>
      <c r="Y58" s="158"/>
      <c r="Z58" s="158"/>
      <c r="AA58" s="158"/>
      <c r="AB58" s="224">
        <f t="shared" si="0"/>
        <v>0</v>
      </c>
      <c r="AC58" s="227">
        <f>Taula42[[#This Row],[Mòdul aplicat]]</f>
        <v>0</v>
      </c>
      <c r="AD58" s="231"/>
      <c r="AE58" s="80"/>
      <c r="AF58" s="529">
        <f>(IF(AND(AS58=1,Taula42[[#This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8" s="529">
        <f t="shared" si="8"/>
        <v>0</v>
      </c>
      <c r="AH5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8" s="420"/>
      <c r="AJ58" s="471" t="str">
        <f>IF(Taula42[[#This Row],[Data inici contracte]]=0,"",(12/365)*Taula42[[#This Row],[Dies de contracte en vigor durant l´any 2023]])</f>
        <v/>
      </c>
      <c r="AK58" s="471" t="str">
        <f>IF(Taula42[[#This Row],[Data inici contracte]]=0,"",(24/365)*Taula42[[#This Row],[Dies de contracte en vigor durant l´any 2023]])</f>
        <v/>
      </c>
      <c r="AL58" s="471" t="str">
        <f>IF(Taula42[[#This Row],[Data inici contracte]]=0,"",(4/365)*Taula42[[#This Row],[Dies de contracte en vigor durant l´any 2023]])</f>
        <v/>
      </c>
      <c r="AM58" s="471" t="str">
        <f>IF(Taula42[[#This Row],[Data inici contracte]]=0,"",(64/365)*Taula42[[#This Row],[Dies de contracte en vigor durant l´any 2023]])</f>
        <v/>
      </c>
      <c r="AN58" s="420"/>
      <c r="AO58" s="91">
        <f>IF(AS58=1,((2763.41/365)*Taula42[[#This Row],[Dies de contracte en vigor durant l´any 2023]]),0)</f>
        <v>0</v>
      </c>
      <c r="AQ58" s="15"/>
      <c r="AS58" s="425">
        <f>IF(Taula42[[#This Row],[Núm. d''ordre]]&lt;&gt;"",1,0)</f>
        <v>0</v>
      </c>
      <c r="AU58" s="425">
        <f t="shared" si="1"/>
        <v>1</v>
      </c>
      <c r="AV58" s="425">
        <f t="shared" si="2"/>
        <v>0</v>
      </c>
      <c r="AX58" s="425">
        <f>IF(Taula42[[#This Row],[Núm. d''ordre]]&gt;0,1,0)</f>
        <v>1</v>
      </c>
      <c r="AZ58" s="426">
        <f t="shared" si="3"/>
        <v>0</v>
      </c>
      <c r="BA58" s="426">
        <f t="shared" si="4"/>
        <v>0</v>
      </c>
      <c r="BB58" s="426">
        <f t="shared" si="5"/>
        <v>0</v>
      </c>
      <c r="BD58" s="88">
        <f t="shared" si="6"/>
        <v>0</v>
      </c>
      <c r="BE58" s="88">
        <f t="shared" si="7"/>
        <v>0</v>
      </c>
      <c r="CC58" s="12"/>
      <c r="CD58" s="12"/>
      <c r="CE58" s="12"/>
    </row>
    <row r="59" spans="1:83" ht="13.5" customHeight="1">
      <c r="A59" s="9"/>
      <c r="B59" s="15" t="str">
        <f>IF($C59&lt;&gt;"",MAX($B$7:B58)+1,"")</f>
        <v/>
      </c>
      <c r="C59" s="265"/>
      <c r="D59" s="151"/>
      <c r="E59" s="152"/>
      <c r="F59" s="153"/>
      <c r="G59" s="153"/>
      <c r="H59" s="160"/>
      <c r="I59" s="159"/>
      <c r="J59" s="163"/>
      <c r="K59" s="169"/>
      <c r="L59" s="157"/>
      <c r="M59" s="162"/>
      <c r="N59" s="532" t="str">
        <f>IF(Taula42[[#This Row],[Data inici contracte]]&lt;&gt;0,Taula42[[#This Row],[Data finalització contracte]]+1,"")</f>
        <v/>
      </c>
      <c r="O5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9" s="495" t="str">
        <f>IF(Taula42[[#This Row],[Data inici contracte]]&lt;&gt;0,((Taula42[[#This Row],[Dies de contracte en vigor durant l´any 2023]]/365)*104),"")</f>
        <v/>
      </c>
      <c r="Q59" s="496"/>
      <c r="R59" s="496"/>
      <c r="S59" s="496"/>
      <c r="T59" s="496"/>
      <c r="U59" s="371">
        <f>SUM(Taula42[[#This Row],[Nombre d''hores de suport i acompanyament a les famílies]:[Nombre d''hores de seguiment en el lloc de feina]])</f>
        <v>0</v>
      </c>
      <c r="V59" s="371" t="str">
        <f>IF(Taula42[[#This Row],[Suma total d''hores d''atenció]]=0,"",AH59)</f>
        <v/>
      </c>
      <c r="W59" s="170"/>
      <c r="X59" s="158"/>
      <c r="Y59" s="158"/>
      <c r="Z59" s="158"/>
      <c r="AA59" s="158"/>
      <c r="AB59" s="224">
        <f t="shared" si="0"/>
        <v>0</v>
      </c>
      <c r="AC59" s="227">
        <f>Taula42[[#This Row],[Mòdul aplicat]]</f>
        <v>0</v>
      </c>
      <c r="AD59" s="231"/>
      <c r="AE59" s="80"/>
      <c r="AF59" s="529">
        <f>(IF(AND(AS59=1,Taula42[[#This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9" s="529">
        <f t="shared" si="8"/>
        <v>0</v>
      </c>
      <c r="AH5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9" s="420"/>
      <c r="AJ59" s="471" t="str">
        <f>IF(Taula42[[#This Row],[Data inici contracte]]=0,"",(12/365)*Taula42[[#This Row],[Dies de contracte en vigor durant l´any 2023]])</f>
        <v/>
      </c>
      <c r="AK59" s="471" t="str">
        <f>IF(Taula42[[#This Row],[Data inici contracte]]=0,"",(24/365)*Taula42[[#This Row],[Dies de contracte en vigor durant l´any 2023]])</f>
        <v/>
      </c>
      <c r="AL59" s="471" t="str">
        <f>IF(Taula42[[#This Row],[Data inici contracte]]=0,"",(4/365)*Taula42[[#This Row],[Dies de contracte en vigor durant l´any 2023]])</f>
        <v/>
      </c>
      <c r="AM59" s="471" t="str">
        <f>IF(Taula42[[#This Row],[Data inici contracte]]=0,"",(64/365)*Taula42[[#This Row],[Dies de contracte en vigor durant l´any 2023]])</f>
        <v/>
      </c>
      <c r="AN59" s="420"/>
      <c r="AO59" s="91">
        <f>IF(AS59=1,((2763.41/365)*Taula42[[#This Row],[Dies de contracte en vigor durant l´any 2023]]),0)</f>
        <v>0</v>
      </c>
      <c r="AQ59" s="15"/>
      <c r="AS59" s="425">
        <f>IF(Taula42[[#This Row],[Núm. d''ordre]]&lt;&gt;"",1,0)</f>
        <v>0</v>
      </c>
      <c r="AU59" s="425">
        <f t="shared" si="1"/>
        <v>1</v>
      </c>
      <c r="AV59" s="425">
        <f t="shared" si="2"/>
        <v>0</v>
      </c>
      <c r="AX59" s="425">
        <f>IF(Taula42[[#This Row],[Núm. d''ordre]]&gt;0,1,0)</f>
        <v>1</v>
      </c>
      <c r="AZ59" s="426">
        <f t="shared" si="3"/>
        <v>0</v>
      </c>
      <c r="BA59" s="426">
        <f t="shared" si="4"/>
        <v>0</v>
      </c>
      <c r="BB59" s="426">
        <f t="shared" si="5"/>
        <v>0</v>
      </c>
      <c r="BD59" s="88">
        <f t="shared" si="6"/>
        <v>0</v>
      </c>
      <c r="BE59" s="88">
        <f t="shared" si="7"/>
        <v>0</v>
      </c>
      <c r="CC59" s="12"/>
      <c r="CD59" s="12"/>
      <c r="CE59" s="12"/>
    </row>
    <row r="60" spans="1:83" ht="13.5" customHeight="1">
      <c r="A60" s="9"/>
      <c r="B60" s="15" t="str">
        <f>IF($C60&lt;&gt;"",MAX($B$7:B59)+1,"")</f>
        <v/>
      </c>
      <c r="C60" s="265"/>
      <c r="D60" s="151"/>
      <c r="E60" s="152"/>
      <c r="F60" s="153"/>
      <c r="G60" s="153"/>
      <c r="H60" s="160"/>
      <c r="I60" s="159"/>
      <c r="J60" s="163"/>
      <c r="K60" s="169"/>
      <c r="L60" s="157"/>
      <c r="M60" s="162"/>
      <c r="N60" s="532" t="str">
        <f>IF(Taula42[[#This Row],[Data inici contracte]]&lt;&gt;0,Taula42[[#This Row],[Data finalització contracte]]+1,"")</f>
        <v/>
      </c>
      <c r="O6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60" s="495" t="str">
        <f>IF(Taula42[[#This Row],[Data inici contracte]]&lt;&gt;0,((Taula42[[#This Row],[Dies de contracte en vigor durant l´any 2023]]/365)*104),"")</f>
        <v/>
      </c>
      <c r="Q60" s="496"/>
      <c r="R60" s="496"/>
      <c r="S60" s="496"/>
      <c r="T60" s="496"/>
      <c r="U60" s="371">
        <f>SUM(Taula42[[#This Row],[Nombre d''hores de suport i acompanyament a les famílies]:[Nombre d''hores de seguiment en el lloc de feina]])</f>
        <v>0</v>
      </c>
      <c r="V60" s="371" t="str">
        <f>IF(Taula42[[#This Row],[Suma total d''hores d''atenció]]=0,"",AH60)</f>
        <v/>
      </c>
      <c r="W60" s="170"/>
      <c r="X60" s="158"/>
      <c r="Y60" s="158"/>
      <c r="Z60" s="158"/>
      <c r="AA60" s="158"/>
      <c r="AB60" s="224">
        <f t="shared" si="0"/>
        <v>0</v>
      </c>
      <c r="AC60" s="227">
        <f>Taula42[[#This Row],[Mòdul aplicat]]</f>
        <v>0</v>
      </c>
      <c r="AD60" s="231"/>
      <c r="AE60" s="80"/>
      <c r="AF60" s="529">
        <f>(IF(AND(AS60=1,Taula42[[#This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60" s="529">
        <f t="shared" si="8"/>
        <v>0</v>
      </c>
      <c r="AH6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60" s="420"/>
      <c r="AJ60" s="471" t="str">
        <f>IF(Taula42[[#This Row],[Data inici contracte]]=0,"",(12/365)*Taula42[[#This Row],[Dies de contracte en vigor durant l´any 2023]])</f>
        <v/>
      </c>
      <c r="AK60" s="471" t="str">
        <f>IF(Taula42[[#This Row],[Data inici contracte]]=0,"",(24/365)*Taula42[[#This Row],[Dies de contracte en vigor durant l´any 2023]])</f>
        <v/>
      </c>
      <c r="AL60" s="471" t="str">
        <f>IF(Taula42[[#This Row],[Data inici contracte]]=0,"",(4/365)*Taula42[[#This Row],[Dies de contracte en vigor durant l´any 2023]])</f>
        <v/>
      </c>
      <c r="AM60" s="471" t="str">
        <f>IF(Taula42[[#This Row],[Data inici contracte]]=0,"",(64/365)*Taula42[[#This Row],[Dies de contracte en vigor durant l´any 2023]])</f>
        <v/>
      </c>
      <c r="AN60" s="420"/>
      <c r="AO60" s="91">
        <f>IF(AS60=1,((2763.41/365)*Taula42[[#This Row],[Dies de contracte en vigor durant l´any 2023]]),0)</f>
        <v>0</v>
      </c>
      <c r="AQ60" s="15"/>
      <c r="AS60" s="425">
        <f>IF(Taula42[[#This Row],[Núm. d''ordre]]&lt;&gt;"",1,0)</f>
        <v>0</v>
      </c>
      <c r="AU60" s="425">
        <f t="shared" si="1"/>
        <v>1</v>
      </c>
      <c r="AV60" s="425">
        <f t="shared" si="2"/>
        <v>0</v>
      </c>
      <c r="AX60" s="425">
        <f>IF(Taula42[[#This Row],[Núm. d''ordre]]&gt;0,1,0)</f>
        <v>1</v>
      </c>
      <c r="AZ60" s="426">
        <f t="shared" si="3"/>
        <v>0</v>
      </c>
      <c r="BA60" s="426">
        <f t="shared" si="4"/>
        <v>0</v>
      </c>
      <c r="BB60" s="426">
        <f t="shared" si="5"/>
        <v>0</v>
      </c>
      <c r="BD60" s="88">
        <f t="shared" si="6"/>
        <v>0</v>
      </c>
      <c r="BE60" s="88">
        <f t="shared" si="7"/>
        <v>0</v>
      </c>
      <c r="CC60" s="12"/>
      <c r="CD60" s="12"/>
      <c r="CE60" s="12"/>
    </row>
    <row r="61" spans="1:83" ht="13.5" customHeight="1">
      <c r="A61" s="9"/>
      <c r="B61" s="15" t="str">
        <f>IF($C61&lt;&gt;"",MAX($B$7:B60)+1,"")</f>
        <v/>
      </c>
      <c r="C61" s="265"/>
      <c r="D61" s="151"/>
      <c r="E61" s="152"/>
      <c r="F61" s="153"/>
      <c r="G61" s="153"/>
      <c r="H61" s="160"/>
      <c r="I61" s="159"/>
      <c r="J61" s="163"/>
      <c r="K61" s="169"/>
      <c r="L61" s="157"/>
      <c r="M61" s="162"/>
      <c r="N61" s="532" t="str">
        <f>IF(Taula42[[#This Row],[Data inici contracte]]&lt;&gt;0,Taula42[[#This Row],[Data finalització contracte]]+1,"")</f>
        <v/>
      </c>
      <c r="O6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61" s="495" t="str">
        <f>IF(Taula42[[#This Row],[Data inici contracte]]&lt;&gt;0,((Taula42[[#This Row],[Dies de contracte en vigor durant l´any 2023]]/365)*104),"")</f>
        <v/>
      </c>
      <c r="Q61" s="496"/>
      <c r="R61" s="496"/>
      <c r="S61" s="496"/>
      <c r="T61" s="496"/>
      <c r="U61" s="371">
        <f>SUM(Taula42[[#This Row],[Nombre d''hores de suport i acompanyament a les famílies]:[Nombre d''hores de seguiment en el lloc de feina]])</f>
        <v>0</v>
      </c>
      <c r="V61" s="371" t="str">
        <f>IF(Taula42[[#This Row],[Suma total d''hores d''atenció]]=0,"",AH61)</f>
        <v/>
      </c>
      <c r="W61" s="170"/>
      <c r="X61" s="158"/>
      <c r="Y61" s="158"/>
      <c r="Z61" s="158"/>
      <c r="AA61" s="158"/>
      <c r="AB61" s="224">
        <f t="shared" si="0"/>
        <v>0</v>
      </c>
      <c r="AC61" s="227">
        <f>Taula42[[#This Row],[Mòdul aplicat]]</f>
        <v>0</v>
      </c>
      <c r="AD61" s="231"/>
      <c r="AE61" s="80"/>
      <c r="AF61" s="529">
        <f>(IF(AND(AS61=1,Taula42[[#This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61" s="529">
        <f t="shared" si="8"/>
        <v>0</v>
      </c>
      <c r="AH6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61" s="420"/>
      <c r="AJ61" s="471" t="str">
        <f>IF(Taula42[[#This Row],[Data inici contracte]]=0,"",(12/365)*Taula42[[#This Row],[Dies de contracte en vigor durant l´any 2023]])</f>
        <v/>
      </c>
      <c r="AK61" s="471" t="str">
        <f>IF(Taula42[[#This Row],[Data inici contracte]]=0,"",(24/365)*Taula42[[#This Row],[Dies de contracte en vigor durant l´any 2023]])</f>
        <v/>
      </c>
      <c r="AL61" s="471" t="str">
        <f>IF(Taula42[[#This Row],[Data inici contracte]]=0,"",(4/365)*Taula42[[#This Row],[Dies de contracte en vigor durant l´any 2023]])</f>
        <v/>
      </c>
      <c r="AM61" s="471" t="str">
        <f>IF(Taula42[[#This Row],[Data inici contracte]]=0,"",(64/365)*Taula42[[#This Row],[Dies de contracte en vigor durant l´any 2023]])</f>
        <v/>
      </c>
      <c r="AN61" s="420"/>
      <c r="AO61" s="91">
        <f>IF(AS61=1,((2763.41/365)*Taula42[[#This Row],[Dies de contracte en vigor durant l´any 2023]]),0)</f>
        <v>0</v>
      </c>
      <c r="AQ61" s="15"/>
      <c r="AS61" s="425">
        <f>IF(Taula42[[#This Row],[Núm. d''ordre]]&lt;&gt;"",1,0)</f>
        <v>0</v>
      </c>
      <c r="AU61" s="425">
        <f t="shared" si="1"/>
        <v>1</v>
      </c>
      <c r="AV61" s="425">
        <f t="shared" si="2"/>
        <v>0</v>
      </c>
      <c r="AX61" s="425">
        <f>IF(Taula42[[#This Row],[Núm. d''ordre]]&gt;0,1,0)</f>
        <v>1</v>
      </c>
      <c r="AZ61" s="426">
        <f t="shared" si="3"/>
        <v>0</v>
      </c>
      <c r="BA61" s="426">
        <f t="shared" si="4"/>
        <v>0</v>
      </c>
      <c r="BB61" s="426">
        <f t="shared" si="5"/>
        <v>0</v>
      </c>
      <c r="BD61" s="88">
        <f t="shared" si="6"/>
        <v>0</v>
      </c>
      <c r="BE61" s="88">
        <f t="shared" si="7"/>
        <v>0</v>
      </c>
      <c r="CC61" s="12"/>
      <c r="CD61" s="12"/>
      <c r="CE61" s="12"/>
    </row>
    <row r="62" spans="1:83" ht="13.5" customHeight="1">
      <c r="A62" s="9"/>
      <c r="B62" s="15" t="str">
        <f>IF($C62&lt;&gt;"",MAX($B$7:B61)+1,"")</f>
        <v/>
      </c>
      <c r="C62" s="265"/>
      <c r="D62" s="151"/>
      <c r="E62" s="152"/>
      <c r="F62" s="153"/>
      <c r="G62" s="153"/>
      <c r="H62" s="160"/>
      <c r="I62" s="159"/>
      <c r="J62" s="163"/>
      <c r="K62" s="169"/>
      <c r="L62" s="157"/>
      <c r="M62" s="162"/>
      <c r="N62" s="532" t="str">
        <f>IF(Taula42[[#This Row],[Data inici contracte]]&lt;&gt;0,Taula42[[#This Row],[Data finalització contracte]]+1,"")</f>
        <v/>
      </c>
      <c r="O6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62" s="495" t="str">
        <f>IF(Taula42[[#This Row],[Data inici contracte]]&lt;&gt;0,((Taula42[[#This Row],[Dies de contracte en vigor durant l´any 2023]]/365)*104),"")</f>
        <v/>
      </c>
      <c r="Q62" s="496"/>
      <c r="R62" s="496"/>
      <c r="S62" s="496"/>
      <c r="T62" s="496"/>
      <c r="U62" s="371">
        <f>SUM(Taula42[[#This Row],[Nombre d''hores de suport i acompanyament a les famílies]:[Nombre d''hores de seguiment en el lloc de feina]])</f>
        <v>0</v>
      </c>
      <c r="V62" s="371" t="str">
        <f>IF(Taula42[[#This Row],[Suma total d''hores d''atenció]]=0,"",AH62)</f>
        <v/>
      </c>
      <c r="W62" s="170"/>
      <c r="X62" s="158"/>
      <c r="Y62" s="158"/>
      <c r="Z62" s="158"/>
      <c r="AA62" s="158"/>
      <c r="AB62" s="224">
        <f t="shared" si="0"/>
        <v>0</v>
      </c>
      <c r="AC62" s="227">
        <f>Taula42[[#This Row],[Mòdul aplicat]]</f>
        <v>0</v>
      </c>
      <c r="AD62" s="231"/>
      <c r="AE62" s="80"/>
      <c r="AF62" s="529">
        <f>(IF(AND(AS62=1,Taula42[[#This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62" s="529">
        <f t="shared" si="8"/>
        <v>0</v>
      </c>
      <c r="AH6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62" s="420"/>
      <c r="AJ62" s="471" t="str">
        <f>IF(Taula42[[#This Row],[Data inici contracte]]=0,"",(12/365)*Taula42[[#This Row],[Dies de contracte en vigor durant l´any 2023]])</f>
        <v/>
      </c>
      <c r="AK62" s="471" t="str">
        <f>IF(Taula42[[#This Row],[Data inici contracte]]=0,"",(24/365)*Taula42[[#This Row],[Dies de contracte en vigor durant l´any 2023]])</f>
        <v/>
      </c>
      <c r="AL62" s="471" t="str">
        <f>IF(Taula42[[#This Row],[Data inici contracte]]=0,"",(4/365)*Taula42[[#This Row],[Dies de contracte en vigor durant l´any 2023]])</f>
        <v/>
      </c>
      <c r="AM62" s="471" t="str">
        <f>IF(Taula42[[#This Row],[Data inici contracte]]=0,"",(64/365)*Taula42[[#This Row],[Dies de contracte en vigor durant l´any 2023]])</f>
        <v/>
      </c>
      <c r="AN62" s="420"/>
      <c r="AO62" s="91">
        <f>IF(AS62=1,((2763.41/365)*Taula42[[#This Row],[Dies de contracte en vigor durant l´any 2023]]),0)</f>
        <v>0</v>
      </c>
      <c r="AQ62" s="15"/>
      <c r="AS62" s="425">
        <f>IF(Taula42[[#This Row],[Núm. d''ordre]]&lt;&gt;"",1,0)</f>
        <v>0</v>
      </c>
      <c r="AU62" s="425">
        <f t="shared" si="1"/>
        <v>1</v>
      </c>
      <c r="AV62" s="425">
        <f t="shared" si="2"/>
        <v>0</v>
      </c>
      <c r="AX62" s="425">
        <f>IF(Taula42[[#This Row],[Núm. d''ordre]]&gt;0,1,0)</f>
        <v>1</v>
      </c>
      <c r="AZ62" s="426">
        <f t="shared" si="3"/>
        <v>0</v>
      </c>
      <c r="BA62" s="426">
        <f t="shared" si="4"/>
        <v>0</v>
      </c>
      <c r="BB62" s="426">
        <f t="shared" si="5"/>
        <v>0</v>
      </c>
      <c r="BD62" s="88">
        <f t="shared" si="6"/>
        <v>0</v>
      </c>
      <c r="BE62" s="88">
        <f t="shared" si="7"/>
        <v>0</v>
      </c>
      <c r="CC62" s="12"/>
      <c r="CD62" s="12"/>
      <c r="CE62" s="12"/>
    </row>
    <row r="63" spans="1:83" ht="13.5" customHeight="1">
      <c r="A63" s="9"/>
      <c r="B63" s="15" t="str">
        <f>IF($C63&lt;&gt;"",MAX($B$7:B62)+1,"")</f>
        <v/>
      </c>
      <c r="C63" s="265"/>
      <c r="D63" s="151"/>
      <c r="E63" s="152"/>
      <c r="F63" s="153"/>
      <c r="G63" s="153"/>
      <c r="H63" s="160"/>
      <c r="I63" s="159"/>
      <c r="J63" s="163"/>
      <c r="K63" s="169"/>
      <c r="L63" s="157"/>
      <c r="M63" s="162"/>
      <c r="N63" s="532" t="str">
        <f>IF(Taula42[[#This Row],[Data inici contracte]]&lt;&gt;0,Taula42[[#This Row],[Data finalització contracte]]+1,"")</f>
        <v/>
      </c>
      <c r="O6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63" s="495" t="str">
        <f>IF(Taula42[[#This Row],[Data inici contracte]]&lt;&gt;0,((Taula42[[#This Row],[Dies de contracte en vigor durant l´any 2023]]/365)*104),"")</f>
        <v/>
      </c>
      <c r="Q63" s="496"/>
      <c r="R63" s="496"/>
      <c r="S63" s="496"/>
      <c r="T63" s="496"/>
      <c r="U63" s="371">
        <f>SUM(Taula42[[#This Row],[Nombre d''hores de suport i acompanyament a les famílies]:[Nombre d''hores de seguiment en el lloc de feina]])</f>
        <v>0</v>
      </c>
      <c r="V63" s="371" t="str">
        <f>IF(Taula42[[#This Row],[Suma total d''hores d''atenció]]=0,"",AH63)</f>
        <v/>
      </c>
      <c r="W63" s="170"/>
      <c r="X63" s="158"/>
      <c r="Y63" s="158"/>
      <c r="Z63" s="158"/>
      <c r="AA63" s="158"/>
      <c r="AB63" s="224">
        <f t="shared" si="0"/>
        <v>0</v>
      </c>
      <c r="AC63" s="227">
        <f>Taula42[[#This Row],[Mòdul aplicat]]</f>
        <v>0</v>
      </c>
      <c r="AD63" s="231"/>
      <c r="AE63" s="80"/>
      <c r="AF63" s="529">
        <f>(IF(AND(AS63=1,Taula42[[#This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63" s="529">
        <f t="shared" si="8"/>
        <v>0</v>
      </c>
      <c r="AH6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63" s="420"/>
      <c r="AJ63" s="471" t="str">
        <f>IF(Taula42[[#This Row],[Data inici contracte]]=0,"",(12/365)*Taula42[[#This Row],[Dies de contracte en vigor durant l´any 2023]])</f>
        <v/>
      </c>
      <c r="AK63" s="471" t="str">
        <f>IF(Taula42[[#This Row],[Data inici contracte]]=0,"",(24/365)*Taula42[[#This Row],[Dies de contracte en vigor durant l´any 2023]])</f>
        <v/>
      </c>
      <c r="AL63" s="471" t="str">
        <f>IF(Taula42[[#This Row],[Data inici contracte]]=0,"",(4/365)*Taula42[[#This Row],[Dies de contracte en vigor durant l´any 2023]])</f>
        <v/>
      </c>
      <c r="AM63" s="471" t="str">
        <f>IF(Taula42[[#This Row],[Data inici contracte]]=0,"",(64/365)*Taula42[[#This Row],[Dies de contracte en vigor durant l´any 2023]])</f>
        <v/>
      </c>
      <c r="AN63" s="420"/>
      <c r="AO63" s="91">
        <f>IF(AS63=1,((2763.41/365)*Taula42[[#This Row],[Dies de contracte en vigor durant l´any 2023]]),0)</f>
        <v>0</v>
      </c>
      <c r="AQ63" s="15"/>
      <c r="AS63" s="425">
        <f>IF(Taula42[[#This Row],[Núm. d''ordre]]&lt;&gt;"",1,0)</f>
        <v>0</v>
      </c>
      <c r="AU63" s="425">
        <f t="shared" si="1"/>
        <v>1</v>
      </c>
      <c r="AV63" s="425">
        <f t="shared" si="2"/>
        <v>0</v>
      </c>
      <c r="AX63" s="425">
        <f>IF(Taula42[[#This Row],[Núm. d''ordre]]&gt;0,1,0)</f>
        <v>1</v>
      </c>
      <c r="AZ63" s="426">
        <f t="shared" si="3"/>
        <v>0</v>
      </c>
      <c r="BA63" s="426">
        <f t="shared" si="4"/>
        <v>0</v>
      </c>
      <c r="BB63" s="426">
        <f t="shared" si="5"/>
        <v>0</v>
      </c>
      <c r="BD63" s="88">
        <f t="shared" si="6"/>
        <v>0</v>
      </c>
      <c r="BE63" s="88">
        <f t="shared" si="7"/>
        <v>0</v>
      </c>
      <c r="CC63" s="12"/>
      <c r="CD63" s="12"/>
      <c r="CE63" s="12"/>
    </row>
    <row r="64" spans="1:83" ht="13.5" customHeight="1">
      <c r="A64" s="9"/>
      <c r="B64" s="15" t="str">
        <f>IF($C64&lt;&gt;"",MAX($B$7:B63)+1,"")</f>
        <v/>
      </c>
      <c r="C64" s="265"/>
      <c r="D64" s="151"/>
      <c r="E64" s="152"/>
      <c r="F64" s="153"/>
      <c r="G64" s="153"/>
      <c r="H64" s="160"/>
      <c r="I64" s="159"/>
      <c r="J64" s="163"/>
      <c r="K64" s="169"/>
      <c r="L64" s="157"/>
      <c r="M64" s="162"/>
      <c r="N64" s="532" t="str">
        <f>IF(Taula42[[#This Row],[Data inici contracte]]&lt;&gt;0,Taula42[[#This Row],[Data finalització contracte]]+1,"")</f>
        <v/>
      </c>
      <c r="O6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64" s="495" t="str">
        <f>IF(Taula42[[#This Row],[Data inici contracte]]&lt;&gt;0,((Taula42[[#This Row],[Dies de contracte en vigor durant l´any 2023]]/365)*104),"")</f>
        <v/>
      </c>
      <c r="Q64" s="496"/>
      <c r="R64" s="496"/>
      <c r="S64" s="496"/>
      <c r="T64" s="496"/>
      <c r="U64" s="371">
        <f>SUM(Taula42[[#This Row],[Nombre d''hores de suport i acompanyament a les famílies]:[Nombre d''hores de seguiment en el lloc de feina]])</f>
        <v>0</v>
      </c>
      <c r="V64" s="371" t="str">
        <f>IF(Taula42[[#This Row],[Suma total d''hores d''atenció]]=0,"",AH64)</f>
        <v/>
      </c>
      <c r="W64" s="170"/>
      <c r="X64" s="158"/>
      <c r="Y64" s="158"/>
      <c r="Z64" s="158"/>
      <c r="AA64" s="158"/>
      <c r="AB64" s="224">
        <f t="shared" si="0"/>
        <v>0</v>
      </c>
      <c r="AC64" s="227">
        <f>Taula42[[#This Row],[Mòdul aplicat]]</f>
        <v>0</v>
      </c>
      <c r="AD64" s="231"/>
      <c r="AE64" s="80"/>
      <c r="AF64" s="529">
        <f>(IF(AND(AS64=1,Taula42[[#This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64" s="529">
        <f t="shared" si="8"/>
        <v>0</v>
      </c>
      <c r="AH6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64" s="420"/>
      <c r="AJ64" s="471" t="str">
        <f>IF(Taula42[[#This Row],[Data inici contracte]]=0,"",(12/365)*Taula42[[#This Row],[Dies de contracte en vigor durant l´any 2023]])</f>
        <v/>
      </c>
      <c r="AK64" s="471" t="str">
        <f>IF(Taula42[[#This Row],[Data inici contracte]]=0,"",(24/365)*Taula42[[#This Row],[Dies de contracte en vigor durant l´any 2023]])</f>
        <v/>
      </c>
      <c r="AL64" s="471" t="str">
        <f>IF(Taula42[[#This Row],[Data inici contracte]]=0,"",(4/365)*Taula42[[#This Row],[Dies de contracte en vigor durant l´any 2023]])</f>
        <v/>
      </c>
      <c r="AM64" s="471" t="str">
        <f>IF(Taula42[[#This Row],[Data inici contracte]]=0,"",(64/365)*Taula42[[#This Row],[Dies de contracte en vigor durant l´any 2023]])</f>
        <v/>
      </c>
      <c r="AN64" s="420"/>
      <c r="AO64" s="91">
        <f>IF(AS64=1,((2763.41/365)*Taula42[[#This Row],[Dies de contracte en vigor durant l´any 2023]]),0)</f>
        <v>0</v>
      </c>
      <c r="AQ64" s="15"/>
      <c r="AS64" s="425">
        <f>IF(Taula42[[#This Row],[Núm. d''ordre]]&lt;&gt;"",1,0)</f>
        <v>0</v>
      </c>
      <c r="AU64" s="425">
        <f t="shared" si="1"/>
        <v>1</v>
      </c>
      <c r="AV64" s="425">
        <f t="shared" si="2"/>
        <v>0</v>
      </c>
      <c r="AX64" s="425">
        <f>IF(Taula42[[#This Row],[Núm. d''ordre]]&gt;0,1,0)</f>
        <v>1</v>
      </c>
      <c r="AZ64" s="426">
        <f t="shared" si="3"/>
        <v>0</v>
      </c>
      <c r="BA64" s="426">
        <f t="shared" si="4"/>
        <v>0</v>
      </c>
      <c r="BB64" s="426">
        <f t="shared" si="5"/>
        <v>0</v>
      </c>
      <c r="BD64" s="88">
        <f t="shared" si="6"/>
        <v>0</v>
      </c>
      <c r="BE64" s="88">
        <f t="shared" si="7"/>
        <v>0</v>
      </c>
      <c r="CC64" s="12"/>
      <c r="CD64" s="12"/>
      <c r="CE64" s="12"/>
    </row>
    <row r="65" spans="1:83" ht="13.5" customHeight="1">
      <c r="A65" s="9"/>
      <c r="B65" s="15" t="str">
        <f>IF($C65&lt;&gt;"",MAX($B$7:B64)+1,"")</f>
        <v/>
      </c>
      <c r="C65" s="265"/>
      <c r="D65" s="151"/>
      <c r="E65" s="152"/>
      <c r="F65" s="153"/>
      <c r="G65" s="153"/>
      <c r="H65" s="160"/>
      <c r="I65" s="159"/>
      <c r="J65" s="163"/>
      <c r="K65" s="169"/>
      <c r="L65" s="157"/>
      <c r="M65" s="162"/>
      <c r="N65" s="532" t="str">
        <f>IF(Taula42[[#This Row],[Data inici contracte]]&lt;&gt;0,Taula42[[#This Row],[Data finalització contracte]]+1,"")</f>
        <v/>
      </c>
      <c r="O6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65" s="495" t="str">
        <f>IF(Taula42[[#This Row],[Data inici contracte]]&lt;&gt;0,((Taula42[[#This Row],[Dies de contracte en vigor durant l´any 2023]]/365)*104),"")</f>
        <v/>
      </c>
      <c r="Q65" s="496"/>
      <c r="R65" s="496"/>
      <c r="S65" s="496"/>
      <c r="T65" s="496"/>
      <c r="U65" s="371">
        <f>SUM(Taula42[[#This Row],[Nombre d''hores de suport i acompanyament a les famílies]:[Nombre d''hores de seguiment en el lloc de feina]])</f>
        <v>0</v>
      </c>
      <c r="V65" s="371" t="str">
        <f>IF(Taula42[[#This Row],[Suma total d''hores d''atenció]]=0,"",AH65)</f>
        <v/>
      </c>
      <c r="W65" s="170"/>
      <c r="X65" s="158"/>
      <c r="Y65" s="158"/>
      <c r="Z65" s="158"/>
      <c r="AA65" s="158"/>
      <c r="AB65" s="224">
        <f t="shared" si="0"/>
        <v>0</v>
      </c>
      <c r="AC65" s="227">
        <f>Taula42[[#This Row],[Mòdul aplicat]]</f>
        <v>0</v>
      </c>
      <c r="AD65" s="231"/>
      <c r="AE65" s="80"/>
      <c r="AF65" s="529">
        <f>(IF(AND(AS65=1,Taula42[[#This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65" s="529">
        <f t="shared" si="8"/>
        <v>0</v>
      </c>
      <c r="AH6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65" s="420"/>
      <c r="AJ65" s="471" t="str">
        <f>IF(Taula42[[#This Row],[Data inici contracte]]=0,"",(12/365)*Taula42[[#This Row],[Dies de contracte en vigor durant l´any 2023]])</f>
        <v/>
      </c>
      <c r="AK65" s="471" t="str">
        <f>IF(Taula42[[#This Row],[Data inici contracte]]=0,"",(24/365)*Taula42[[#This Row],[Dies de contracte en vigor durant l´any 2023]])</f>
        <v/>
      </c>
      <c r="AL65" s="471" t="str">
        <f>IF(Taula42[[#This Row],[Data inici contracte]]=0,"",(4/365)*Taula42[[#This Row],[Dies de contracte en vigor durant l´any 2023]])</f>
        <v/>
      </c>
      <c r="AM65" s="471" t="str">
        <f>IF(Taula42[[#This Row],[Data inici contracte]]=0,"",(64/365)*Taula42[[#This Row],[Dies de contracte en vigor durant l´any 2023]])</f>
        <v/>
      </c>
      <c r="AN65" s="420"/>
      <c r="AO65" s="91">
        <f>IF(AS65=1,((2763.41/365)*Taula42[[#This Row],[Dies de contracte en vigor durant l´any 2023]]),0)</f>
        <v>0</v>
      </c>
      <c r="AQ65" s="15"/>
      <c r="AS65" s="425">
        <f>IF(Taula42[[#This Row],[Núm. d''ordre]]&lt;&gt;"",1,0)</f>
        <v>0</v>
      </c>
      <c r="AU65" s="425">
        <f t="shared" si="1"/>
        <v>1</v>
      </c>
      <c r="AV65" s="425">
        <f t="shared" si="2"/>
        <v>0</v>
      </c>
      <c r="AX65" s="425">
        <f>IF(Taula42[[#This Row],[Núm. d''ordre]]&gt;0,1,0)</f>
        <v>1</v>
      </c>
      <c r="AZ65" s="426">
        <f t="shared" si="3"/>
        <v>0</v>
      </c>
      <c r="BA65" s="426">
        <f t="shared" si="4"/>
        <v>0</v>
      </c>
      <c r="BB65" s="426">
        <f t="shared" si="5"/>
        <v>0</v>
      </c>
      <c r="BD65" s="88">
        <f t="shared" si="6"/>
        <v>0</v>
      </c>
      <c r="BE65" s="88">
        <f t="shared" si="7"/>
        <v>0</v>
      </c>
      <c r="CC65" s="12"/>
      <c r="CD65" s="12"/>
      <c r="CE65" s="12"/>
    </row>
    <row r="66" spans="1:83" ht="13.5" customHeight="1">
      <c r="A66" s="9"/>
      <c r="B66" s="15" t="str">
        <f>IF($C66&lt;&gt;"",MAX($B$7:B65)+1,"")</f>
        <v/>
      </c>
      <c r="C66" s="265"/>
      <c r="D66" s="151"/>
      <c r="E66" s="152"/>
      <c r="F66" s="153"/>
      <c r="G66" s="153"/>
      <c r="H66" s="160"/>
      <c r="I66" s="159"/>
      <c r="J66" s="163"/>
      <c r="K66" s="169"/>
      <c r="L66" s="157"/>
      <c r="M66" s="162"/>
      <c r="N66" s="532" t="str">
        <f>IF(Taula42[[#This Row],[Data inici contracte]]&lt;&gt;0,Taula42[[#This Row],[Data finalització contracte]]+1,"")</f>
        <v/>
      </c>
      <c r="O6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66" s="495" t="str">
        <f>IF(Taula42[[#This Row],[Data inici contracte]]&lt;&gt;0,((Taula42[[#This Row],[Dies de contracte en vigor durant l´any 2023]]/365)*104),"")</f>
        <v/>
      </c>
      <c r="Q66" s="496"/>
      <c r="R66" s="496"/>
      <c r="S66" s="496"/>
      <c r="T66" s="496"/>
      <c r="U66" s="371">
        <f>SUM(Taula42[[#This Row],[Nombre d''hores de suport i acompanyament a les famílies]:[Nombre d''hores de seguiment en el lloc de feina]])</f>
        <v>0</v>
      </c>
      <c r="V66" s="371" t="str">
        <f>IF(Taula42[[#This Row],[Suma total d''hores d''atenció]]=0,"",AH66)</f>
        <v/>
      </c>
      <c r="W66" s="170"/>
      <c r="X66" s="158"/>
      <c r="Y66" s="158"/>
      <c r="Z66" s="158"/>
      <c r="AA66" s="158"/>
      <c r="AB66" s="224">
        <f t="shared" si="0"/>
        <v>0</v>
      </c>
      <c r="AC66" s="227">
        <f>Taula42[[#This Row],[Mòdul aplicat]]</f>
        <v>0</v>
      </c>
      <c r="AD66" s="231"/>
      <c r="AE66" s="80"/>
      <c r="AF66" s="529">
        <f>(IF(AND(AS66=1,Taula42[[#This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66" s="529">
        <f t="shared" si="8"/>
        <v>0</v>
      </c>
      <c r="AH6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66" s="420"/>
      <c r="AJ66" s="471" t="str">
        <f>IF(Taula42[[#This Row],[Data inici contracte]]=0,"",(12/365)*Taula42[[#This Row],[Dies de contracte en vigor durant l´any 2023]])</f>
        <v/>
      </c>
      <c r="AK66" s="471" t="str">
        <f>IF(Taula42[[#This Row],[Data inici contracte]]=0,"",(24/365)*Taula42[[#This Row],[Dies de contracte en vigor durant l´any 2023]])</f>
        <v/>
      </c>
      <c r="AL66" s="471" t="str">
        <f>IF(Taula42[[#This Row],[Data inici contracte]]=0,"",(4/365)*Taula42[[#This Row],[Dies de contracte en vigor durant l´any 2023]])</f>
        <v/>
      </c>
      <c r="AM66" s="471" t="str">
        <f>IF(Taula42[[#This Row],[Data inici contracte]]=0,"",(64/365)*Taula42[[#This Row],[Dies de contracte en vigor durant l´any 2023]])</f>
        <v/>
      </c>
      <c r="AN66" s="420"/>
      <c r="AO66" s="91">
        <f>IF(AS66=1,((2763.41/365)*Taula42[[#This Row],[Dies de contracte en vigor durant l´any 2023]]),0)</f>
        <v>0</v>
      </c>
      <c r="AQ66" s="15"/>
      <c r="AS66" s="425">
        <f>IF(Taula42[[#This Row],[Núm. d''ordre]]&lt;&gt;"",1,0)</f>
        <v>0</v>
      </c>
      <c r="AU66" s="425">
        <f t="shared" si="1"/>
        <v>1</v>
      </c>
      <c r="AV66" s="425">
        <f t="shared" si="2"/>
        <v>0</v>
      </c>
      <c r="AX66" s="425">
        <f>IF(Taula42[[#This Row],[Núm. d''ordre]]&gt;0,1,0)</f>
        <v>1</v>
      </c>
      <c r="AZ66" s="426">
        <f t="shared" si="3"/>
        <v>0</v>
      </c>
      <c r="BA66" s="426">
        <f t="shared" si="4"/>
        <v>0</v>
      </c>
      <c r="BB66" s="426">
        <f t="shared" si="5"/>
        <v>0</v>
      </c>
      <c r="BD66" s="88">
        <f t="shared" si="6"/>
        <v>0</v>
      </c>
      <c r="BE66" s="88">
        <f t="shared" si="7"/>
        <v>0</v>
      </c>
      <c r="CC66" s="12"/>
      <c r="CD66" s="12"/>
      <c r="CE66" s="12"/>
    </row>
    <row r="67" spans="1:83" ht="13.5" customHeight="1">
      <c r="A67" s="9"/>
      <c r="B67" s="15" t="str">
        <f>IF($C67&lt;&gt;"",MAX($B$7:B66)+1,"")</f>
        <v/>
      </c>
      <c r="C67" s="265"/>
      <c r="D67" s="151"/>
      <c r="E67" s="152"/>
      <c r="F67" s="153"/>
      <c r="G67" s="153"/>
      <c r="H67" s="160"/>
      <c r="I67" s="159"/>
      <c r="J67" s="163"/>
      <c r="K67" s="169"/>
      <c r="L67" s="157"/>
      <c r="M67" s="162"/>
      <c r="N67" s="532" t="str">
        <f>IF(Taula42[[#This Row],[Data inici contracte]]&lt;&gt;0,Taula42[[#This Row],[Data finalització contracte]]+1,"")</f>
        <v/>
      </c>
      <c r="O6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67" s="495" t="str">
        <f>IF(Taula42[[#This Row],[Data inici contracte]]&lt;&gt;0,((Taula42[[#This Row],[Dies de contracte en vigor durant l´any 2023]]/365)*104),"")</f>
        <v/>
      </c>
      <c r="Q67" s="496"/>
      <c r="R67" s="496"/>
      <c r="S67" s="496"/>
      <c r="T67" s="496"/>
      <c r="U67" s="371">
        <f>SUM(Taula42[[#This Row],[Nombre d''hores de suport i acompanyament a les famílies]:[Nombre d''hores de seguiment en el lloc de feina]])</f>
        <v>0</v>
      </c>
      <c r="V67" s="371" t="str">
        <f>IF(Taula42[[#This Row],[Suma total d''hores d''atenció]]=0,"",AH67)</f>
        <v/>
      </c>
      <c r="W67" s="170"/>
      <c r="X67" s="158"/>
      <c r="Y67" s="158"/>
      <c r="Z67" s="158"/>
      <c r="AA67" s="158"/>
      <c r="AB67" s="224">
        <f t="shared" si="0"/>
        <v>0</v>
      </c>
      <c r="AC67" s="227">
        <f>Taula42[[#This Row],[Mòdul aplicat]]</f>
        <v>0</v>
      </c>
      <c r="AD67" s="231"/>
      <c r="AE67" s="80"/>
      <c r="AF67" s="529">
        <f>(IF(AND(AS67=1,Taula42[[#This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67" s="529">
        <f t="shared" si="8"/>
        <v>0</v>
      </c>
      <c r="AH6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67" s="420"/>
      <c r="AJ67" s="471" t="str">
        <f>IF(Taula42[[#This Row],[Data inici contracte]]=0,"",(12/365)*Taula42[[#This Row],[Dies de contracte en vigor durant l´any 2023]])</f>
        <v/>
      </c>
      <c r="AK67" s="471" t="str">
        <f>IF(Taula42[[#This Row],[Data inici contracte]]=0,"",(24/365)*Taula42[[#This Row],[Dies de contracte en vigor durant l´any 2023]])</f>
        <v/>
      </c>
      <c r="AL67" s="471" t="str">
        <f>IF(Taula42[[#This Row],[Data inici contracte]]=0,"",(4/365)*Taula42[[#This Row],[Dies de contracte en vigor durant l´any 2023]])</f>
        <v/>
      </c>
      <c r="AM67" s="471" t="str">
        <f>IF(Taula42[[#This Row],[Data inici contracte]]=0,"",(64/365)*Taula42[[#This Row],[Dies de contracte en vigor durant l´any 2023]])</f>
        <v/>
      </c>
      <c r="AN67" s="420"/>
      <c r="AO67" s="91">
        <f>IF(AS67=1,((2763.41/365)*Taula42[[#This Row],[Dies de contracte en vigor durant l´any 2023]]),0)</f>
        <v>0</v>
      </c>
      <c r="AQ67" s="15"/>
      <c r="AS67" s="425">
        <f>IF(Taula42[[#This Row],[Núm. d''ordre]]&lt;&gt;"",1,0)</f>
        <v>0</v>
      </c>
      <c r="AU67" s="425">
        <f t="shared" si="1"/>
        <v>1</v>
      </c>
      <c r="AV67" s="425">
        <f t="shared" si="2"/>
        <v>0</v>
      </c>
      <c r="AX67" s="425">
        <f>IF(Taula42[[#This Row],[Núm. d''ordre]]&gt;0,1,0)</f>
        <v>1</v>
      </c>
      <c r="AZ67" s="426">
        <f t="shared" si="3"/>
        <v>0</v>
      </c>
      <c r="BA67" s="426">
        <f t="shared" si="4"/>
        <v>0</v>
      </c>
      <c r="BB67" s="426">
        <f t="shared" si="5"/>
        <v>0</v>
      </c>
      <c r="BD67" s="88">
        <f t="shared" si="6"/>
        <v>0</v>
      </c>
      <c r="BE67" s="88">
        <f t="shared" si="7"/>
        <v>0</v>
      </c>
      <c r="CC67" s="12"/>
      <c r="CD67" s="12"/>
      <c r="CE67" s="12"/>
    </row>
    <row r="68" spans="1:83" ht="13.5" customHeight="1">
      <c r="A68" s="9"/>
      <c r="B68" s="15" t="str">
        <f>IF($C68&lt;&gt;"",MAX($B$7:B67)+1,"")</f>
        <v/>
      </c>
      <c r="C68" s="265"/>
      <c r="D68" s="151"/>
      <c r="E68" s="152"/>
      <c r="F68" s="153"/>
      <c r="G68" s="153"/>
      <c r="H68" s="160"/>
      <c r="I68" s="159"/>
      <c r="J68" s="163"/>
      <c r="K68" s="169"/>
      <c r="L68" s="157"/>
      <c r="M68" s="162"/>
      <c r="N68" s="532" t="str">
        <f>IF(Taula42[[#This Row],[Data inici contracte]]&lt;&gt;0,Taula42[[#This Row],[Data finalització contracte]]+1,"")</f>
        <v/>
      </c>
      <c r="O6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68" s="495" t="str">
        <f>IF(Taula42[[#This Row],[Data inici contracte]]&lt;&gt;0,((Taula42[[#This Row],[Dies de contracte en vigor durant l´any 2023]]/365)*104),"")</f>
        <v/>
      </c>
      <c r="Q68" s="496"/>
      <c r="R68" s="496"/>
      <c r="S68" s="496"/>
      <c r="T68" s="496"/>
      <c r="U68" s="371">
        <f>SUM(Taula42[[#This Row],[Nombre d''hores de suport i acompanyament a les famílies]:[Nombre d''hores de seguiment en el lloc de feina]])</f>
        <v>0</v>
      </c>
      <c r="V68" s="371" t="str">
        <f>IF(Taula42[[#This Row],[Suma total d''hores d''atenció]]=0,"",AH68)</f>
        <v/>
      </c>
      <c r="W68" s="170"/>
      <c r="X68" s="158"/>
      <c r="Y68" s="158"/>
      <c r="Z68" s="158"/>
      <c r="AA68" s="158"/>
      <c r="AB68" s="224">
        <f t="shared" si="0"/>
        <v>0</v>
      </c>
      <c r="AC68" s="227">
        <f>Taula42[[#This Row],[Mòdul aplicat]]</f>
        <v>0</v>
      </c>
      <c r="AD68" s="231"/>
      <c r="AE68" s="80"/>
      <c r="AF68" s="529">
        <f>(IF(AND(AS68=1,Taula42[[#This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68" s="529">
        <f t="shared" si="8"/>
        <v>0</v>
      </c>
      <c r="AH6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68" s="420"/>
      <c r="AJ68" s="471" t="str">
        <f>IF(Taula42[[#This Row],[Data inici contracte]]=0,"",(12/365)*Taula42[[#This Row],[Dies de contracte en vigor durant l´any 2023]])</f>
        <v/>
      </c>
      <c r="AK68" s="471" t="str">
        <f>IF(Taula42[[#This Row],[Data inici contracte]]=0,"",(24/365)*Taula42[[#This Row],[Dies de contracte en vigor durant l´any 2023]])</f>
        <v/>
      </c>
      <c r="AL68" s="471" t="str">
        <f>IF(Taula42[[#This Row],[Data inici contracte]]=0,"",(4/365)*Taula42[[#This Row],[Dies de contracte en vigor durant l´any 2023]])</f>
        <v/>
      </c>
      <c r="AM68" s="471" t="str">
        <f>IF(Taula42[[#This Row],[Data inici contracte]]=0,"",(64/365)*Taula42[[#This Row],[Dies de contracte en vigor durant l´any 2023]])</f>
        <v/>
      </c>
      <c r="AN68" s="420"/>
      <c r="AO68" s="91">
        <f>IF(AS68=1,((2763.41/365)*Taula42[[#This Row],[Dies de contracte en vigor durant l´any 2023]]),0)</f>
        <v>0</v>
      </c>
      <c r="AQ68" s="15"/>
      <c r="AS68" s="425">
        <f>IF(Taula42[[#This Row],[Núm. d''ordre]]&lt;&gt;"",1,0)</f>
        <v>0</v>
      </c>
      <c r="AU68" s="425">
        <f t="shared" si="1"/>
        <v>1</v>
      </c>
      <c r="AV68" s="425">
        <f t="shared" si="2"/>
        <v>0</v>
      </c>
      <c r="AX68" s="425">
        <f>IF(Taula42[[#This Row],[Núm. d''ordre]]&gt;0,1,0)</f>
        <v>1</v>
      </c>
      <c r="AZ68" s="426">
        <f t="shared" si="3"/>
        <v>0</v>
      </c>
      <c r="BA68" s="426">
        <f t="shared" si="4"/>
        <v>0</v>
      </c>
      <c r="BB68" s="426">
        <f t="shared" si="5"/>
        <v>0</v>
      </c>
      <c r="BD68" s="88">
        <f t="shared" si="6"/>
        <v>0</v>
      </c>
      <c r="BE68" s="88">
        <f t="shared" si="7"/>
        <v>0</v>
      </c>
      <c r="CC68" s="12"/>
      <c r="CD68" s="12"/>
      <c r="CE68" s="12"/>
    </row>
    <row r="69" spans="1:83" ht="13.5" customHeight="1">
      <c r="A69" s="9"/>
      <c r="B69" s="15" t="str">
        <f>IF($C69&lt;&gt;"",MAX($B$7:B68)+1,"")</f>
        <v/>
      </c>
      <c r="C69" s="265"/>
      <c r="D69" s="151"/>
      <c r="E69" s="152"/>
      <c r="F69" s="153"/>
      <c r="G69" s="153"/>
      <c r="H69" s="160"/>
      <c r="I69" s="159"/>
      <c r="J69" s="163"/>
      <c r="K69" s="169"/>
      <c r="L69" s="157"/>
      <c r="M69" s="162"/>
      <c r="N69" s="532" t="str">
        <f>IF(Taula42[[#This Row],[Data inici contracte]]&lt;&gt;0,Taula42[[#This Row],[Data finalització contracte]]+1,"")</f>
        <v/>
      </c>
      <c r="O6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69" s="495" t="str">
        <f>IF(Taula42[[#This Row],[Data inici contracte]]&lt;&gt;0,((Taula42[[#This Row],[Dies de contracte en vigor durant l´any 2023]]/365)*104),"")</f>
        <v/>
      </c>
      <c r="Q69" s="496"/>
      <c r="R69" s="496"/>
      <c r="S69" s="496"/>
      <c r="T69" s="496"/>
      <c r="U69" s="371">
        <f>SUM(Taula42[[#This Row],[Nombre d''hores de suport i acompanyament a les famílies]:[Nombre d''hores de seguiment en el lloc de feina]])</f>
        <v>0</v>
      </c>
      <c r="V69" s="371" t="str">
        <f>IF(Taula42[[#This Row],[Suma total d''hores d''atenció]]=0,"",AH69)</f>
        <v/>
      </c>
      <c r="W69" s="170"/>
      <c r="X69" s="158"/>
      <c r="Y69" s="158"/>
      <c r="Z69" s="158"/>
      <c r="AA69" s="158"/>
      <c r="AB69" s="224">
        <f t="shared" si="0"/>
        <v>0</v>
      </c>
      <c r="AC69" s="227">
        <f>Taula42[[#This Row],[Mòdul aplicat]]</f>
        <v>0</v>
      </c>
      <c r="AD69" s="231"/>
      <c r="AE69" s="80"/>
      <c r="AF69" s="529">
        <f>(IF(AND(AS69=1,Taula42[[#This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69" s="529">
        <f t="shared" si="8"/>
        <v>0</v>
      </c>
      <c r="AH6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69" s="420"/>
      <c r="AJ69" s="471" t="str">
        <f>IF(Taula42[[#This Row],[Data inici contracte]]=0,"",(12/365)*Taula42[[#This Row],[Dies de contracte en vigor durant l´any 2023]])</f>
        <v/>
      </c>
      <c r="AK69" s="471" t="str">
        <f>IF(Taula42[[#This Row],[Data inici contracte]]=0,"",(24/365)*Taula42[[#This Row],[Dies de contracte en vigor durant l´any 2023]])</f>
        <v/>
      </c>
      <c r="AL69" s="471" t="str">
        <f>IF(Taula42[[#This Row],[Data inici contracte]]=0,"",(4/365)*Taula42[[#This Row],[Dies de contracte en vigor durant l´any 2023]])</f>
        <v/>
      </c>
      <c r="AM69" s="471" t="str">
        <f>IF(Taula42[[#This Row],[Data inici contracte]]=0,"",(64/365)*Taula42[[#This Row],[Dies de contracte en vigor durant l´any 2023]])</f>
        <v/>
      </c>
      <c r="AN69" s="420"/>
      <c r="AO69" s="91">
        <f>IF(AS69=1,((2763.41/365)*Taula42[[#This Row],[Dies de contracte en vigor durant l´any 2023]]),0)</f>
        <v>0</v>
      </c>
      <c r="AQ69" s="15"/>
      <c r="AS69" s="425">
        <f>IF(Taula42[[#This Row],[Núm. d''ordre]]&lt;&gt;"",1,0)</f>
        <v>0</v>
      </c>
      <c r="AU69" s="425">
        <f t="shared" si="1"/>
        <v>1</v>
      </c>
      <c r="AV69" s="425">
        <f t="shared" si="2"/>
        <v>0</v>
      </c>
      <c r="AX69" s="425">
        <f>IF(Taula42[[#This Row],[Núm. d''ordre]]&gt;0,1,0)</f>
        <v>1</v>
      </c>
      <c r="AZ69" s="426">
        <f t="shared" si="3"/>
        <v>0</v>
      </c>
      <c r="BA69" s="426">
        <f t="shared" si="4"/>
        <v>0</v>
      </c>
      <c r="BB69" s="426">
        <f t="shared" si="5"/>
        <v>0</v>
      </c>
      <c r="BD69" s="88">
        <f t="shared" si="6"/>
        <v>0</v>
      </c>
      <c r="BE69" s="88">
        <f t="shared" si="7"/>
        <v>0</v>
      </c>
      <c r="CC69" s="12"/>
      <c r="CD69" s="12"/>
      <c r="CE69" s="12"/>
    </row>
    <row r="70" spans="1:83" ht="13.5" customHeight="1">
      <c r="A70" s="9"/>
      <c r="B70" s="15" t="str">
        <f>IF($C70&lt;&gt;"",MAX($B$7:B69)+1,"")</f>
        <v/>
      </c>
      <c r="C70" s="265"/>
      <c r="D70" s="151"/>
      <c r="E70" s="152"/>
      <c r="F70" s="153"/>
      <c r="G70" s="153"/>
      <c r="H70" s="160"/>
      <c r="I70" s="159"/>
      <c r="J70" s="163"/>
      <c r="K70" s="169"/>
      <c r="L70" s="157"/>
      <c r="M70" s="162"/>
      <c r="N70" s="532" t="str">
        <f>IF(Taula42[[#This Row],[Data inici contracte]]&lt;&gt;0,Taula42[[#This Row],[Data finalització contracte]]+1,"")</f>
        <v/>
      </c>
      <c r="O7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70" s="495" t="str">
        <f>IF(Taula42[[#This Row],[Data inici contracte]]&lt;&gt;0,((Taula42[[#This Row],[Dies de contracte en vigor durant l´any 2023]]/365)*104),"")</f>
        <v/>
      </c>
      <c r="Q70" s="496"/>
      <c r="R70" s="496"/>
      <c r="S70" s="496"/>
      <c r="T70" s="496"/>
      <c r="U70" s="371">
        <f>SUM(Taula42[[#This Row],[Nombre d''hores de suport i acompanyament a les famílies]:[Nombre d''hores de seguiment en el lloc de feina]])</f>
        <v>0</v>
      </c>
      <c r="V70" s="371" t="str">
        <f>IF(Taula42[[#This Row],[Suma total d''hores d''atenció]]=0,"",AH70)</f>
        <v/>
      </c>
      <c r="W70" s="170"/>
      <c r="X70" s="158"/>
      <c r="Y70" s="158"/>
      <c r="Z70" s="158"/>
      <c r="AA70" s="158"/>
      <c r="AB70" s="224">
        <f t="shared" si="0"/>
        <v>0</v>
      </c>
      <c r="AC70" s="227">
        <f>Taula42[[#This Row],[Mòdul aplicat]]</f>
        <v>0</v>
      </c>
      <c r="AD70" s="231"/>
      <c r="AE70" s="80"/>
      <c r="AF70" s="529">
        <f>(IF(AND(AS70=1,Taula42[[#This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70" s="529">
        <f t="shared" si="8"/>
        <v>0</v>
      </c>
      <c r="AH7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70" s="420"/>
      <c r="AJ70" s="471" t="str">
        <f>IF(Taula42[[#This Row],[Data inici contracte]]=0,"",(12/365)*Taula42[[#This Row],[Dies de contracte en vigor durant l´any 2023]])</f>
        <v/>
      </c>
      <c r="AK70" s="471" t="str">
        <f>IF(Taula42[[#This Row],[Data inici contracte]]=0,"",(24/365)*Taula42[[#This Row],[Dies de contracte en vigor durant l´any 2023]])</f>
        <v/>
      </c>
      <c r="AL70" s="471" t="str">
        <f>IF(Taula42[[#This Row],[Data inici contracte]]=0,"",(4/365)*Taula42[[#This Row],[Dies de contracte en vigor durant l´any 2023]])</f>
        <v/>
      </c>
      <c r="AM70" s="471" t="str">
        <f>IF(Taula42[[#This Row],[Data inici contracte]]=0,"",(64/365)*Taula42[[#This Row],[Dies de contracte en vigor durant l´any 2023]])</f>
        <v/>
      </c>
      <c r="AN70" s="420"/>
      <c r="AO70" s="91">
        <f>IF(AS70=1,((2763.41/365)*Taula42[[#This Row],[Dies de contracte en vigor durant l´any 2023]]),0)</f>
        <v>0</v>
      </c>
      <c r="AQ70" s="15"/>
      <c r="AS70" s="425">
        <f>IF(Taula42[[#This Row],[Núm. d''ordre]]&lt;&gt;"",1,0)</f>
        <v>0</v>
      </c>
      <c r="AU70" s="425">
        <f t="shared" si="1"/>
        <v>1</v>
      </c>
      <c r="AV70" s="425">
        <f t="shared" si="2"/>
        <v>0</v>
      </c>
      <c r="AX70" s="425">
        <f>IF(Taula42[[#This Row],[Núm. d''ordre]]&gt;0,1,0)</f>
        <v>1</v>
      </c>
      <c r="AZ70" s="426">
        <f t="shared" si="3"/>
        <v>0</v>
      </c>
      <c r="BA70" s="426">
        <f t="shared" si="4"/>
        <v>0</v>
      </c>
      <c r="BB70" s="426">
        <f t="shared" si="5"/>
        <v>0</v>
      </c>
      <c r="BD70" s="88">
        <f t="shared" si="6"/>
        <v>0</v>
      </c>
      <c r="BE70" s="88">
        <f t="shared" si="7"/>
        <v>0</v>
      </c>
      <c r="CC70" s="12"/>
      <c r="CD70" s="12"/>
      <c r="CE70" s="12"/>
    </row>
    <row r="71" spans="1:83" ht="13.5" customHeight="1">
      <c r="A71" s="9"/>
      <c r="B71" s="15" t="str">
        <f>IF($C71&lt;&gt;"",MAX($B$7:B70)+1,"")</f>
        <v/>
      </c>
      <c r="C71" s="265"/>
      <c r="D71" s="151"/>
      <c r="E71" s="152"/>
      <c r="F71" s="153"/>
      <c r="G71" s="153"/>
      <c r="H71" s="160"/>
      <c r="I71" s="159"/>
      <c r="J71" s="163"/>
      <c r="K71" s="169"/>
      <c r="L71" s="157"/>
      <c r="M71" s="162"/>
      <c r="N71" s="532" t="str">
        <f>IF(Taula42[[#This Row],[Data inici contracte]]&lt;&gt;0,Taula42[[#This Row],[Data finalització contracte]]+1,"")</f>
        <v/>
      </c>
      <c r="O7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71" s="495" t="str">
        <f>IF(Taula42[[#This Row],[Data inici contracte]]&lt;&gt;0,((Taula42[[#This Row],[Dies de contracte en vigor durant l´any 2023]]/365)*104),"")</f>
        <v/>
      </c>
      <c r="Q71" s="496"/>
      <c r="R71" s="496"/>
      <c r="S71" s="496"/>
      <c r="T71" s="496"/>
      <c r="U71" s="371">
        <f>SUM(Taula42[[#This Row],[Nombre d''hores de suport i acompanyament a les famílies]:[Nombre d''hores de seguiment en el lloc de feina]])</f>
        <v>0</v>
      </c>
      <c r="V71" s="371" t="str">
        <f>IF(Taula42[[#This Row],[Suma total d''hores d''atenció]]=0,"",AH71)</f>
        <v/>
      </c>
      <c r="W71" s="170"/>
      <c r="X71" s="158"/>
      <c r="Y71" s="158"/>
      <c r="Z71" s="158"/>
      <c r="AA71" s="158"/>
      <c r="AB71" s="224">
        <f t="shared" ref="AB71:AB134" si="9">IF((AF71+AG71)=2,AO71,0)</f>
        <v>0</v>
      </c>
      <c r="AC71" s="227">
        <f>Taula42[[#This Row],[Mòdul aplicat]]</f>
        <v>0</v>
      </c>
      <c r="AD71" s="231"/>
      <c r="AE71" s="80"/>
      <c r="AF71" s="529">
        <f>(IF(AND(AS71=1,Taula42[[#This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71" s="529">
        <f t="shared" si="8"/>
        <v>0</v>
      </c>
      <c r="AH7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71" s="420"/>
      <c r="AJ71" s="471" t="str">
        <f>IF(Taula42[[#This Row],[Data inici contracte]]=0,"",(12/365)*Taula42[[#This Row],[Dies de contracte en vigor durant l´any 2023]])</f>
        <v/>
      </c>
      <c r="AK71" s="471" t="str">
        <f>IF(Taula42[[#This Row],[Data inici contracte]]=0,"",(24/365)*Taula42[[#This Row],[Dies de contracte en vigor durant l´any 2023]])</f>
        <v/>
      </c>
      <c r="AL71" s="471" t="str">
        <f>IF(Taula42[[#This Row],[Data inici contracte]]=0,"",(4/365)*Taula42[[#This Row],[Dies de contracte en vigor durant l´any 2023]])</f>
        <v/>
      </c>
      <c r="AM71" s="471" t="str">
        <f>IF(Taula42[[#This Row],[Data inici contracte]]=0,"",(64/365)*Taula42[[#This Row],[Dies de contracte en vigor durant l´any 2023]])</f>
        <v/>
      </c>
      <c r="AN71" s="420"/>
      <c r="AO71" s="91">
        <f>IF(AS71=1,((2763.41/365)*Taula42[[#This Row],[Dies de contracte en vigor durant l´any 2023]]),0)</f>
        <v>0</v>
      </c>
      <c r="AQ71" s="15"/>
      <c r="AS71" s="425">
        <f>IF(Taula42[[#This Row],[Núm. d''ordre]]&lt;&gt;"",1,0)</f>
        <v>0</v>
      </c>
      <c r="AU71" s="425">
        <f t="shared" ref="AU71:AU134" si="10">IF(Q71&lt;400,1,0)</f>
        <v>1</v>
      </c>
      <c r="AV71" s="425">
        <f t="shared" ref="AV71:AV134" si="11">IF(W71&gt;=400,1,0)</f>
        <v>0</v>
      </c>
      <c r="AX71" s="425">
        <f>IF(Taula42[[#This Row],[Núm. d''ordre]]&gt;0,1,0)</f>
        <v>1</v>
      </c>
      <c r="AZ71" s="426">
        <f t="shared" ref="AZ71:AZ134" si="12">IF(G71="Home",1,0)</f>
        <v>0</v>
      </c>
      <c r="BA71" s="426">
        <f t="shared" ref="BA71:BA134" si="13">IF(G71="Dona",1,0)</f>
        <v>0</v>
      </c>
      <c r="BB71" s="426">
        <f t="shared" ref="BB71:BB134" si="14">IF(G71="No binari",1,0)</f>
        <v>0</v>
      </c>
      <c r="BD71" s="88">
        <f t="shared" ref="BD71:BD134" si="15">IF(F71="Home",1,0)</f>
        <v>0</v>
      </c>
      <c r="BE71" s="88">
        <f t="shared" ref="BE71:BE134" si="16">IF(F71="Dona",1,0)</f>
        <v>0</v>
      </c>
      <c r="CC71" s="12"/>
      <c r="CD71" s="12"/>
      <c r="CE71" s="12"/>
    </row>
    <row r="72" spans="1:83" ht="13.5" customHeight="1">
      <c r="A72" s="9"/>
      <c r="B72" s="15" t="str">
        <f>IF($C72&lt;&gt;"",MAX($B$7:B71)+1,"")</f>
        <v/>
      </c>
      <c r="C72" s="265"/>
      <c r="D72" s="151"/>
      <c r="E72" s="152"/>
      <c r="F72" s="153"/>
      <c r="G72" s="153"/>
      <c r="H72" s="160"/>
      <c r="I72" s="159"/>
      <c r="J72" s="163"/>
      <c r="K72" s="169"/>
      <c r="L72" s="157"/>
      <c r="M72" s="162"/>
      <c r="N72" s="532" t="str">
        <f>IF(Taula42[[#This Row],[Data inici contracte]]&lt;&gt;0,Taula42[[#This Row],[Data finalització contracte]]+1,"")</f>
        <v/>
      </c>
      <c r="O7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72" s="495" t="str">
        <f>IF(Taula42[[#This Row],[Data inici contracte]]&lt;&gt;0,((Taula42[[#This Row],[Dies de contracte en vigor durant l´any 2023]]/365)*104),"")</f>
        <v/>
      </c>
      <c r="Q72" s="496"/>
      <c r="R72" s="496"/>
      <c r="S72" s="496"/>
      <c r="T72" s="496"/>
      <c r="U72" s="371">
        <f>SUM(Taula42[[#This Row],[Nombre d''hores de suport i acompanyament a les famílies]:[Nombre d''hores de seguiment en el lloc de feina]])</f>
        <v>0</v>
      </c>
      <c r="V72" s="371" t="str">
        <f>IF(Taula42[[#This Row],[Suma total d''hores d''atenció]]=0,"",AH72)</f>
        <v/>
      </c>
      <c r="W72" s="170"/>
      <c r="X72" s="158"/>
      <c r="Y72" s="158"/>
      <c r="Z72" s="158"/>
      <c r="AA72" s="158"/>
      <c r="AB72" s="224">
        <f t="shared" si="9"/>
        <v>0</v>
      </c>
      <c r="AC72" s="227">
        <f>Taula42[[#This Row],[Mòdul aplicat]]</f>
        <v>0</v>
      </c>
      <c r="AD72" s="231"/>
      <c r="AE72" s="80"/>
      <c r="AF72" s="529">
        <f>(IF(AND(AS72=1,Taula42[[#This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72" s="529">
        <f t="shared" ref="AG72:AG135" si="17">IF(AH72="Atenció mínima assolida amb èxit",1,0)</f>
        <v>0</v>
      </c>
      <c r="AH7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72" s="420"/>
      <c r="AJ72" s="471" t="str">
        <f>IF(Taula42[[#This Row],[Data inici contracte]]=0,"",(12/365)*Taula42[[#This Row],[Dies de contracte en vigor durant l´any 2023]])</f>
        <v/>
      </c>
      <c r="AK72" s="471" t="str">
        <f>IF(Taula42[[#This Row],[Data inici contracte]]=0,"",(24/365)*Taula42[[#This Row],[Dies de contracte en vigor durant l´any 2023]])</f>
        <v/>
      </c>
      <c r="AL72" s="471" t="str">
        <f>IF(Taula42[[#This Row],[Data inici contracte]]=0,"",(4/365)*Taula42[[#This Row],[Dies de contracte en vigor durant l´any 2023]])</f>
        <v/>
      </c>
      <c r="AM72" s="471" t="str">
        <f>IF(Taula42[[#This Row],[Data inici contracte]]=0,"",(64/365)*Taula42[[#This Row],[Dies de contracte en vigor durant l´any 2023]])</f>
        <v/>
      </c>
      <c r="AN72" s="420"/>
      <c r="AO72" s="91">
        <f>IF(AS72=1,((2763.41/365)*Taula42[[#This Row],[Dies de contracte en vigor durant l´any 2023]]),0)</f>
        <v>0</v>
      </c>
      <c r="AQ72" s="15"/>
      <c r="AS72" s="425">
        <f>IF(Taula42[[#This Row],[Núm. d''ordre]]&lt;&gt;"",1,0)</f>
        <v>0</v>
      </c>
      <c r="AU72" s="425">
        <f t="shared" si="10"/>
        <v>1</v>
      </c>
      <c r="AV72" s="425">
        <f t="shared" si="11"/>
        <v>0</v>
      </c>
      <c r="AX72" s="425">
        <f>IF(Taula42[[#This Row],[Núm. d''ordre]]&gt;0,1,0)</f>
        <v>1</v>
      </c>
      <c r="AZ72" s="426">
        <f t="shared" si="12"/>
        <v>0</v>
      </c>
      <c r="BA72" s="426">
        <f t="shared" si="13"/>
        <v>0</v>
      </c>
      <c r="BB72" s="426">
        <f t="shared" si="14"/>
        <v>0</v>
      </c>
      <c r="BD72" s="88">
        <f t="shared" si="15"/>
        <v>0</v>
      </c>
      <c r="BE72" s="88">
        <f t="shared" si="16"/>
        <v>0</v>
      </c>
      <c r="CC72" s="12"/>
      <c r="CD72" s="12"/>
      <c r="CE72" s="12"/>
    </row>
    <row r="73" spans="1:83" ht="13.5" customHeight="1">
      <c r="A73" s="9"/>
      <c r="B73" s="15" t="str">
        <f>IF($C73&lt;&gt;"",MAX($B$7:B72)+1,"")</f>
        <v/>
      </c>
      <c r="C73" s="265"/>
      <c r="D73" s="151"/>
      <c r="E73" s="152"/>
      <c r="F73" s="153"/>
      <c r="G73" s="153"/>
      <c r="H73" s="160"/>
      <c r="I73" s="159"/>
      <c r="J73" s="163"/>
      <c r="K73" s="169"/>
      <c r="L73" s="157"/>
      <c r="M73" s="162"/>
      <c r="N73" s="532" t="str">
        <f>IF(Taula42[[#This Row],[Data inici contracte]]&lt;&gt;0,Taula42[[#This Row],[Data finalització contracte]]+1,"")</f>
        <v/>
      </c>
      <c r="O7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73" s="495" t="str">
        <f>IF(Taula42[[#This Row],[Data inici contracte]]&lt;&gt;0,((Taula42[[#This Row],[Dies de contracte en vigor durant l´any 2023]]/365)*104),"")</f>
        <v/>
      </c>
      <c r="Q73" s="496"/>
      <c r="R73" s="496"/>
      <c r="S73" s="496"/>
      <c r="T73" s="496"/>
      <c r="U73" s="371">
        <f>SUM(Taula42[[#This Row],[Nombre d''hores de suport i acompanyament a les famílies]:[Nombre d''hores de seguiment en el lloc de feina]])</f>
        <v>0</v>
      </c>
      <c r="V73" s="371" t="str">
        <f>IF(Taula42[[#This Row],[Suma total d''hores d''atenció]]=0,"",AH73)</f>
        <v/>
      </c>
      <c r="W73" s="170"/>
      <c r="X73" s="158"/>
      <c r="Y73" s="158"/>
      <c r="Z73" s="158"/>
      <c r="AA73" s="158"/>
      <c r="AB73" s="224">
        <f t="shared" si="9"/>
        <v>0</v>
      </c>
      <c r="AC73" s="227">
        <f>Taula42[[#This Row],[Mòdul aplicat]]</f>
        <v>0</v>
      </c>
      <c r="AD73" s="231"/>
      <c r="AE73" s="80"/>
      <c r="AF73" s="529">
        <f>(IF(AND(AS73=1,Taula42[[#This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73" s="529">
        <f t="shared" si="17"/>
        <v>0</v>
      </c>
      <c r="AH7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73" s="420"/>
      <c r="AJ73" s="471" t="str">
        <f>IF(Taula42[[#This Row],[Data inici contracte]]=0,"",(12/365)*Taula42[[#This Row],[Dies de contracte en vigor durant l´any 2023]])</f>
        <v/>
      </c>
      <c r="AK73" s="471" t="str">
        <f>IF(Taula42[[#This Row],[Data inici contracte]]=0,"",(24/365)*Taula42[[#This Row],[Dies de contracte en vigor durant l´any 2023]])</f>
        <v/>
      </c>
      <c r="AL73" s="471" t="str">
        <f>IF(Taula42[[#This Row],[Data inici contracte]]=0,"",(4/365)*Taula42[[#This Row],[Dies de contracte en vigor durant l´any 2023]])</f>
        <v/>
      </c>
      <c r="AM73" s="471" t="str">
        <f>IF(Taula42[[#This Row],[Data inici contracte]]=0,"",(64/365)*Taula42[[#This Row],[Dies de contracte en vigor durant l´any 2023]])</f>
        <v/>
      </c>
      <c r="AN73" s="420"/>
      <c r="AO73" s="91">
        <f>IF(AS73=1,((2763.41/365)*Taula42[[#This Row],[Dies de contracte en vigor durant l´any 2023]]),0)</f>
        <v>0</v>
      </c>
      <c r="AQ73" s="15"/>
      <c r="AS73" s="425">
        <f>IF(Taula42[[#This Row],[Núm. d''ordre]]&lt;&gt;"",1,0)</f>
        <v>0</v>
      </c>
      <c r="AU73" s="425">
        <f t="shared" si="10"/>
        <v>1</v>
      </c>
      <c r="AV73" s="425">
        <f t="shared" si="11"/>
        <v>0</v>
      </c>
      <c r="AX73" s="425">
        <f>IF(Taula42[[#This Row],[Núm. d''ordre]]&gt;0,1,0)</f>
        <v>1</v>
      </c>
      <c r="AZ73" s="426">
        <f t="shared" si="12"/>
        <v>0</v>
      </c>
      <c r="BA73" s="426">
        <f t="shared" si="13"/>
        <v>0</v>
      </c>
      <c r="BB73" s="426">
        <f t="shared" si="14"/>
        <v>0</v>
      </c>
      <c r="BD73" s="88">
        <f t="shared" si="15"/>
        <v>0</v>
      </c>
      <c r="BE73" s="88">
        <f t="shared" si="16"/>
        <v>0</v>
      </c>
      <c r="CC73" s="12"/>
      <c r="CD73" s="12"/>
      <c r="CE73" s="12"/>
    </row>
    <row r="74" spans="1:83" ht="13.5" customHeight="1">
      <c r="A74" s="9"/>
      <c r="B74" s="15" t="str">
        <f>IF($C74&lt;&gt;"",MAX($B$7:B73)+1,"")</f>
        <v/>
      </c>
      <c r="C74" s="265"/>
      <c r="D74" s="151"/>
      <c r="E74" s="152"/>
      <c r="F74" s="153"/>
      <c r="G74" s="153"/>
      <c r="H74" s="160"/>
      <c r="I74" s="159"/>
      <c r="J74" s="163"/>
      <c r="K74" s="169"/>
      <c r="L74" s="157"/>
      <c r="M74" s="162"/>
      <c r="N74" s="532" t="str">
        <f>IF(Taula42[[#This Row],[Data inici contracte]]&lt;&gt;0,Taula42[[#This Row],[Data finalització contracte]]+1,"")</f>
        <v/>
      </c>
      <c r="O7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74" s="495" t="str">
        <f>IF(Taula42[[#This Row],[Data inici contracte]]&lt;&gt;0,((Taula42[[#This Row],[Dies de contracte en vigor durant l´any 2023]]/365)*104),"")</f>
        <v/>
      </c>
      <c r="Q74" s="496"/>
      <c r="R74" s="496"/>
      <c r="S74" s="496"/>
      <c r="T74" s="496"/>
      <c r="U74" s="371">
        <f>SUM(Taula42[[#This Row],[Nombre d''hores de suport i acompanyament a les famílies]:[Nombre d''hores de seguiment en el lloc de feina]])</f>
        <v>0</v>
      </c>
      <c r="V74" s="371" t="str">
        <f>IF(Taula42[[#This Row],[Suma total d''hores d''atenció]]=0,"",AH74)</f>
        <v/>
      </c>
      <c r="W74" s="170"/>
      <c r="X74" s="158"/>
      <c r="Y74" s="158"/>
      <c r="Z74" s="158"/>
      <c r="AA74" s="158"/>
      <c r="AB74" s="224">
        <f t="shared" si="9"/>
        <v>0</v>
      </c>
      <c r="AC74" s="227">
        <f>Taula42[[#This Row],[Mòdul aplicat]]</f>
        <v>0</v>
      </c>
      <c r="AD74" s="231"/>
      <c r="AE74" s="80"/>
      <c r="AF74" s="529">
        <f>(IF(AND(AS74=1,Taula42[[#This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74" s="529">
        <f t="shared" si="17"/>
        <v>0</v>
      </c>
      <c r="AH7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74" s="420"/>
      <c r="AJ74" s="471" t="str">
        <f>IF(Taula42[[#This Row],[Data inici contracte]]=0,"",(12/365)*Taula42[[#This Row],[Dies de contracte en vigor durant l´any 2023]])</f>
        <v/>
      </c>
      <c r="AK74" s="471" t="str">
        <f>IF(Taula42[[#This Row],[Data inici contracte]]=0,"",(24/365)*Taula42[[#This Row],[Dies de contracte en vigor durant l´any 2023]])</f>
        <v/>
      </c>
      <c r="AL74" s="471" t="str">
        <f>IF(Taula42[[#This Row],[Data inici contracte]]=0,"",(4/365)*Taula42[[#This Row],[Dies de contracte en vigor durant l´any 2023]])</f>
        <v/>
      </c>
      <c r="AM74" s="471" t="str">
        <f>IF(Taula42[[#This Row],[Data inici contracte]]=0,"",(64/365)*Taula42[[#This Row],[Dies de contracte en vigor durant l´any 2023]])</f>
        <v/>
      </c>
      <c r="AN74" s="420"/>
      <c r="AO74" s="91">
        <f>IF(AS74=1,((2763.41/365)*Taula42[[#This Row],[Dies de contracte en vigor durant l´any 2023]]),0)</f>
        <v>0</v>
      </c>
      <c r="AQ74" s="15"/>
      <c r="AS74" s="425">
        <f>IF(Taula42[[#This Row],[Núm. d''ordre]]&lt;&gt;"",1,0)</f>
        <v>0</v>
      </c>
      <c r="AU74" s="425">
        <f t="shared" si="10"/>
        <v>1</v>
      </c>
      <c r="AV74" s="425">
        <f t="shared" si="11"/>
        <v>0</v>
      </c>
      <c r="AX74" s="425">
        <f>IF(Taula42[[#This Row],[Núm. d''ordre]]&gt;0,1,0)</f>
        <v>1</v>
      </c>
      <c r="AZ74" s="426">
        <f t="shared" si="12"/>
        <v>0</v>
      </c>
      <c r="BA74" s="426">
        <f t="shared" si="13"/>
        <v>0</v>
      </c>
      <c r="BB74" s="426">
        <f t="shared" si="14"/>
        <v>0</v>
      </c>
      <c r="BD74" s="88">
        <f t="shared" si="15"/>
        <v>0</v>
      </c>
      <c r="BE74" s="88">
        <f t="shared" si="16"/>
        <v>0</v>
      </c>
      <c r="CC74" s="12"/>
      <c r="CD74" s="12"/>
      <c r="CE74" s="12"/>
    </row>
    <row r="75" spans="1:83" ht="13.5" customHeight="1">
      <c r="A75" s="9"/>
      <c r="B75" s="15" t="str">
        <f>IF($C75&lt;&gt;"",MAX($B$7:B74)+1,"")</f>
        <v/>
      </c>
      <c r="C75" s="265"/>
      <c r="D75" s="151"/>
      <c r="E75" s="152"/>
      <c r="F75" s="153"/>
      <c r="G75" s="153"/>
      <c r="H75" s="160"/>
      <c r="I75" s="159"/>
      <c r="J75" s="163"/>
      <c r="K75" s="169"/>
      <c r="L75" s="157"/>
      <c r="M75" s="162"/>
      <c r="N75" s="532" t="str">
        <f>IF(Taula42[[#This Row],[Data inici contracte]]&lt;&gt;0,Taula42[[#This Row],[Data finalització contracte]]+1,"")</f>
        <v/>
      </c>
      <c r="O7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75" s="495" t="str">
        <f>IF(Taula42[[#This Row],[Data inici contracte]]&lt;&gt;0,((Taula42[[#This Row],[Dies de contracte en vigor durant l´any 2023]]/365)*104),"")</f>
        <v/>
      </c>
      <c r="Q75" s="496"/>
      <c r="R75" s="496"/>
      <c r="S75" s="496"/>
      <c r="T75" s="496"/>
      <c r="U75" s="371">
        <f>SUM(Taula42[[#This Row],[Nombre d''hores de suport i acompanyament a les famílies]:[Nombre d''hores de seguiment en el lloc de feina]])</f>
        <v>0</v>
      </c>
      <c r="V75" s="371" t="str">
        <f>IF(Taula42[[#This Row],[Suma total d''hores d''atenció]]=0,"",AH75)</f>
        <v/>
      </c>
      <c r="W75" s="170"/>
      <c r="X75" s="158"/>
      <c r="Y75" s="158"/>
      <c r="Z75" s="158"/>
      <c r="AA75" s="158"/>
      <c r="AB75" s="224">
        <f t="shared" si="9"/>
        <v>0</v>
      </c>
      <c r="AC75" s="227">
        <f>Taula42[[#This Row],[Mòdul aplicat]]</f>
        <v>0</v>
      </c>
      <c r="AD75" s="231"/>
      <c r="AE75" s="80"/>
      <c r="AF75" s="529">
        <f>(IF(AND(AS75=1,Taula42[[#This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75" s="529">
        <f t="shared" si="17"/>
        <v>0</v>
      </c>
      <c r="AH7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75" s="420"/>
      <c r="AJ75" s="471" t="str">
        <f>IF(Taula42[[#This Row],[Data inici contracte]]=0,"",(12/365)*Taula42[[#This Row],[Dies de contracte en vigor durant l´any 2023]])</f>
        <v/>
      </c>
      <c r="AK75" s="471" t="str">
        <f>IF(Taula42[[#This Row],[Data inici contracte]]=0,"",(24/365)*Taula42[[#This Row],[Dies de contracte en vigor durant l´any 2023]])</f>
        <v/>
      </c>
      <c r="AL75" s="471" t="str">
        <f>IF(Taula42[[#This Row],[Data inici contracte]]=0,"",(4/365)*Taula42[[#This Row],[Dies de contracte en vigor durant l´any 2023]])</f>
        <v/>
      </c>
      <c r="AM75" s="471" t="str">
        <f>IF(Taula42[[#This Row],[Data inici contracte]]=0,"",(64/365)*Taula42[[#This Row],[Dies de contracte en vigor durant l´any 2023]])</f>
        <v/>
      </c>
      <c r="AN75" s="420"/>
      <c r="AO75" s="91">
        <f>IF(AS75=1,((2763.41/365)*Taula42[[#This Row],[Dies de contracte en vigor durant l´any 2023]]),0)</f>
        <v>0</v>
      </c>
      <c r="AQ75" s="15"/>
      <c r="AS75" s="425">
        <f>IF(Taula42[[#This Row],[Núm. d''ordre]]&lt;&gt;"",1,0)</f>
        <v>0</v>
      </c>
      <c r="AU75" s="425">
        <f t="shared" si="10"/>
        <v>1</v>
      </c>
      <c r="AV75" s="425">
        <f t="shared" si="11"/>
        <v>0</v>
      </c>
      <c r="AX75" s="425">
        <f>IF(Taula42[[#This Row],[Núm. d''ordre]]&gt;0,1,0)</f>
        <v>1</v>
      </c>
      <c r="AZ75" s="426">
        <f t="shared" si="12"/>
        <v>0</v>
      </c>
      <c r="BA75" s="426">
        <f t="shared" si="13"/>
        <v>0</v>
      </c>
      <c r="BB75" s="426">
        <f t="shared" si="14"/>
        <v>0</v>
      </c>
      <c r="BD75" s="88">
        <f t="shared" si="15"/>
        <v>0</v>
      </c>
      <c r="BE75" s="88">
        <f t="shared" si="16"/>
        <v>0</v>
      </c>
      <c r="CC75" s="12"/>
      <c r="CD75" s="12"/>
      <c r="CE75" s="12"/>
    </row>
    <row r="76" spans="1:83" ht="13.5" customHeight="1">
      <c r="A76" s="9"/>
      <c r="B76" s="15" t="str">
        <f>IF($C76&lt;&gt;"",MAX($B$7:B75)+1,"")</f>
        <v/>
      </c>
      <c r="C76" s="265"/>
      <c r="D76" s="151"/>
      <c r="E76" s="152"/>
      <c r="F76" s="153"/>
      <c r="G76" s="153"/>
      <c r="H76" s="160"/>
      <c r="I76" s="159"/>
      <c r="J76" s="163"/>
      <c r="K76" s="169"/>
      <c r="L76" s="157"/>
      <c r="M76" s="162"/>
      <c r="N76" s="532" t="str">
        <f>IF(Taula42[[#This Row],[Data inici contracte]]&lt;&gt;0,Taula42[[#This Row],[Data finalització contracte]]+1,"")</f>
        <v/>
      </c>
      <c r="O7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76" s="495" t="str">
        <f>IF(Taula42[[#This Row],[Data inici contracte]]&lt;&gt;0,((Taula42[[#This Row],[Dies de contracte en vigor durant l´any 2023]]/365)*104),"")</f>
        <v/>
      </c>
      <c r="Q76" s="496"/>
      <c r="R76" s="496"/>
      <c r="S76" s="496"/>
      <c r="T76" s="496"/>
      <c r="U76" s="371">
        <f>SUM(Taula42[[#This Row],[Nombre d''hores de suport i acompanyament a les famílies]:[Nombre d''hores de seguiment en el lloc de feina]])</f>
        <v>0</v>
      </c>
      <c r="V76" s="371" t="str">
        <f>IF(Taula42[[#This Row],[Suma total d''hores d''atenció]]=0,"",AH76)</f>
        <v/>
      </c>
      <c r="W76" s="170"/>
      <c r="X76" s="158"/>
      <c r="Y76" s="158"/>
      <c r="Z76" s="158"/>
      <c r="AA76" s="158"/>
      <c r="AB76" s="224">
        <f t="shared" si="9"/>
        <v>0</v>
      </c>
      <c r="AC76" s="227">
        <f>Taula42[[#This Row],[Mòdul aplicat]]</f>
        <v>0</v>
      </c>
      <c r="AD76" s="231"/>
      <c r="AE76" s="80"/>
      <c r="AF76" s="529">
        <f>(IF(AND(AS76=1,Taula42[[#This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76" s="529">
        <f t="shared" si="17"/>
        <v>0</v>
      </c>
      <c r="AH7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76" s="420"/>
      <c r="AJ76" s="471" t="str">
        <f>IF(Taula42[[#This Row],[Data inici contracte]]=0,"",(12/365)*Taula42[[#This Row],[Dies de contracte en vigor durant l´any 2023]])</f>
        <v/>
      </c>
      <c r="AK76" s="471" t="str">
        <f>IF(Taula42[[#This Row],[Data inici contracte]]=0,"",(24/365)*Taula42[[#This Row],[Dies de contracte en vigor durant l´any 2023]])</f>
        <v/>
      </c>
      <c r="AL76" s="471" t="str">
        <f>IF(Taula42[[#This Row],[Data inici contracte]]=0,"",(4/365)*Taula42[[#This Row],[Dies de contracte en vigor durant l´any 2023]])</f>
        <v/>
      </c>
      <c r="AM76" s="471" t="str">
        <f>IF(Taula42[[#This Row],[Data inici contracte]]=0,"",(64/365)*Taula42[[#This Row],[Dies de contracte en vigor durant l´any 2023]])</f>
        <v/>
      </c>
      <c r="AN76" s="420"/>
      <c r="AO76" s="91">
        <f>IF(AS76=1,((2763.41/365)*Taula42[[#This Row],[Dies de contracte en vigor durant l´any 2023]]),0)</f>
        <v>0</v>
      </c>
      <c r="AQ76" s="15"/>
      <c r="AS76" s="425">
        <f>IF(Taula42[[#This Row],[Núm. d''ordre]]&lt;&gt;"",1,0)</f>
        <v>0</v>
      </c>
      <c r="AU76" s="425">
        <f t="shared" si="10"/>
        <v>1</v>
      </c>
      <c r="AV76" s="425">
        <f t="shared" si="11"/>
        <v>0</v>
      </c>
      <c r="AX76" s="425">
        <f>IF(Taula42[[#This Row],[Núm. d''ordre]]&gt;0,1,0)</f>
        <v>1</v>
      </c>
      <c r="AZ76" s="426">
        <f t="shared" si="12"/>
        <v>0</v>
      </c>
      <c r="BA76" s="426">
        <f t="shared" si="13"/>
        <v>0</v>
      </c>
      <c r="BB76" s="426">
        <f t="shared" si="14"/>
        <v>0</v>
      </c>
      <c r="BD76" s="88">
        <f t="shared" si="15"/>
        <v>0</v>
      </c>
      <c r="BE76" s="88">
        <f t="shared" si="16"/>
        <v>0</v>
      </c>
      <c r="CC76" s="12"/>
      <c r="CD76" s="12"/>
      <c r="CE76" s="12"/>
    </row>
    <row r="77" spans="1:83" ht="13.5" customHeight="1">
      <c r="A77" s="9"/>
      <c r="B77" s="15" t="str">
        <f>IF($C77&lt;&gt;"",MAX($B$7:B76)+1,"")</f>
        <v/>
      </c>
      <c r="C77" s="265"/>
      <c r="D77" s="151"/>
      <c r="E77" s="152"/>
      <c r="F77" s="153"/>
      <c r="G77" s="153"/>
      <c r="H77" s="160"/>
      <c r="I77" s="159"/>
      <c r="J77" s="163"/>
      <c r="K77" s="169"/>
      <c r="L77" s="157"/>
      <c r="M77" s="162"/>
      <c r="N77" s="532" t="str">
        <f>IF(Taula42[[#This Row],[Data inici contracte]]&lt;&gt;0,Taula42[[#This Row],[Data finalització contracte]]+1,"")</f>
        <v/>
      </c>
      <c r="O7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77" s="495" t="str">
        <f>IF(Taula42[[#This Row],[Data inici contracte]]&lt;&gt;0,((Taula42[[#This Row],[Dies de contracte en vigor durant l´any 2023]]/365)*104),"")</f>
        <v/>
      </c>
      <c r="Q77" s="496"/>
      <c r="R77" s="496"/>
      <c r="S77" s="496"/>
      <c r="T77" s="496"/>
      <c r="U77" s="371">
        <f>SUM(Taula42[[#This Row],[Nombre d''hores de suport i acompanyament a les famílies]:[Nombre d''hores de seguiment en el lloc de feina]])</f>
        <v>0</v>
      </c>
      <c r="V77" s="371" t="str">
        <f>IF(Taula42[[#This Row],[Suma total d''hores d''atenció]]=0,"",AH77)</f>
        <v/>
      </c>
      <c r="W77" s="170"/>
      <c r="X77" s="158"/>
      <c r="Y77" s="158"/>
      <c r="Z77" s="158"/>
      <c r="AA77" s="158"/>
      <c r="AB77" s="224">
        <f t="shared" si="9"/>
        <v>0</v>
      </c>
      <c r="AC77" s="227">
        <f>Taula42[[#This Row],[Mòdul aplicat]]</f>
        <v>0</v>
      </c>
      <c r="AD77" s="231"/>
      <c r="AE77" s="80"/>
      <c r="AF77" s="529">
        <f>(IF(AND(AS77=1,Taula42[[#This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77" s="529">
        <f t="shared" si="17"/>
        <v>0</v>
      </c>
      <c r="AH7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77" s="420"/>
      <c r="AJ77" s="471" t="str">
        <f>IF(Taula42[[#This Row],[Data inici contracte]]=0,"",(12/365)*Taula42[[#This Row],[Dies de contracte en vigor durant l´any 2023]])</f>
        <v/>
      </c>
      <c r="AK77" s="471" t="str">
        <f>IF(Taula42[[#This Row],[Data inici contracte]]=0,"",(24/365)*Taula42[[#This Row],[Dies de contracte en vigor durant l´any 2023]])</f>
        <v/>
      </c>
      <c r="AL77" s="471" t="str">
        <f>IF(Taula42[[#This Row],[Data inici contracte]]=0,"",(4/365)*Taula42[[#This Row],[Dies de contracte en vigor durant l´any 2023]])</f>
        <v/>
      </c>
      <c r="AM77" s="471" t="str">
        <f>IF(Taula42[[#This Row],[Data inici contracte]]=0,"",(64/365)*Taula42[[#This Row],[Dies de contracte en vigor durant l´any 2023]])</f>
        <v/>
      </c>
      <c r="AN77" s="420"/>
      <c r="AO77" s="91">
        <f>IF(AS77=1,((2763.41/365)*Taula42[[#This Row],[Dies de contracte en vigor durant l´any 2023]]),0)</f>
        <v>0</v>
      </c>
      <c r="AQ77" s="15"/>
      <c r="AS77" s="425">
        <f>IF(Taula42[[#This Row],[Núm. d''ordre]]&lt;&gt;"",1,0)</f>
        <v>0</v>
      </c>
      <c r="AU77" s="425">
        <f t="shared" si="10"/>
        <v>1</v>
      </c>
      <c r="AV77" s="425">
        <f t="shared" si="11"/>
        <v>0</v>
      </c>
      <c r="AX77" s="425">
        <f>IF(Taula42[[#This Row],[Núm. d''ordre]]&gt;0,1,0)</f>
        <v>1</v>
      </c>
      <c r="AZ77" s="426">
        <f t="shared" si="12"/>
        <v>0</v>
      </c>
      <c r="BA77" s="426">
        <f t="shared" si="13"/>
        <v>0</v>
      </c>
      <c r="BB77" s="426">
        <f t="shared" si="14"/>
        <v>0</v>
      </c>
      <c r="BD77" s="88">
        <f t="shared" si="15"/>
        <v>0</v>
      </c>
      <c r="BE77" s="88">
        <f t="shared" si="16"/>
        <v>0</v>
      </c>
      <c r="CC77" s="12"/>
      <c r="CD77" s="12"/>
      <c r="CE77" s="12"/>
    </row>
    <row r="78" spans="1:83" ht="13.5" customHeight="1">
      <c r="A78" s="9"/>
      <c r="B78" s="15" t="str">
        <f>IF($C78&lt;&gt;"",MAX($B$7:B77)+1,"")</f>
        <v/>
      </c>
      <c r="C78" s="265"/>
      <c r="D78" s="151"/>
      <c r="E78" s="152"/>
      <c r="F78" s="153"/>
      <c r="G78" s="153"/>
      <c r="H78" s="160"/>
      <c r="I78" s="159"/>
      <c r="J78" s="163"/>
      <c r="K78" s="169"/>
      <c r="L78" s="157"/>
      <c r="M78" s="162"/>
      <c r="N78" s="532" t="str">
        <f>IF(Taula42[[#This Row],[Data inici contracte]]&lt;&gt;0,Taula42[[#This Row],[Data finalització contracte]]+1,"")</f>
        <v/>
      </c>
      <c r="O7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78" s="495" t="str">
        <f>IF(Taula42[[#This Row],[Data inici contracte]]&lt;&gt;0,((Taula42[[#This Row],[Dies de contracte en vigor durant l´any 2023]]/365)*104),"")</f>
        <v/>
      </c>
      <c r="Q78" s="496"/>
      <c r="R78" s="496"/>
      <c r="S78" s="496"/>
      <c r="T78" s="496"/>
      <c r="U78" s="371">
        <f>SUM(Taula42[[#This Row],[Nombre d''hores de suport i acompanyament a les famílies]:[Nombre d''hores de seguiment en el lloc de feina]])</f>
        <v>0</v>
      </c>
      <c r="V78" s="371" t="str">
        <f>IF(Taula42[[#This Row],[Suma total d''hores d''atenció]]=0,"",AH78)</f>
        <v/>
      </c>
      <c r="W78" s="170"/>
      <c r="X78" s="158"/>
      <c r="Y78" s="158"/>
      <c r="Z78" s="158"/>
      <c r="AA78" s="158"/>
      <c r="AB78" s="224">
        <f t="shared" si="9"/>
        <v>0</v>
      </c>
      <c r="AC78" s="227">
        <f>Taula42[[#This Row],[Mòdul aplicat]]</f>
        <v>0</v>
      </c>
      <c r="AD78" s="231"/>
      <c r="AE78" s="80"/>
      <c r="AF78" s="529">
        <f>(IF(AND(AS78=1,Taula42[[#This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78" s="529">
        <f t="shared" si="17"/>
        <v>0</v>
      </c>
      <c r="AH7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78" s="420"/>
      <c r="AJ78" s="471" t="str">
        <f>IF(Taula42[[#This Row],[Data inici contracte]]=0,"",(12/365)*Taula42[[#This Row],[Dies de contracte en vigor durant l´any 2023]])</f>
        <v/>
      </c>
      <c r="AK78" s="471" t="str">
        <f>IF(Taula42[[#This Row],[Data inici contracte]]=0,"",(24/365)*Taula42[[#This Row],[Dies de contracte en vigor durant l´any 2023]])</f>
        <v/>
      </c>
      <c r="AL78" s="471" t="str">
        <f>IF(Taula42[[#This Row],[Data inici contracte]]=0,"",(4/365)*Taula42[[#This Row],[Dies de contracte en vigor durant l´any 2023]])</f>
        <v/>
      </c>
      <c r="AM78" s="471" t="str">
        <f>IF(Taula42[[#This Row],[Data inici contracte]]=0,"",(64/365)*Taula42[[#This Row],[Dies de contracte en vigor durant l´any 2023]])</f>
        <v/>
      </c>
      <c r="AN78" s="420"/>
      <c r="AO78" s="91">
        <f>IF(AS78=1,((2763.41/365)*Taula42[[#This Row],[Dies de contracte en vigor durant l´any 2023]]),0)</f>
        <v>0</v>
      </c>
      <c r="AQ78" s="15"/>
      <c r="AS78" s="425">
        <f>IF(Taula42[[#This Row],[Núm. d''ordre]]&lt;&gt;"",1,0)</f>
        <v>0</v>
      </c>
      <c r="AU78" s="425">
        <f t="shared" si="10"/>
        <v>1</v>
      </c>
      <c r="AV78" s="425">
        <f t="shared" si="11"/>
        <v>0</v>
      </c>
      <c r="AX78" s="425">
        <f>IF(Taula42[[#This Row],[Núm. d''ordre]]&gt;0,1,0)</f>
        <v>1</v>
      </c>
      <c r="AZ78" s="426">
        <f t="shared" si="12"/>
        <v>0</v>
      </c>
      <c r="BA78" s="426">
        <f t="shared" si="13"/>
        <v>0</v>
      </c>
      <c r="BB78" s="426">
        <f t="shared" si="14"/>
        <v>0</v>
      </c>
      <c r="BD78" s="88">
        <f t="shared" si="15"/>
        <v>0</v>
      </c>
      <c r="BE78" s="88">
        <f t="shared" si="16"/>
        <v>0</v>
      </c>
      <c r="CC78" s="12"/>
      <c r="CD78" s="12"/>
      <c r="CE78" s="12"/>
    </row>
    <row r="79" spans="1:83" ht="13.5" customHeight="1">
      <c r="A79" s="9"/>
      <c r="B79" s="15" t="str">
        <f>IF($C79&lt;&gt;"",MAX($B$7:B78)+1,"")</f>
        <v/>
      </c>
      <c r="C79" s="265"/>
      <c r="D79" s="151"/>
      <c r="E79" s="152"/>
      <c r="F79" s="153"/>
      <c r="G79" s="153"/>
      <c r="H79" s="160"/>
      <c r="I79" s="159"/>
      <c r="J79" s="163"/>
      <c r="K79" s="169"/>
      <c r="L79" s="157"/>
      <c r="M79" s="162"/>
      <c r="N79" s="532" t="str">
        <f>IF(Taula42[[#This Row],[Data inici contracte]]&lt;&gt;0,Taula42[[#This Row],[Data finalització contracte]]+1,"")</f>
        <v/>
      </c>
      <c r="O7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79" s="495" t="str">
        <f>IF(Taula42[[#This Row],[Data inici contracte]]&lt;&gt;0,((Taula42[[#This Row],[Dies de contracte en vigor durant l´any 2023]]/365)*104),"")</f>
        <v/>
      </c>
      <c r="Q79" s="496"/>
      <c r="R79" s="496"/>
      <c r="S79" s="496"/>
      <c r="T79" s="496"/>
      <c r="U79" s="371">
        <f>SUM(Taula42[[#This Row],[Nombre d''hores de suport i acompanyament a les famílies]:[Nombre d''hores de seguiment en el lloc de feina]])</f>
        <v>0</v>
      </c>
      <c r="V79" s="371" t="str">
        <f>IF(Taula42[[#This Row],[Suma total d''hores d''atenció]]=0,"",AH79)</f>
        <v/>
      </c>
      <c r="W79" s="170"/>
      <c r="X79" s="158"/>
      <c r="Y79" s="158"/>
      <c r="Z79" s="158"/>
      <c r="AA79" s="158"/>
      <c r="AB79" s="224">
        <f t="shared" si="9"/>
        <v>0</v>
      </c>
      <c r="AC79" s="227">
        <f>Taula42[[#This Row],[Mòdul aplicat]]</f>
        <v>0</v>
      </c>
      <c r="AD79" s="231"/>
      <c r="AE79" s="80"/>
      <c r="AF79" s="529">
        <f>(IF(AND(AS79=1,Taula42[[#This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79" s="529">
        <f t="shared" si="17"/>
        <v>0</v>
      </c>
      <c r="AH7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79" s="420"/>
      <c r="AJ79" s="471" t="str">
        <f>IF(Taula42[[#This Row],[Data inici contracte]]=0,"",(12/365)*Taula42[[#This Row],[Dies de contracte en vigor durant l´any 2023]])</f>
        <v/>
      </c>
      <c r="AK79" s="471" t="str">
        <f>IF(Taula42[[#This Row],[Data inici contracte]]=0,"",(24/365)*Taula42[[#This Row],[Dies de contracte en vigor durant l´any 2023]])</f>
        <v/>
      </c>
      <c r="AL79" s="471" t="str">
        <f>IF(Taula42[[#This Row],[Data inici contracte]]=0,"",(4/365)*Taula42[[#This Row],[Dies de contracte en vigor durant l´any 2023]])</f>
        <v/>
      </c>
      <c r="AM79" s="471" t="str">
        <f>IF(Taula42[[#This Row],[Data inici contracte]]=0,"",(64/365)*Taula42[[#This Row],[Dies de contracte en vigor durant l´any 2023]])</f>
        <v/>
      </c>
      <c r="AN79" s="420"/>
      <c r="AO79" s="91">
        <f>IF(AS79=1,((2763.41/365)*Taula42[[#This Row],[Dies de contracte en vigor durant l´any 2023]]),0)</f>
        <v>0</v>
      </c>
      <c r="AQ79" s="15"/>
      <c r="AS79" s="425">
        <f>IF(Taula42[[#This Row],[Núm. d''ordre]]&lt;&gt;"",1,0)</f>
        <v>0</v>
      </c>
      <c r="AU79" s="425">
        <f t="shared" si="10"/>
        <v>1</v>
      </c>
      <c r="AV79" s="425">
        <f t="shared" si="11"/>
        <v>0</v>
      </c>
      <c r="AX79" s="425">
        <f>IF(Taula42[[#This Row],[Núm. d''ordre]]&gt;0,1,0)</f>
        <v>1</v>
      </c>
      <c r="AZ79" s="426">
        <f t="shared" si="12"/>
        <v>0</v>
      </c>
      <c r="BA79" s="426">
        <f t="shared" si="13"/>
        <v>0</v>
      </c>
      <c r="BB79" s="426">
        <f t="shared" si="14"/>
        <v>0</v>
      </c>
      <c r="BD79" s="88">
        <f t="shared" si="15"/>
        <v>0</v>
      </c>
      <c r="BE79" s="88">
        <f t="shared" si="16"/>
        <v>0</v>
      </c>
      <c r="CC79" s="12"/>
      <c r="CD79" s="12"/>
      <c r="CE79" s="12"/>
    </row>
    <row r="80" spans="1:83" ht="13.5" customHeight="1">
      <c r="A80" s="9"/>
      <c r="B80" s="15" t="str">
        <f>IF($C80&lt;&gt;"",MAX($B$7:B79)+1,"")</f>
        <v/>
      </c>
      <c r="C80" s="265"/>
      <c r="D80" s="151"/>
      <c r="E80" s="152"/>
      <c r="F80" s="153"/>
      <c r="G80" s="153"/>
      <c r="H80" s="160"/>
      <c r="I80" s="159"/>
      <c r="J80" s="163"/>
      <c r="K80" s="169"/>
      <c r="L80" s="157"/>
      <c r="M80" s="162"/>
      <c r="N80" s="532" t="str">
        <f>IF(Taula42[[#This Row],[Data inici contracte]]&lt;&gt;0,Taula42[[#This Row],[Data finalització contracte]]+1,"")</f>
        <v/>
      </c>
      <c r="O8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80" s="495" t="str">
        <f>IF(Taula42[[#This Row],[Data inici contracte]]&lt;&gt;0,((Taula42[[#This Row],[Dies de contracte en vigor durant l´any 2023]]/365)*104),"")</f>
        <v/>
      </c>
      <c r="Q80" s="496"/>
      <c r="R80" s="496"/>
      <c r="S80" s="496"/>
      <c r="T80" s="496"/>
      <c r="U80" s="371">
        <f>SUM(Taula42[[#This Row],[Nombre d''hores de suport i acompanyament a les famílies]:[Nombre d''hores de seguiment en el lloc de feina]])</f>
        <v>0</v>
      </c>
      <c r="V80" s="371" t="str">
        <f>IF(Taula42[[#This Row],[Suma total d''hores d''atenció]]=0,"",AH80)</f>
        <v/>
      </c>
      <c r="W80" s="170"/>
      <c r="X80" s="158"/>
      <c r="Y80" s="158"/>
      <c r="Z80" s="158"/>
      <c r="AA80" s="158"/>
      <c r="AB80" s="224">
        <f t="shared" si="9"/>
        <v>0</v>
      </c>
      <c r="AC80" s="227">
        <f>Taula42[[#This Row],[Mòdul aplicat]]</f>
        <v>0</v>
      </c>
      <c r="AD80" s="231"/>
      <c r="AE80" s="80"/>
      <c r="AF80" s="529">
        <f>(IF(AND(AS80=1,Taula42[[#This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80" s="529">
        <f t="shared" si="17"/>
        <v>0</v>
      </c>
      <c r="AH8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80" s="420"/>
      <c r="AJ80" s="471" t="str">
        <f>IF(Taula42[[#This Row],[Data inici contracte]]=0,"",(12/365)*Taula42[[#This Row],[Dies de contracte en vigor durant l´any 2023]])</f>
        <v/>
      </c>
      <c r="AK80" s="471" t="str">
        <f>IF(Taula42[[#This Row],[Data inici contracte]]=0,"",(24/365)*Taula42[[#This Row],[Dies de contracte en vigor durant l´any 2023]])</f>
        <v/>
      </c>
      <c r="AL80" s="471" t="str">
        <f>IF(Taula42[[#This Row],[Data inici contracte]]=0,"",(4/365)*Taula42[[#This Row],[Dies de contracte en vigor durant l´any 2023]])</f>
        <v/>
      </c>
      <c r="AM80" s="471" t="str">
        <f>IF(Taula42[[#This Row],[Data inici contracte]]=0,"",(64/365)*Taula42[[#This Row],[Dies de contracte en vigor durant l´any 2023]])</f>
        <v/>
      </c>
      <c r="AN80" s="420"/>
      <c r="AO80" s="91">
        <f>IF(AS80=1,((2763.41/365)*Taula42[[#This Row],[Dies de contracte en vigor durant l´any 2023]]),0)</f>
        <v>0</v>
      </c>
      <c r="AQ80" s="15"/>
      <c r="AS80" s="425">
        <f>IF(Taula42[[#This Row],[Núm. d''ordre]]&lt;&gt;"",1,0)</f>
        <v>0</v>
      </c>
      <c r="AU80" s="425">
        <f t="shared" si="10"/>
        <v>1</v>
      </c>
      <c r="AV80" s="425">
        <f t="shared" si="11"/>
        <v>0</v>
      </c>
      <c r="AX80" s="425">
        <f>IF(Taula42[[#This Row],[Núm. d''ordre]]&gt;0,1,0)</f>
        <v>1</v>
      </c>
      <c r="AZ80" s="426">
        <f t="shared" si="12"/>
        <v>0</v>
      </c>
      <c r="BA80" s="426">
        <f t="shared" si="13"/>
        <v>0</v>
      </c>
      <c r="BB80" s="426">
        <f t="shared" si="14"/>
        <v>0</v>
      </c>
      <c r="BD80" s="88">
        <f t="shared" si="15"/>
        <v>0</v>
      </c>
      <c r="BE80" s="88">
        <f t="shared" si="16"/>
        <v>0</v>
      </c>
      <c r="CC80" s="12"/>
      <c r="CD80" s="12"/>
      <c r="CE80" s="12"/>
    </row>
    <row r="81" spans="1:83" ht="13.5" customHeight="1">
      <c r="A81" s="9"/>
      <c r="B81" s="15" t="str">
        <f>IF($C81&lt;&gt;"",MAX($B$7:B80)+1,"")</f>
        <v/>
      </c>
      <c r="C81" s="265"/>
      <c r="D81" s="151"/>
      <c r="E81" s="152"/>
      <c r="F81" s="153"/>
      <c r="G81" s="153"/>
      <c r="H81" s="160"/>
      <c r="I81" s="159"/>
      <c r="J81" s="163"/>
      <c r="K81" s="169"/>
      <c r="L81" s="157"/>
      <c r="M81" s="162"/>
      <c r="N81" s="532" t="str">
        <f>IF(Taula42[[#This Row],[Data inici contracte]]&lt;&gt;0,Taula42[[#This Row],[Data finalització contracte]]+1,"")</f>
        <v/>
      </c>
      <c r="O8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81" s="495" t="str">
        <f>IF(Taula42[[#This Row],[Data inici contracte]]&lt;&gt;0,((Taula42[[#This Row],[Dies de contracte en vigor durant l´any 2023]]/365)*104),"")</f>
        <v/>
      </c>
      <c r="Q81" s="496"/>
      <c r="R81" s="496"/>
      <c r="S81" s="496"/>
      <c r="T81" s="496"/>
      <c r="U81" s="371">
        <f>SUM(Taula42[[#This Row],[Nombre d''hores de suport i acompanyament a les famílies]:[Nombre d''hores de seguiment en el lloc de feina]])</f>
        <v>0</v>
      </c>
      <c r="V81" s="371" t="str">
        <f>IF(Taula42[[#This Row],[Suma total d''hores d''atenció]]=0,"",AH81)</f>
        <v/>
      </c>
      <c r="W81" s="170"/>
      <c r="X81" s="158"/>
      <c r="Y81" s="158"/>
      <c r="Z81" s="158"/>
      <c r="AA81" s="158"/>
      <c r="AB81" s="224">
        <f t="shared" si="9"/>
        <v>0</v>
      </c>
      <c r="AC81" s="227">
        <f>Taula42[[#This Row],[Mòdul aplicat]]</f>
        <v>0</v>
      </c>
      <c r="AD81" s="231"/>
      <c r="AE81" s="207"/>
      <c r="AF81" s="529">
        <f>(IF(AND(AS81=1,Taula42[[#This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81" s="529">
        <f t="shared" si="17"/>
        <v>0</v>
      </c>
      <c r="AH8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81" s="420"/>
      <c r="AJ81" s="471" t="str">
        <f>IF(Taula42[[#This Row],[Data inici contracte]]=0,"",(12/365)*Taula42[[#This Row],[Dies de contracte en vigor durant l´any 2023]])</f>
        <v/>
      </c>
      <c r="AK81" s="471" t="str">
        <f>IF(Taula42[[#This Row],[Data inici contracte]]=0,"",(24/365)*Taula42[[#This Row],[Dies de contracte en vigor durant l´any 2023]])</f>
        <v/>
      </c>
      <c r="AL81" s="471" t="str">
        <f>IF(Taula42[[#This Row],[Data inici contracte]]=0,"",(4/365)*Taula42[[#This Row],[Dies de contracte en vigor durant l´any 2023]])</f>
        <v/>
      </c>
      <c r="AM81" s="471" t="str">
        <f>IF(Taula42[[#This Row],[Data inici contracte]]=0,"",(64/365)*Taula42[[#This Row],[Dies de contracte en vigor durant l´any 2023]])</f>
        <v/>
      </c>
      <c r="AN81" s="420"/>
      <c r="AO81" s="91">
        <f>IF(AS81=1,((2763.41/365)*Taula42[[#This Row],[Dies de contracte en vigor durant l´any 2023]]),0)</f>
        <v>0</v>
      </c>
      <c r="AQ81" s="15"/>
      <c r="AS81" s="425">
        <f>IF(Taula42[[#This Row],[Núm. d''ordre]]&lt;&gt;"",1,0)</f>
        <v>0</v>
      </c>
      <c r="AU81" s="425">
        <f t="shared" si="10"/>
        <v>1</v>
      </c>
      <c r="AV81" s="425">
        <f t="shared" si="11"/>
        <v>0</v>
      </c>
      <c r="AX81" s="425">
        <f>IF(Taula42[[#This Row],[Núm. d''ordre]]&gt;0,1,0)</f>
        <v>1</v>
      </c>
      <c r="AZ81" s="426">
        <f t="shared" si="12"/>
        <v>0</v>
      </c>
      <c r="BA81" s="426">
        <f t="shared" si="13"/>
        <v>0</v>
      </c>
      <c r="BB81" s="426">
        <f t="shared" si="14"/>
        <v>0</v>
      </c>
      <c r="BD81" s="88">
        <f t="shared" si="15"/>
        <v>0</v>
      </c>
      <c r="BE81" s="88">
        <f t="shared" si="16"/>
        <v>0</v>
      </c>
      <c r="CC81" s="12"/>
      <c r="CD81" s="12"/>
      <c r="CE81" s="12"/>
    </row>
    <row r="82" spans="1:83" ht="13.5" customHeight="1">
      <c r="A82" s="9"/>
      <c r="B82" s="15" t="str">
        <f>IF($C82&lt;&gt;"",MAX($B$7:B81)+1,"")</f>
        <v/>
      </c>
      <c r="C82" s="265"/>
      <c r="D82" s="151"/>
      <c r="E82" s="152"/>
      <c r="F82" s="153"/>
      <c r="G82" s="153"/>
      <c r="H82" s="160"/>
      <c r="I82" s="159"/>
      <c r="J82" s="163"/>
      <c r="K82" s="169"/>
      <c r="L82" s="157"/>
      <c r="M82" s="162"/>
      <c r="N82" s="532" t="str">
        <f>IF(Taula42[[#This Row],[Data inici contracte]]&lt;&gt;0,Taula42[[#This Row],[Data finalització contracte]]+1,"")</f>
        <v/>
      </c>
      <c r="O8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82" s="495" t="str">
        <f>IF(Taula42[[#This Row],[Data inici contracte]]&lt;&gt;0,((Taula42[[#This Row],[Dies de contracte en vigor durant l´any 2023]]/365)*104),"")</f>
        <v/>
      </c>
      <c r="Q82" s="496"/>
      <c r="R82" s="496"/>
      <c r="S82" s="496"/>
      <c r="T82" s="496"/>
      <c r="U82" s="371">
        <f>SUM(Taula42[[#This Row],[Nombre d''hores de suport i acompanyament a les famílies]:[Nombre d''hores de seguiment en el lloc de feina]])</f>
        <v>0</v>
      </c>
      <c r="V82" s="371" t="str">
        <f>IF(Taula42[[#This Row],[Suma total d''hores d''atenció]]=0,"",AH82)</f>
        <v/>
      </c>
      <c r="W82" s="170"/>
      <c r="X82" s="158"/>
      <c r="Y82" s="158"/>
      <c r="Z82" s="158"/>
      <c r="AA82" s="158"/>
      <c r="AB82" s="224">
        <f t="shared" si="9"/>
        <v>0</v>
      </c>
      <c r="AC82" s="227">
        <f>Taula42[[#This Row],[Mòdul aplicat]]</f>
        <v>0</v>
      </c>
      <c r="AD82" s="231"/>
      <c r="AE82" s="207"/>
      <c r="AF82" s="529">
        <f>(IF(AND(AS82=1,Taula42[[#This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82" s="529">
        <f t="shared" si="17"/>
        <v>0</v>
      </c>
      <c r="AH8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82" s="420"/>
      <c r="AJ82" s="471" t="str">
        <f>IF(Taula42[[#This Row],[Data inici contracte]]=0,"",(12/365)*Taula42[[#This Row],[Dies de contracte en vigor durant l´any 2023]])</f>
        <v/>
      </c>
      <c r="AK82" s="471" t="str">
        <f>IF(Taula42[[#This Row],[Data inici contracte]]=0,"",(24/365)*Taula42[[#This Row],[Dies de contracte en vigor durant l´any 2023]])</f>
        <v/>
      </c>
      <c r="AL82" s="471" t="str">
        <f>IF(Taula42[[#This Row],[Data inici contracte]]=0,"",(4/365)*Taula42[[#This Row],[Dies de contracte en vigor durant l´any 2023]])</f>
        <v/>
      </c>
      <c r="AM82" s="471" t="str">
        <f>IF(Taula42[[#This Row],[Data inici contracte]]=0,"",(64/365)*Taula42[[#This Row],[Dies de contracte en vigor durant l´any 2023]])</f>
        <v/>
      </c>
      <c r="AN82" s="420"/>
      <c r="AO82" s="91">
        <f>IF(AS82=1,((2763.41/365)*Taula42[[#This Row],[Dies de contracte en vigor durant l´any 2023]]),0)</f>
        <v>0</v>
      </c>
      <c r="AQ82" s="15"/>
      <c r="AS82" s="425">
        <f>IF(Taula42[[#This Row],[Núm. d''ordre]]&lt;&gt;"",1,0)</f>
        <v>0</v>
      </c>
      <c r="AU82" s="425">
        <f t="shared" si="10"/>
        <v>1</v>
      </c>
      <c r="AV82" s="425">
        <f t="shared" si="11"/>
        <v>0</v>
      </c>
      <c r="AX82" s="425">
        <f>IF(Taula42[[#This Row],[Núm. d''ordre]]&gt;0,1,0)</f>
        <v>1</v>
      </c>
      <c r="AZ82" s="426">
        <f t="shared" si="12"/>
        <v>0</v>
      </c>
      <c r="BA82" s="426">
        <f t="shared" si="13"/>
        <v>0</v>
      </c>
      <c r="BB82" s="426">
        <f t="shared" si="14"/>
        <v>0</v>
      </c>
      <c r="BD82" s="88">
        <f t="shared" si="15"/>
        <v>0</v>
      </c>
      <c r="BE82" s="88">
        <f t="shared" si="16"/>
        <v>0</v>
      </c>
      <c r="CC82" s="12"/>
      <c r="CD82" s="12"/>
      <c r="CE82" s="12"/>
    </row>
    <row r="83" spans="1:83" ht="13.5" customHeight="1">
      <c r="A83" s="9"/>
      <c r="B83" s="15" t="str">
        <f>IF($C83&lt;&gt;"",MAX($B$7:B82)+1,"")</f>
        <v/>
      </c>
      <c r="C83" s="265"/>
      <c r="D83" s="151"/>
      <c r="E83" s="152"/>
      <c r="F83" s="153"/>
      <c r="G83" s="153"/>
      <c r="H83" s="160"/>
      <c r="I83" s="159"/>
      <c r="J83" s="163"/>
      <c r="K83" s="169"/>
      <c r="L83" s="157"/>
      <c r="M83" s="162"/>
      <c r="N83" s="532" t="str">
        <f>IF(Taula42[[#This Row],[Data inici contracte]]&lt;&gt;0,Taula42[[#This Row],[Data finalització contracte]]+1,"")</f>
        <v/>
      </c>
      <c r="O8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83" s="495" t="str">
        <f>IF(Taula42[[#This Row],[Data inici contracte]]&lt;&gt;0,((Taula42[[#This Row],[Dies de contracte en vigor durant l´any 2023]]/365)*104),"")</f>
        <v/>
      </c>
      <c r="Q83" s="496"/>
      <c r="R83" s="496"/>
      <c r="S83" s="496"/>
      <c r="T83" s="496"/>
      <c r="U83" s="371">
        <f>SUM(Taula42[[#This Row],[Nombre d''hores de suport i acompanyament a les famílies]:[Nombre d''hores de seguiment en el lloc de feina]])</f>
        <v>0</v>
      </c>
      <c r="V83" s="371" t="str">
        <f>IF(Taula42[[#This Row],[Suma total d''hores d''atenció]]=0,"",AH83)</f>
        <v/>
      </c>
      <c r="W83" s="170"/>
      <c r="X83" s="158"/>
      <c r="Y83" s="158"/>
      <c r="Z83" s="158"/>
      <c r="AA83" s="158"/>
      <c r="AB83" s="224">
        <f t="shared" si="9"/>
        <v>0</v>
      </c>
      <c r="AC83" s="227">
        <f>Taula42[[#This Row],[Mòdul aplicat]]</f>
        <v>0</v>
      </c>
      <c r="AD83" s="231"/>
      <c r="AE83" s="207"/>
      <c r="AF83" s="529">
        <f>(IF(AND(AS83=1,Taula42[[#This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83" s="529">
        <f t="shared" si="17"/>
        <v>0</v>
      </c>
      <c r="AH8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83" s="420"/>
      <c r="AJ83" s="471" t="str">
        <f>IF(Taula42[[#This Row],[Data inici contracte]]=0,"",(12/365)*Taula42[[#This Row],[Dies de contracte en vigor durant l´any 2023]])</f>
        <v/>
      </c>
      <c r="AK83" s="471" t="str">
        <f>IF(Taula42[[#This Row],[Data inici contracte]]=0,"",(24/365)*Taula42[[#This Row],[Dies de contracte en vigor durant l´any 2023]])</f>
        <v/>
      </c>
      <c r="AL83" s="471" t="str">
        <f>IF(Taula42[[#This Row],[Data inici contracte]]=0,"",(4/365)*Taula42[[#This Row],[Dies de contracte en vigor durant l´any 2023]])</f>
        <v/>
      </c>
      <c r="AM83" s="471" t="str">
        <f>IF(Taula42[[#This Row],[Data inici contracte]]=0,"",(64/365)*Taula42[[#This Row],[Dies de contracte en vigor durant l´any 2023]])</f>
        <v/>
      </c>
      <c r="AN83" s="420"/>
      <c r="AO83" s="91">
        <f>IF(AS83=1,((2763.41/365)*Taula42[[#This Row],[Dies de contracte en vigor durant l´any 2023]]),0)</f>
        <v>0</v>
      </c>
      <c r="AQ83" s="15"/>
      <c r="AS83" s="425">
        <f>IF(Taula42[[#This Row],[Núm. d''ordre]]&lt;&gt;"",1,0)</f>
        <v>0</v>
      </c>
      <c r="AU83" s="425">
        <f t="shared" si="10"/>
        <v>1</v>
      </c>
      <c r="AV83" s="425">
        <f t="shared" si="11"/>
        <v>0</v>
      </c>
      <c r="AX83" s="425">
        <f>IF(Taula42[[#This Row],[Núm. d''ordre]]&gt;0,1,0)</f>
        <v>1</v>
      </c>
      <c r="AZ83" s="426">
        <f t="shared" si="12"/>
        <v>0</v>
      </c>
      <c r="BA83" s="426">
        <f t="shared" si="13"/>
        <v>0</v>
      </c>
      <c r="BB83" s="426">
        <f t="shared" si="14"/>
        <v>0</v>
      </c>
      <c r="BD83" s="88">
        <f t="shared" si="15"/>
        <v>0</v>
      </c>
      <c r="BE83" s="88">
        <f t="shared" si="16"/>
        <v>0</v>
      </c>
      <c r="CC83" s="12"/>
      <c r="CD83" s="12"/>
      <c r="CE83" s="12"/>
    </row>
    <row r="84" spans="1:83" ht="13.5" customHeight="1">
      <c r="A84" s="9"/>
      <c r="B84" s="15" t="str">
        <f>IF($C84&lt;&gt;"",MAX($B$7:B83)+1,"")</f>
        <v/>
      </c>
      <c r="C84" s="265"/>
      <c r="D84" s="151"/>
      <c r="E84" s="152"/>
      <c r="F84" s="153"/>
      <c r="G84" s="153"/>
      <c r="H84" s="160"/>
      <c r="I84" s="159"/>
      <c r="J84" s="163"/>
      <c r="K84" s="169"/>
      <c r="L84" s="157"/>
      <c r="M84" s="162"/>
      <c r="N84" s="532" t="str">
        <f>IF(Taula42[[#This Row],[Data inici contracte]]&lt;&gt;0,Taula42[[#This Row],[Data finalització contracte]]+1,"")</f>
        <v/>
      </c>
      <c r="O8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84" s="495" t="str">
        <f>IF(Taula42[[#This Row],[Data inici contracte]]&lt;&gt;0,((Taula42[[#This Row],[Dies de contracte en vigor durant l´any 2023]]/365)*104),"")</f>
        <v/>
      </c>
      <c r="Q84" s="496"/>
      <c r="R84" s="496"/>
      <c r="S84" s="496"/>
      <c r="T84" s="496"/>
      <c r="U84" s="371">
        <f>SUM(Taula42[[#This Row],[Nombre d''hores de suport i acompanyament a les famílies]:[Nombre d''hores de seguiment en el lloc de feina]])</f>
        <v>0</v>
      </c>
      <c r="V84" s="371" t="str">
        <f>IF(Taula42[[#This Row],[Suma total d''hores d''atenció]]=0,"",AH84)</f>
        <v/>
      </c>
      <c r="W84" s="170"/>
      <c r="X84" s="158"/>
      <c r="Y84" s="158"/>
      <c r="Z84" s="158"/>
      <c r="AA84" s="158"/>
      <c r="AB84" s="224">
        <f t="shared" si="9"/>
        <v>0</v>
      </c>
      <c r="AC84" s="227">
        <f>Taula42[[#This Row],[Mòdul aplicat]]</f>
        <v>0</v>
      </c>
      <c r="AD84" s="231"/>
      <c r="AE84" s="207"/>
      <c r="AF84" s="529">
        <f>(IF(AND(AS84=1,Taula42[[#This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84" s="529">
        <f t="shared" si="17"/>
        <v>0</v>
      </c>
      <c r="AH8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84" s="420"/>
      <c r="AJ84" s="471" t="str">
        <f>IF(Taula42[[#This Row],[Data inici contracte]]=0,"",(12/365)*Taula42[[#This Row],[Dies de contracte en vigor durant l´any 2023]])</f>
        <v/>
      </c>
      <c r="AK84" s="471" t="str">
        <f>IF(Taula42[[#This Row],[Data inici contracte]]=0,"",(24/365)*Taula42[[#This Row],[Dies de contracte en vigor durant l´any 2023]])</f>
        <v/>
      </c>
      <c r="AL84" s="471" t="str">
        <f>IF(Taula42[[#This Row],[Data inici contracte]]=0,"",(4/365)*Taula42[[#This Row],[Dies de contracte en vigor durant l´any 2023]])</f>
        <v/>
      </c>
      <c r="AM84" s="471" t="str">
        <f>IF(Taula42[[#This Row],[Data inici contracte]]=0,"",(64/365)*Taula42[[#This Row],[Dies de contracte en vigor durant l´any 2023]])</f>
        <v/>
      </c>
      <c r="AN84" s="420"/>
      <c r="AO84" s="91">
        <f>IF(AS84=1,((2763.41/365)*Taula42[[#This Row],[Dies de contracte en vigor durant l´any 2023]]),0)</f>
        <v>0</v>
      </c>
      <c r="AQ84" s="15"/>
      <c r="AS84" s="425">
        <f>IF(Taula42[[#This Row],[Núm. d''ordre]]&lt;&gt;"",1,0)</f>
        <v>0</v>
      </c>
      <c r="AU84" s="425">
        <f t="shared" si="10"/>
        <v>1</v>
      </c>
      <c r="AV84" s="425">
        <f t="shared" si="11"/>
        <v>0</v>
      </c>
      <c r="AX84" s="425">
        <f>IF(Taula42[[#This Row],[Núm. d''ordre]]&gt;0,1,0)</f>
        <v>1</v>
      </c>
      <c r="AZ84" s="426">
        <f t="shared" si="12"/>
        <v>0</v>
      </c>
      <c r="BA84" s="426">
        <f t="shared" si="13"/>
        <v>0</v>
      </c>
      <c r="BB84" s="426">
        <f t="shared" si="14"/>
        <v>0</v>
      </c>
      <c r="BD84" s="88">
        <f t="shared" si="15"/>
        <v>0</v>
      </c>
      <c r="BE84" s="88">
        <f t="shared" si="16"/>
        <v>0</v>
      </c>
      <c r="CC84" s="12"/>
      <c r="CD84" s="12"/>
      <c r="CE84" s="12"/>
    </row>
    <row r="85" spans="1:83" ht="13.5" customHeight="1">
      <c r="A85" s="9"/>
      <c r="B85" s="15" t="str">
        <f>IF($C85&lt;&gt;"",MAX($B$7:B84)+1,"")</f>
        <v/>
      </c>
      <c r="C85" s="265"/>
      <c r="D85" s="151"/>
      <c r="E85" s="152"/>
      <c r="F85" s="153"/>
      <c r="G85" s="153"/>
      <c r="H85" s="160"/>
      <c r="I85" s="159"/>
      <c r="J85" s="163"/>
      <c r="K85" s="169"/>
      <c r="L85" s="157"/>
      <c r="M85" s="162"/>
      <c r="N85" s="532" t="str">
        <f>IF(Taula42[[#This Row],[Data inici contracte]]&lt;&gt;0,Taula42[[#This Row],[Data finalització contracte]]+1,"")</f>
        <v/>
      </c>
      <c r="O8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85" s="495" t="str">
        <f>IF(Taula42[[#This Row],[Data inici contracte]]&lt;&gt;0,((Taula42[[#This Row],[Dies de contracte en vigor durant l´any 2023]]/365)*104),"")</f>
        <v/>
      </c>
      <c r="Q85" s="496"/>
      <c r="R85" s="496"/>
      <c r="S85" s="496"/>
      <c r="T85" s="496"/>
      <c r="U85" s="371">
        <f>SUM(Taula42[[#This Row],[Nombre d''hores de suport i acompanyament a les famílies]:[Nombre d''hores de seguiment en el lloc de feina]])</f>
        <v>0</v>
      </c>
      <c r="V85" s="371" t="str">
        <f>IF(Taula42[[#This Row],[Suma total d''hores d''atenció]]=0,"",AH85)</f>
        <v/>
      </c>
      <c r="W85" s="170"/>
      <c r="X85" s="158"/>
      <c r="Y85" s="158"/>
      <c r="Z85" s="158"/>
      <c r="AA85" s="158"/>
      <c r="AB85" s="224">
        <f t="shared" si="9"/>
        <v>0</v>
      </c>
      <c r="AC85" s="227">
        <f>Taula42[[#This Row],[Mòdul aplicat]]</f>
        <v>0</v>
      </c>
      <c r="AD85" s="231"/>
      <c r="AE85" s="207"/>
      <c r="AF85" s="529">
        <f>(IF(AND(AS85=1,Taula42[[#This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85" s="529">
        <f t="shared" si="17"/>
        <v>0</v>
      </c>
      <c r="AH8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85" s="420"/>
      <c r="AJ85" s="471" t="str">
        <f>IF(Taula42[[#This Row],[Data inici contracte]]=0,"",(12/365)*Taula42[[#This Row],[Dies de contracte en vigor durant l´any 2023]])</f>
        <v/>
      </c>
      <c r="AK85" s="471" t="str">
        <f>IF(Taula42[[#This Row],[Data inici contracte]]=0,"",(24/365)*Taula42[[#This Row],[Dies de contracte en vigor durant l´any 2023]])</f>
        <v/>
      </c>
      <c r="AL85" s="471" t="str">
        <f>IF(Taula42[[#This Row],[Data inici contracte]]=0,"",(4/365)*Taula42[[#This Row],[Dies de contracte en vigor durant l´any 2023]])</f>
        <v/>
      </c>
      <c r="AM85" s="471" t="str">
        <f>IF(Taula42[[#This Row],[Data inici contracte]]=0,"",(64/365)*Taula42[[#This Row],[Dies de contracte en vigor durant l´any 2023]])</f>
        <v/>
      </c>
      <c r="AN85" s="420"/>
      <c r="AO85" s="91">
        <f>IF(AS85=1,((2763.41/365)*Taula42[[#This Row],[Dies de contracte en vigor durant l´any 2023]]),0)</f>
        <v>0</v>
      </c>
      <c r="AQ85" s="15"/>
      <c r="AS85" s="425">
        <f>IF(Taula42[[#This Row],[Núm. d''ordre]]&lt;&gt;"",1,0)</f>
        <v>0</v>
      </c>
      <c r="AU85" s="425">
        <f t="shared" si="10"/>
        <v>1</v>
      </c>
      <c r="AV85" s="425">
        <f t="shared" si="11"/>
        <v>0</v>
      </c>
      <c r="AX85" s="425">
        <f>IF(Taula42[[#This Row],[Núm. d''ordre]]&gt;0,1,0)</f>
        <v>1</v>
      </c>
      <c r="AZ85" s="426">
        <f t="shared" si="12"/>
        <v>0</v>
      </c>
      <c r="BA85" s="426">
        <f t="shared" si="13"/>
        <v>0</v>
      </c>
      <c r="BB85" s="426">
        <f t="shared" si="14"/>
        <v>0</v>
      </c>
      <c r="BD85" s="88">
        <f t="shared" si="15"/>
        <v>0</v>
      </c>
      <c r="BE85" s="88">
        <f t="shared" si="16"/>
        <v>0</v>
      </c>
      <c r="CC85" s="12"/>
      <c r="CD85" s="12"/>
      <c r="CE85" s="12"/>
    </row>
    <row r="86" spans="1:83" ht="13.5" customHeight="1">
      <c r="A86" s="9"/>
      <c r="B86" s="15" t="str">
        <f>IF($C86&lt;&gt;"",MAX($B$7:B85)+1,"")</f>
        <v/>
      </c>
      <c r="C86" s="265"/>
      <c r="D86" s="151"/>
      <c r="E86" s="152"/>
      <c r="F86" s="153"/>
      <c r="G86" s="153"/>
      <c r="H86" s="160"/>
      <c r="I86" s="159"/>
      <c r="J86" s="163"/>
      <c r="K86" s="169"/>
      <c r="L86" s="157"/>
      <c r="M86" s="162"/>
      <c r="N86" s="532" t="str">
        <f>IF(Taula42[[#This Row],[Data inici contracte]]&lt;&gt;0,Taula42[[#This Row],[Data finalització contracte]]+1,"")</f>
        <v/>
      </c>
      <c r="O8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86" s="495" t="str">
        <f>IF(Taula42[[#This Row],[Data inici contracte]]&lt;&gt;0,((Taula42[[#This Row],[Dies de contracte en vigor durant l´any 2023]]/365)*104),"")</f>
        <v/>
      </c>
      <c r="Q86" s="496"/>
      <c r="R86" s="496"/>
      <c r="S86" s="496"/>
      <c r="T86" s="496"/>
      <c r="U86" s="371">
        <f>SUM(Taula42[[#This Row],[Nombre d''hores de suport i acompanyament a les famílies]:[Nombre d''hores de seguiment en el lloc de feina]])</f>
        <v>0</v>
      </c>
      <c r="V86" s="371" t="str">
        <f>IF(Taula42[[#This Row],[Suma total d''hores d''atenció]]=0,"",AH86)</f>
        <v/>
      </c>
      <c r="W86" s="170"/>
      <c r="X86" s="158"/>
      <c r="Y86" s="158"/>
      <c r="Z86" s="158"/>
      <c r="AA86" s="158"/>
      <c r="AB86" s="224">
        <f t="shared" si="9"/>
        <v>0</v>
      </c>
      <c r="AC86" s="227">
        <f>Taula42[[#This Row],[Mòdul aplicat]]</f>
        <v>0</v>
      </c>
      <c r="AD86" s="231"/>
      <c r="AE86" s="207"/>
      <c r="AF86" s="529">
        <f>(IF(AND(AS86=1,Taula42[[#This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86" s="529">
        <f t="shared" si="17"/>
        <v>0</v>
      </c>
      <c r="AH8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86" s="420"/>
      <c r="AJ86" s="471" t="str">
        <f>IF(Taula42[[#This Row],[Data inici contracte]]=0,"",(12/365)*Taula42[[#This Row],[Dies de contracte en vigor durant l´any 2023]])</f>
        <v/>
      </c>
      <c r="AK86" s="471" t="str">
        <f>IF(Taula42[[#This Row],[Data inici contracte]]=0,"",(24/365)*Taula42[[#This Row],[Dies de contracte en vigor durant l´any 2023]])</f>
        <v/>
      </c>
      <c r="AL86" s="471" t="str">
        <f>IF(Taula42[[#This Row],[Data inici contracte]]=0,"",(4/365)*Taula42[[#This Row],[Dies de contracte en vigor durant l´any 2023]])</f>
        <v/>
      </c>
      <c r="AM86" s="471" t="str">
        <f>IF(Taula42[[#This Row],[Data inici contracte]]=0,"",(64/365)*Taula42[[#This Row],[Dies de contracte en vigor durant l´any 2023]])</f>
        <v/>
      </c>
      <c r="AN86" s="420"/>
      <c r="AO86" s="91">
        <f>IF(AS86=1,((2763.41/365)*Taula42[[#This Row],[Dies de contracte en vigor durant l´any 2023]]),0)</f>
        <v>0</v>
      </c>
      <c r="AQ86" s="15"/>
      <c r="AS86" s="425">
        <f>IF(Taula42[[#This Row],[Núm. d''ordre]]&lt;&gt;"",1,0)</f>
        <v>0</v>
      </c>
      <c r="AU86" s="425">
        <f t="shared" si="10"/>
        <v>1</v>
      </c>
      <c r="AV86" s="425">
        <f t="shared" si="11"/>
        <v>0</v>
      </c>
      <c r="AX86" s="425">
        <f>IF(Taula42[[#This Row],[Núm. d''ordre]]&gt;0,1,0)</f>
        <v>1</v>
      </c>
      <c r="AZ86" s="426">
        <f t="shared" si="12"/>
        <v>0</v>
      </c>
      <c r="BA86" s="426">
        <f t="shared" si="13"/>
        <v>0</v>
      </c>
      <c r="BB86" s="426">
        <f t="shared" si="14"/>
        <v>0</v>
      </c>
      <c r="BD86" s="88">
        <f t="shared" si="15"/>
        <v>0</v>
      </c>
      <c r="BE86" s="88">
        <f t="shared" si="16"/>
        <v>0</v>
      </c>
      <c r="CC86" s="12"/>
      <c r="CD86" s="12"/>
      <c r="CE86" s="12"/>
    </row>
    <row r="87" spans="1:83" ht="13.5" customHeight="1">
      <c r="A87" s="9"/>
      <c r="B87" s="15" t="str">
        <f>IF($C87&lt;&gt;"",MAX($B$7:B86)+1,"")</f>
        <v/>
      </c>
      <c r="C87" s="265"/>
      <c r="D87" s="151"/>
      <c r="E87" s="152"/>
      <c r="F87" s="153"/>
      <c r="G87" s="153"/>
      <c r="H87" s="160"/>
      <c r="I87" s="159"/>
      <c r="J87" s="163"/>
      <c r="K87" s="169"/>
      <c r="L87" s="157"/>
      <c r="M87" s="162"/>
      <c r="N87" s="532" t="str">
        <f>IF(Taula42[[#This Row],[Data inici contracte]]&lt;&gt;0,Taula42[[#This Row],[Data finalització contracte]]+1,"")</f>
        <v/>
      </c>
      <c r="O8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87" s="495" t="str">
        <f>IF(Taula42[[#This Row],[Data inici contracte]]&lt;&gt;0,((Taula42[[#This Row],[Dies de contracte en vigor durant l´any 2023]]/365)*104),"")</f>
        <v/>
      </c>
      <c r="Q87" s="496"/>
      <c r="R87" s="496"/>
      <c r="S87" s="496"/>
      <c r="T87" s="496"/>
      <c r="U87" s="371">
        <f>SUM(Taula42[[#This Row],[Nombre d''hores de suport i acompanyament a les famílies]:[Nombre d''hores de seguiment en el lloc de feina]])</f>
        <v>0</v>
      </c>
      <c r="V87" s="371" t="str">
        <f>IF(Taula42[[#This Row],[Suma total d''hores d''atenció]]=0,"",AH87)</f>
        <v/>
      </c>
      <c r="W87" s="170"/>
      <c r="X87" s="158"/>
      <c r="Y87" s="158"/>
      <c r="Z87" s="158"/>
      <c r="AA87" s="158"/>
      <c r="AB87" s="224">
        <f t="shared" si="9"/>
        <v>0</v>
      </c>
      <c r="AC87" s="227">
        <f>Taula42[[#This Row],[Mòdul aplicat]]</f>
        <v>0</v>
      </c>
      <c r="AD87" s="231"/>
      <c r="AE87" s="80"/>
      <c r="AF87" s="529">
        <f>(IF(AND(AS87=1,Taula42[[#This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87" s="529">
        <f t="shared" si="17"/>
        <v>0</v>
      </c>
      <c r="AH8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87" s="420"/>
      <c r="AJ87" s="471" t="str">
        <f>IF(Taula42[[#This Row],[Data inici contracte]]=0,"",(12/365)*Taula42[[#This Row],[Dies de contracte en vigor durant l´any 2023]])</f>
        <v/>
      </c>
      <c r="AK87" s="471" t="str">
        <f>IF(Taula42[[#This Row],[Data inici contracte]]=0,"",(24/365)*Taula42[[#This Row],[Dies de contracte en vigor durant l´any 2023]])</f>
        <v/>
      </c>
      <c r="AL87" s="471" t="str">
        <f>IF(Taula42[[#This Row],[Data inici contracte]]=0,"",(4/365)*Taula42[[#This Row],[Dies de contracte en vigor durant l´any 2023]])</f>
        <v/>
      </c>
      <c r="AM87" s="471" t="str">
        <f>IF(Taula42[[#This Row],[Data inici contracte]]=0,"",(64/365)*Taula42[[#This Row],[Dies de contracte en vigor durant l´any 2023]])</f>
        <v/>
      </c>
      <c r="AN87" s="420"/>
      <c r="AO87" s="91">
        <f>IF(AS87=1,((2763.41/365)*Taula42[[#This Row],[Dies de contracte en vigor durant l´any 2023]]),0)</f>
        <v>0</v>
      </c>
      <c r="AQ87" s="15"/>
      <c r="AS87" s="425">
        <f>IF(Taula42[[#This Row],[Núm. d''ordre]]&lt;&gt;"",1,0)</f>
        <v>0</v>
      </c>
      <c r="AU87" s="425">
        <f t="shared" si="10"/>
        <v>1</v>
      </c>
      <c r="AV87" s="425">
        <f t="shared" si="11"/>
        <v>0</v>
      </c>
      <c r="AX87" s="425">
        <f>IF(Taula42[[#This Row],[Núm. d''ordre]]&gt;0,1,0)</f>
        <v>1</v>
      </c>
      <c r="AZ87" s="426">
        <f t="shared" si="12"/>
        <v>0</v>
      </c>
      <c r="BA87" s="426">
        <f t="shared" si="13"/>
        <v>0</v>
      </c>
      <c r="BB87" s="426">
        <f t="shared" si="14"/>
        <v>0</v>
      </c>
      <c r="BD87" s="88">
        <f t="shared" si="15"/>
        <v>0</v>
      </c>
      <c r="BE87" s="88">
        <f t="shared" si="16"/>
        <v>0</v>
      </c>
      <c r="CC87" s="12"/>
      <c r="CD87" s="12"/>
      <c r="CE87" s="12"/>
    </row>
    <row r="88" spans="1:83" ht="13.5" customHeight="1">
      <c r="A88" s="9"/>
      <c r="B88" s="15" t="str">
        <f>IF($C88&lt;&gt;"",MAX($B$7:B87)+1,"")</f>
        <v/>
      </c>
      <c r="C88" s="265"/>
      <c r="D88" s="151"/>
      <c r="E88" s="152"/>
      <c r="F88" s="153"/>
      <c r="G88" s="153"/>
      <c r="H88" s="160"/>
      <c r="I88" s="159"/>
      <c r="J88" s="163"/>
      <c r="K88" s="169"/>
      <c r="L88" s="157"/>
      <c r="M88" s="162"/>
      <c r="N88" s="532" t="str">
        <f>IF(Taula42[[#This Row],[Data inici contracte]]&lt;&gt;0,Taula42[[#This Row],[Data finalització contracte]]+1,"")</f>
        <v/>
      </c>
      <c r="O8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88" s="495" t="str">
        <f>IF(Taula42[[#This Row],[Data inici contracte]]&lt;&gt;0,((Taula42[[#This Row],[Dies de contracte en vigor durant l´any 2023]]/365)*104),"")</f>
        <v/>
      </c>
      <c r="Q88" s="496"/>
      <c r="R88" s="496"/>
      <c r="S88" s="496"/>
      <c r="T88" s="496"/>
      <c r="U88" s="371">
        <f>SUM(Taula42[[#This Row],[Nombre d''hores de suport i acompanyament a les famílies]:[Nombre d''hores de seguiment en el lloc de feina]])</f>
        <v>0</v>
      </c>
      <c r="V88" s="371" t="str">
        <f>IF(Taula42[[#This Row],[Suma total d''hores d''atenció]]=0,"",AH88)</f>
        <v/>
      </c>
      <c r="W88" s="170"/>
      <c r="X88" s="158"/>
      <c r="Y88" s="158"/>
      <c r="Z88" s="158"/>
      <c r="AA88" s="158"/>
      <c r="AB88" s="224">
        <f t="shared" si="9"/>
        <v>0</v>
      </c>
      <c r="AC88" s="227">
        <f>Taula42[[#This Row],[Mòdul aplicat]]</f>
        <v>0</v>
      </c>
      <c r="AD88" s="231"/>
      <c r="AE88" s="80"/>
      <c r="AF88" s="529">
        <f>(IF(AND(AS88=1,Taula42[[#This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88" s="529">
        <f t="shared" si="17"/>
        <v>0</v>
      </c>
      <c r="AH8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88" s="420"/>
      <c r="AJ88" s="471" t="str">
        <f>IF(Taula42[[#This Row],[Data inici contracte]]=0,"",(12/365)*Taula42[[#This Row],[Dies de contracte en vigor durant l´any 2023]])</f>
        <v/>
      </c>
      <c r="AK88" s="471" t="str">
        <f>IF(Taula42[[#This Row],[Data inici contracte]]=0,"",(24/365)*Taula42[[#This Row],[Dies de contracte en vigor durant l´any 2023]])</f>
        <v/>
      </c>
      <c r="AL88" s="471" t="str">
        <f>IF(Taula42[[#This Row],[Data inici contracte]]=0,"",(4/365)*Taula42[[#This Row],[Dies de contracte en vigor durant l´any 2023]])</f>
        <v/>
      </c>
      <c r="AM88" s="471" t="str">
        <f>IF(Taula42[[#This Row],[Data inici contracte]]=0,"",(64/365)*Taula42[[#This Row],[Dies de contracte en vigor durant l´any 2023]])</f>
        <v/>
      </c>
      <c r="AN88" s="420"/>
      <c r="AO88" s="91">
        <f>IF(AS88=1,((2763.41/365)*Taula42[[#This Row],[Dies de contracte en vigor durant l´any 2023]]),0)</f>
        <v>0</v>
      </c>
      <c r="AQ88" s="15"/>
      <c r="AS88" s="425">
        <f>IF(Taula42[[#This Row],[Núm. d''ordre]]&lt;&gt;"",1,0)</f>
        <v>0</v>
      </c>
      <c r="AU88" s="425">
        <f t="shared" si="10"/>
        <v>1</v>
      </c>
      <c r="AV88" s="425">
        <f t="shared" si="11"/>
        <v>0</v>
      </c>
      <c r="AX88" s="425">
        <f>IF(Taula42[[#This Row],[Núm. d''ordre]]&gt;0,1,0)</f>
        <v>1</v>
      </c>
      <c r="AZ88" s="426">
        <f t="shared" si="12"/>
        <v>0</v>
      </c>
      <c r="BA88" s="426">
        <f t="shared" si="13"/>
        <v>0</v>
      </c>
      <c r="BB88" s="426">
        <f t="shared" si="14"/>
        <v>0</v>
      </c>
      <c r="BD88" s="88">
        <f t="shared" si="15"/>
        <v>0</v>
      </c>
      <c r="BE88" s="88">
        <f t="shared" si="16"/>
        <v>0</v>
      </c>
      <c r="CC88" s="12"/>
      <c r="CD88" s="12"/>
      <c r="CE88" s="12"/>
    </row>
    <row r="89" spans="1:83" ht="13.5" customHeight="1">
      <c r="A89" s="9"/>
      <c r="B89" s="15" t="str">
        <f>IF($C89&lt;&gt;"",MAX($B$7:B88)+1,"")</f>
        <v/>
      </c>
      <c r="C89" s="265"/>
      <c r="D89" s="151"/>
      <c r="E89" s="152"/>
      <c r="F89" s="153"/>
      <c r="G89" s="153"/>
      <c r="H89" s="160"/>
      <c r="I89" s="159"/>
      <c r="J89" s="163"/>
      <c r="K89" s="169"/>
      <c r="L89" s="157"/>
      <c r="M89" s="162"/>
      <c r="N89" s="532" t="str">
        <f>IF(Taula42[[#This Row],[Data inici contracte]]&lt;&gt;0,Taula42[[#This Row],[Data finalització contracte]]+1,"")</f>
        <v/>
      </c>
      <c r="O8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89" s="495" t="str">
        <f>IF(Taula42[[#This Row],[Data inici contracte]]&lt;&gt;0,((Taula42[[#This Row],[Dies de contracte en vigor durant l´any 2023]]/365)*104),"")</f>
        <v/>
      </c>
      <c r="Q89" s="496"/>
      <c r="R89" s="496"/>
      <c r="S89" s="496"/>
      <c r="T89" s="496"/>
      <c r="U89" s="371">
        <f>SUM(Taula42[[#This Row],[Nombre d''hores de suport i acompanyament a les famílies]:[Nombre d''hores de seguiment en el lloc de feina]])</f>
        <v>0</v>
      </c>
      <c r="V89" s="371" t="str">
        <f>IF(Taula42[[#This Row],[Suma total d''hores d''atenció]]=0,"",AH89)</f>
        <v/>
      </c>
      <c r="W89" s="170"/>
      <c r="X89" s="158"/>
      <c r="Y89" s="158"/>
      <c r="Z89" s="158"/>
      <c r="AA89" s="158"/>
      <c r="AB89" s="224">
        <f t="shared" si="9"/>
        <v>0</v>
      </c>
      <c r="AC89" s="227">
        <f>Taula42[[#This Row],[Mòdul aplicat]]</f>
        <v>0</v>
      </c>
      <c r="AD89" s="231"/>
      <c r="AE89" s="80"/>
      <c r="AF89" s="529">
        <f>(IF(AND(AS89=1,Taula42[[#This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89" s="529">
        <f t="shared" si="17"/>
        <v>0</v>
      </c>
      <c r="AH8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89" s="420"/>
      <c r="AJ89" s="471" t="str">
        <f>IF(Taula42[[#This Row],[Data inici contracte]]=0,"",(12/365)*Taula42[[#This Row],[Dies de contracte en vigor durant l´any 2023]])</f>
        <v/>
      </c>
      <c r="AK89" s="471" t="str">
        <f>IF(Taula42[[#This Row],[Data inici contracte]]=0,"",(24/365)*Taula42[[#This Row],[Dies de contracte en vigor durant l´any 2023]])</f>
        <v/>
      </c>
      <c r="AL89" s="471" t="str">
        <f>IF(Taula42[[#This Row],[Data inici contracte]]=0,"",(4/365)*Taula42[[#This Row],[Dies de contracte en vigor durant l´any 2023]])</f>
        <v/>
      </c>
      <c r="AM89" s="471" t="str">
        <f>IF(Taula42[[#This Row],[Data inici contracte]]=0,"",(64/365)*Taula42[[#This Row],[Dies de contracte en vigor durant l´any 2023]])</f>
        <v/>
      </c>
      <c r="AN89" s="420"/>
      <c r="AO89" s="91">
        <f>IF(AS89=1,((2763.41/365)*Taula42[[#This Row],[Dies de contracte en vigor durant l´any 2023]]),0)</f>
        <v>0</v>
      </c>
      <c r="AQ89" s="15"/>
      <c r="AS89" s="425">
        <f>IF(Taula42[[#This Row],[Núm. d''ordre]]&lt;&gt;"",1,0)</f>
        <v>0</v>
      </c>
      <c r="AU89" s="425">
        <f t="shared" si="10"/>
        <v>1</v>
      </c>
      <c r="AV89" s="425">
        <f t="shared" si="11"/>
        <v>0</v>
      </c>
      <c r="AX89" s="425">
        <f>IF(Taula42[[#This Row],[Núm. d''ordre]]&gt;0,1,0)</f>
        <v>1</v>
      </c>
      <c r="AZ89" s="426">
        <f t="shared" si="12"/>
        <v>0</v>
      </c>
      <c r="BA89" s="426">
        <f t="shared" si="13"/>
        <v>0</v>
      </c>
      <c r="BB89" s="426">
        <f t="shared" si="14"/>
        <v>0</v>
      </c>
      <c r="BD89" s="88">
        <f t="shared" si="15"/>
        <v>0</v>
      </c>
      <c r="BE89" s="88">
        <f t="shared" si="16"/>
        <v>0</v>
      </c>
      <c r="CC89" s="12"/>
      <c r="CD89" s="12"/>
      <c r="CE89" s="12"/>
    </row>
    <row r="90" spans="1:83" ht="13.5" customHeight="1">
      <c r="A90" s="9"/>
      <c r="B90" s="15" t="str">
        <f>IF($C90&lt;&gt;"",MAX($B$7:B89)+1,"")</f>
        <v/>
      </c>
      <c r="C90" s="265"/>
      <c r="D90" s="151"/>
      <c r="E90" s="152"/>
      <c r="F90" s="153"/>
      <c r="G90" s="153"/>
      <c r="H90" s="160"/>
      <c r="I90" s="159"/>
      <c r="J90" s="163"/>
      <c r="K90" s="169"/>
      <c r="L90" s="157"/>
      <c r="M90" s="162"/>
      <c r="N90" s="532" t="str">
        <f>IF(Taula42[[#This Row],[Data inici contracte]]&lt;&gt;0,Taula42[[#This Row],[Data finalització contracte]]+1,"")</f>
        <v/>
      </c>
      <c r="O9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90" s="495" t="str">
        <f>IF(Taula42[[#This Row],[Data inici contracte]]&lt;&gt;0,((Taula42[[#This Row],[Dies de contracte en vigor durant l´any 2023]]/365)*104),"")</f>
        <v/>
      </c>
      <c r="Q90" s="496"/>
      <c r="R90" s="496"/>
      <c r="S90" s="496"/>
      <c r="T90" s="496"/>
      <c r="U90" s="371">
        <f>SUM(Taula42[[#This Row],[Nombre d''hores de suport i acompanyament a les famílies]:[Nombre d''hores de seguiment en el lloc de feina]])</f>
        <v>0</v>
      </c>
      <c r="V90" s="371" t="str">
        <f>IF(Taula42[[#This Row],[Suma total d''hores d''atenció]]=0,"",AH90)</f>
        <v/>
      </c>
      <c r="W90" s="170"/>
      <c r="X90" s="158"/>
      <c r="Y90" s="158"/>
      <c r="Z90" s="158"/>
      <c r="AA90" s="158"/>
      <c r="AB90" s="224">
        <f t="shared" si="9"/>
        <v>0</v>
      </c>
      <c r="AC90" s="227">
        <f>Taula42[[#This Row],[Mòdul aplicat]]</f>
        <v>0</v>
      </c>
      <c r="AD90" s="231"/>
      <c r="AE90" s="80"/>
      <c r="AF90" s="529">
        <f>(IF(AND(AS90=1,Taula42[[#This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90" s="529">
        <f t="shared" si="17"/>
        <v>0</v>
      </c>
      <c r="AH9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90" s="420"/>
      <c r="AJ90" s="471" t="str">
        <f>IF(Taula42[[#This Row],[Data inici contracte]]=0,"",(12/365)*Taula42[[#This Row],[Dies de contracte en vigor durant l´any 2023]])</f>
        <v/>
      </c>
      <c r="AK90" s="471" t="str">
        <f>IF(Taula42[[#This Row],[Data inici contracte]]=0,"",(24/365)*Taula42[[#This Row],[Dies de contracte en vigor durant l´any 2023]])</f>
        <v/>
      </c>
      <c r="AL90" s="471" t="str">
        <f>IF(Taula42[[#This Row],[Data inici contracte]]=0,"",(4/365)*Taula42[[#This Row],[Dies de contracte en vigor durant l´any 2023]])</f>
        <v/>
      </c>
      <c r="AM90" s="471" t="str">
        <f>IF(Taula42[[#This Row],[Data inici contracte]]=0,"",(64/365)*Taula42[[#This Row],[Dies de contracte en vigor durant l´any 2023]])</f>
        <v/>
      </c>
      <c r="AN90" s="420"/>
      <c r="AO90" s="91">
        <f>IF(AS90=1,((2763.41/365)*Taula42[[#This Row],[Dies de contracte en vigor durant l´any 2023]]),0)</f>
        <v>0</v>
      </c>
      <c r="AQ90" s="15"/>
      <c r="AS90" s="425">
        <f>IF(Taula42[[#This Row],[Núm. d''ordre]]&lt;&gt;"",1,0)</f>
        <v>0</v>
      </c>
      <c r="AU90" s="425">
        <f t="shared" si="10"/>
        <v>1</v>
      </c>
      <c r="AV90" s="425">
        <f t="shared" si="11"/>
        <v>0</v>
      </c>
      <c r="AX90" s="425">
        <f>IF(Taula42[[#This Row],[Núm. d''ordre]]&gt;0,1,0)</f>
        <v>1</v>
      </c>
      <c r="AZ90" s="426">
        <f t="shared" si="12"/>
        <v>0</v>
      </c>
      <c r="BA90" s="426">
        <f t="shared" si="13"/>
        <v>0</v>
      </c>
      <c r="BB90" s="426">
        <f t="shared" si="14"/>
        <v>0</v>
      </c>
      <c r="BD90" s="88">
        <f t="shared" si="15"/>
        <v>0</v>
      </c>
      <c r="BE90" s="88">
        <f t="shared" si="16"/>
        <v>0</v>
      </c>
      <c r="CC90" s="12"/>
      <c r="CD90" s="12"/>
      <c r="CE90" s="12"/>
    </row>
    <row r="91" spans="1:83" ht="13.5" customHeight="1">
      <c r="A91" s="9"/>
      <c r="B91" s="15" t="str">
        <f>IF($C91&lt;&gt;"",MAX($B$7:B90)+1,"")</f>
        <v/>
      </c>
      <c r="C91" s="265"/>
      <c r="D91" s="151"/>
      <c r="E91" s="152"/>
      <c r="F91" s="153"/>
      <c r="G91" s="153"/>
      <c r="H91" s="160"/>
      <c r="I91" s="159"/>
      <c r="J91" s="163"/>
      <c r="K91" s="169"/>
      <c r="L91" s="157"/>
      <c r="M91" s="162"/>
      <c r="N91" s="532" t="str">
        <f>IF(Taula42[[#This Row],[Data inici contracte]]&lt;&gt;0,Taula42[[#This Row],[Data finalització contracte]]+1,"")</f>
        <v/>
      </c>
      <c r="O9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91" s="495" t="str">
        <f>IF(Taula42[[#This Row],[Data inici contracte]]&lt;&gt;0,((Taula42[[#This Row],[Dies de contracte en vigor durant l´any 2023]]/365)*104),"")</f>
        <v/>
      </c>
      <c r="Q91" s="496"/>
      <c r="R91" s="496"/>
      <c r="S91" s="496"/>
      <c r="T91" s="496"/>
      <c r="U91" s="371">
        <f>SUM(Taula42[[#This Row],[Nombre d''hores de suport i acompanyament a les famílies]:[Nombre d''hores de seguiment en el lloc de feina]])</f>
        <v>0</v>
      </c>
      <c r="V91" s="371" t="str">
        <f>IF(Taula42[[#This Row],[Suma total d''hores d''atenció]]=0,"",AH91)</f>
        <v/>
      </c>
      <c r="W91" s="170"/>
      <c r="X91" s="158"/>
      <c r="Y91" s="158"/>
      <c r="Z91" s="158"/>
      <c r="AA91" s="158"/>
      <c r="AB91" s="224">
        <f t="shared" si="9"/>
        <v>0</v>
      </c>
      <c r="AC91" s="227">
        <f>Taula42[[#This Row],[Mòdul aplicat]]</f>
        <v>0</v>
      </c>
      <c r="AD91" s="231"/>
      <c r="AE91" s="80"/>
      <c r="AF91" s="529">
        <f>(IF(AND(AS91=1,Taula42[[#This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91" s="529">
        <f t="shared" si="17"/>
        <v>0</v>
      </c>
      <c r="AH9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91" s="420"/>
      <c r="AJ91" s="471" t="str">
        <f>IF(Taula42[[#This Row],[Data inici contracte]]=0,"",(12/365)*Taula42[[#This Row],[Dies de contracte en vigor durant l´any 2023]])</f>
        <v/>
      </c>
      <c r="AK91" s="471" t="str">
        <f>IF(Taula42[[#This Row],[Data inici contracte]]=0,"",(24/365)*Taula42[[#This Row],[Dies de contracte en vigor durant l´any 2023]])</f>
        <v/>
      </c>
      <c r="AL91" s="471" t="str">
        <f>IF(Taula42[[#This Row],[Data inici contracte]]=0,"",(4/365)*Taula42[[#This Row],[Dies de contracte en vigor durant l´any 2023]])</f>
        <v/>
      </c>
      <c r="AM91" s="471" t="str">
        <f>IF(Taula42[[#This Row],[Data inici contracte]]=0,"",(64/365)*Taula42[[#This Row],[Dies de contracte en vigor durant l´any 2023]])</f>
        <v/>
      </c>
      <c r="AN91" s="420"/>
      <c r="AO91" s="91">
        <f>IF(AS91=1,((2763.41/365)*Taula42[[#This Row],[Dies de contracte en vigor durant l´any 2023]]),0)</f>
        <v>0</v>
      </c>
      <c r="AQ91" s="15"/>
      <c r="AS91" s="425">
        <f>IF(Taula42[[#This Row],[Núm. d''ordre]]&lt;&gt;"",1,0)</f>
        <v>0</v>
      </c>
      <c r="AU91" s="425">
        <f t="shared" si="10"/>
        <v>1</v>
      </c>
      <c r="AV91" s="425">
        <f t="shared" si="11"/>
        <v>0</v>
      </c>
      <c r="AX91" s="425">
        <f>IF(Taula42[[#This Row],[Núm. d''ordre]]&gt;0,1,0)</f>
        <v>1</v>
      </c>
      <c r="AZ91" s="426">
        <f t="shared" si="12"/>
        <v>0</v>
      </c>
      <c r="BA91" s="426">
        <f t="shared" si="13"/>
        <v>0</v>
      </c>
      <c r="BB91" s="426">
        <f t="shared" si="14"/>
        <v>0</v>
      </c>
      <c r="BD91" s="88">
        <f t="shared" si="15"/>
        <v>0</v>
      </c>
      <c r="BE91" s="88">
        <f t="shared" si="16"/>
        <v>0</v>
      </c>
      <c r="CC91" s="12"/>
      <c r="CD91" s="12"/>
      <c r="CE91" s="12"/>
    </row>
    <row r="92" spans="1:83" ht="13.5" customHeight="1">
      <c r="A92" s="9"/>
      <c r="B92" s="15" t="str">
        <f>IF($C92&lt;&gt;"",MAX($B$7:B91)+1,"")</f>
        <v/>
      </c>
      <c r="C92" s="265"/>
      <c r="D92" s="151"/>
      <c r="E92" s="152"/>
      <c r="F92" s="153"/>
      <c r="G92" s="153"/>
      <c r="H92" s="160"/>
      <c r="I92" s="159"/>
      <c r="J92" s="163"/>
      <c r="K92" s="169"/>
      <c r="L92" s="157"/>
      <c r="M92" s="162"/>
      <c r="N92" s="532" t="str">
        <f>IF(Taula42[[#This Row],[Data inici contracte]]&lt;&gt;0,Taula42[[#This Row],[Data finalització contracte]]+1,"")</f>
        <v/>
      </c>
      <c r="O9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92" s="495" t="str">
        <f>IF(Taula42[[#This Row],[Data inici contracte]]&lt;&gt;0,((Taula42[[#This Row],[Dies de contracte en vigor durant l´any 2023]]/365)*104),"")</f>
        <v/>
      </c>
      <c r="Q92" s="496"/>
      <c r="R92" s="496"/>
      <c r="S92" s="496"/>
      <c r="T92" s="496"/>
      <c r="U92" s="371">
        <f>SUM(Taula42[[#This Row],[Nombre d''hores de suport i acompanyament a les famílies]:[Nombre d''hores de seguiment en el lloc de feina]])</f>
        <v>0</v>
      </c>
      <c r="V92" s="371" t="str">
        <f>IF(Taula42[[#This Row],[Suma total d''hores d''atenció]]=0,"",AH92)</f>
        <v/>
      </c>
      <c r="W92" s="170"/>
      <c r="X92" s="158"/>
      <c r="Y92" s="158"/>
      <c r="Z92" s="158"/>
      <c r="AA92" s="158"/>
      <c r="AB92" s="224">
        <f t="shared" si="9"/>
        <v>0</v>
      </c>
      <c r="AC92" s="227">
        <f>Taula42[[#This Row],[Mòdul aplicat]]</f>
        <v>0</v>
      </c>
      <c r="AD92" s="231"/>
      <c r="AE92" s="80"/>
      <c r="AF92" s="529">
        <f>(IF(AND(AS92=1,Taula42[[#This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92" s="529">
        <f t="shared" si="17"/>
        <v>0</v>
      </c>
      <c r="AH9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92" s="420"/>
      <c r="AJ92" s="471" t="str">
        <f>IF(Taula42[[#This Row],[Data inici contracte]]=0,"",(12/365)*Taula42[[#This Row],[Dies de contracte en vigor durant l´any 2023]])</f>
        <v/>
      </c>
      <c r="AK92" s="471" t="str">
        <f>IF(Taula42[[#This Row],[Data inici contracte]]=0,"",(24/365)*Taula42[[#This Row],[Dies de contracte en vigor durant l´any 2023]])</f>
        <v/>
      </c>
      <c r="AL92" s="471" t="str">
        <f>IF(Taula42[[#This Row],[Data inici contracte]]=0,"",(4/365)*Taula42[[#This Row],[Dies de contracte en vigor durant l´any 2023]])</f>
        <v/>
      </c>
      <c r="AM92" s="471" t="str">
        <f>IF(Taula42[[#This Row],[Data inici contracte]]=0,"",(64/365)*Taula42[[#This Row],[Dies de contracte en vigor durant l´any 2023]])</f>
        <v/>
      </c>
      <c r="AN92" s="420"/>
      <c r="AO92" s="91">
        <f>IF(AS92=1,((2763.41/365)*Taula42[[#This Row],[Dies de contracte en vigor durant l´any 2023]]),0)</f>
        <v>0</v>
      </c>
      <c r="AQ92" s="15"/>
      <c r="AS92" s="425">
        <f>IF(Taula42[[#This Row],[Núm. d''ordre]]&lt;&gt;"",1,0)</f>
        <v>0</v>
      </c>
      <c r="AU92" s="425">
        <f t="shared" si="10"/>
        <v>1</v>
      </c>
      <c r="AV92" s="425">
        <f t="shared" si="11"/>
        <v>0</v>
      </c>
      <c r="AX92" s="425">
        <f>IF(Taula42[[#This Row],[Núm. d''ordre]]&gt;0,1,0)</f>
        <v>1</v>
      </c>
      <c r="AZ92" s="426">
        <f t="shared" si="12"/>
        <v>0</v>
      </c>
      <c r="BA92" s="426">
        <f t="shared" si="13"/>
        <v>0</v>
      </c>
      <c r="BB92" s="426">
        <f t="shared" si="14"/>
        <v>0</v>
      </c>
      <c r="BD92" s="88">
        <f t="shared" si="15"/>
        <v>0</v>
      </c>
      <c r="BE92" s="88">
        <f t="shared" si="16"/>
        <v>0</v>
      </c>
      <c r="CC92" s="12"/>
      <c r="CD92" s="12"/>
      <c r="CE92" s="12"/>
    </row>
    <row r="93" spans="1:83" ht="13.5" customHeight="1">
      <c r="A93" s="9"/>
      <c r="B93" s="15" t="str">
        <f>IF($C93&lt;&gt;"",MAX($B$7:B92)+1,"")</f>
        <v/>
      </c>
      <c r="C93" s="265"/>
      <c r="D93" s="151"/>
      <c r="E93" s="152"/>
      <c r="F93" s="153"/>
      <c r="G93" s="153"/>
      <c r="H93" s="160"/>
      <c r="I93" s="159"/>
      <c r="J93" s="163"/>
      <c r="K93" s="169"/>
      <c r="L93" s="157"/>
      <c r="M93" s="162"/>
      <c r="N93" s="532" t="str">
        <f>IF(Taula42[[#This Row],[Data inici contracte]]&lt;&gt;0,Taula42[[#This Row],[Data finalització contracte]]+1,"")</f>
        <v/>
      </c>
      <c r="O9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93" s="495" t="str">
        <f>IF(Taula42[[#This Row],[Data inici contracte]]&lt;&gt;0,((Taula42[[#This Row],[Dies de contracte en vigor durant l´any 2023]]/365)*104),"")</f>
        <v/>
      </c>
      <c r="Q93" s="496"/>
      <c r="R93" s="496"/>
      <c r="S93" s="496"/>
      <c r="T93" s="496"/>
      <c r="U93" s="371">
        <f>SUM(Taula42[[#This Row],[Nombre d''hores de suport i acompanyament a les famílies]:[Nombre d''hores de seguiment en el lloc de feina]])</f>
        <v>0</v>
      </c>
      <c r="V93" s="371" t="str">
        <f>IF(Taula42[[#This Row],[Suma total d''hores d''atenció]]=0,"",AH93)</f>
        <v/>
      </c>
      <c r="W93" s="170"/>
      <c r="X93" s="158"/>
      <c r="Y93" s="158"/>
      <c r="Z93" s="158"/>
      <c r="AA93" s="158"/>
      <c r="AB93" s="224">
        <f t="shared" si="9"/>
        <v>0</v>
      </c>
      <c r="AC93" s="227">
        <f>Taula42[[#This Row],[Mòdul aplicat]]</f>
        <v>0</v>
      </c>
      <c r="AD93" s="231"/>
      <c r="AE93" s="80"/>
      <c r="AF93" s="529">
        <f>(IF(AND(AS93=1,Taula42[[#This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93" s="529">
        <f t="shared" si="17"/>
        <v>0</v>
      </c>
      <c r="AH9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93" s="420"/>
      <c r="AJ93" s="471" t="str">
        <f>IF(Taula42[[#This Row],[Data inici contracte]]=0,"",(12/365)*Taula42[[#This Row],[Dies de contracte en vigor durant l´any 2023]])</f>
        <v/>
      </c>
      <c r="AK93" s="471" t="str">
        <f>IF(Taula42[[#This Row],[Data inici contracte]]=0,"",(24/365)*Taula42[[#This Row],[Dies de contracte en vigor durant l´any 2023]])</f>
        <v/>
      </c>
      <c r="AL93" s="471" t="str">
        <f>IF(Taula42[[#This Row],[Data inici contracte]]=0,"",(4/365)*Taula42[[#This Row],[Dies de contracte en vigor durant l´any 2023]])</f>
        <v/>
      </c>
      <c r="AM93" s="471" t="str">
        <f>IF(Taula42[[#This Row],[Data inici contracte]]=0,"",(64/365)*Taula42[[#This Row],[Dies de contracte en vigor durant l´any 2023]])</f>
        <v/>
      </c>
      <c r="AN93" s="420"/>
      <c r="AO93" s="91">
        <f>IF(AS93=1,((2763.41/365)*Taula42[[#This Row],[Dies de contracte en vigor durant l´any 2023]]),0)</f>
        <v>0</v>
      </c>
      <c r="AQ93" s="15"/>
      <c r="AS93" s="425">
        <f>IF(Taula42[[#This Row],[Núm. d''ordre]]&lt;&gt;"",1,0)</f>
        <v>0</v>
      </c>
      <c r="AU93" s="425">
        <f t="shared" si="10"/>
        <v>1</v>
      </c>
      <c r="AV93" s="425">
        <f t="shared" si="11"/>
        <v>0</v>
      </c>
      <c r="AX93" s="425">
        <f>IF(Taula42[[#This Row],[Núm. d''ordre]]&gt;0,1,0)</f>
        <v>1</v>
      </c>
      <c r="AZ93" s="426">
        <f t="shared" si="12"/>
        <v>0</v>
      </c>
      <c r="BA93" s="426">
        <f t="shared" si="13"/>
        <v>0</v>
      </c>
      <c r="BB93" s="426">
        <f t="shared" si="14"/>
        <v>0</v>
      </c>
      <c r="BD93" s="88">
        <f t="shared" si="15"/>
        <v>0</v>
      </c>
      <c r="BE93" s="88">
        <f t="shared" si="16"/>
        <v>0</v>
      </c>
      <c r="CC93" s="12"/>
      <c r="CD93" s="12"/>
      <c r="CE93" s="12"/>
    </row>
    <row r="94" spans="1:83" ht="13.5" customHeight="1">
      <c r="A94" s="9"/>
      <c r="B94" s="15" t="str">
        <f>IF($C94&lt;&gt;"",MAX($B$7:B93)+1,"")</f>
        <v/>
      </c>
      <c r="C94" s="265"/>
      <c r="D94" s="151"/>
      <c r="E94" s="152"/>
      <c r="F94" s="153"/>
      <c r="G94" s="153"/>
      <c r="H94" s="160"/>
      <c r="I94" s="159"/>
      <c r="J94" s="163"/>
      <c r="K94" s="169"/>
      <c r="L94" s="157"/>
      <c r="M94" s="162"/>
      <c r="N94" s="532" t="str">
        <f>IF(Taula42[[#This Row],[Data inici contracte]]&lt;&gt;0,Taula42[[#This Row],[Data finalització contracte]]+1,"")</f>
        <v/>
      </c>
      <c r="O9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94" s="495" t="str">
        <f>IF(Taula42[[#This Row],[Data inici contracte]]&lt;&gt;0,((Taula42[[#This Row],[Dies de contracte en vigor durant l´any 2023]]/365)*104),"")</f>
        <v/>
      </c>
      <c r="Q94" s="496"/>
      <c r="R94" s="496"/>
      <c r="S94" s="496"/>
      <c r="T94" s="496"/>
      <c r="U94" s="371">
        <f>SUM(Taula42[[#This Row],[Nombre d''hores de suport i acompanyament a les famílies]:[Nombre d''hores de seguiment en el lloc de feina]])</f>
        <v>0</v>
      </c>
      <c r="V94" s="371" t="str">
        <f>IF(Taula42[[#This Row],[Suma total d''hores d''atenció]]=0,"",AH94)</f>
        <v/>
      </c>
      <c r="W94" s="170"/>
      <c r="X94" s="158"/>
      <c r="Y94" s="158"/>
      <c r="Z94" s="158"/>
      <c r="AA94" s="158"/>
      <c r="AB94" s="224">
        <f t="shared" si="9"/>
        <v>0</v>
      </c>
      <c r="AC94" s="227">
        <f>Taula42[[#This Row],[Mòdul aplicat]]</f>
        <v>0</v>
      </c>
      <c r="AD94" s="231"/>
      <c r="AE94" s="80"/>
      <c r="AF94" s="529">
        <f>(IF(AND(AS94=1,Taula42[[#This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94" s="529">
        <f t="shared" si="17"/>
        <v>0</v>
      </c>
      <c r="AH9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94" s="420"/>
      <c r="AJ94" s="471" t="str">
        <f>IF(Taula42[[#This Row],[Data inici contracte]]=0,"",(12/365)*Taula42[[#This Row],[Dies de contracte en vigor durant l´any 2023]])</f>
        <v/>
      </c>
      <c r="AK94" s="471" t="str">
        <f>IF(Taula42[[#This Row],[Data inici contracte]]=0,"",(24/365)*Taula42[[#This Row],[Dies de contracte en vigor durant l´any 2023]])</f>
        <v/>
      </c>
      <c r="AL94" s="471" t="str">
        <f>IF(Taula42[[#This Row],[Data inici contracte]]=0,"",(4/365)*Taula42[[#This Row],[Dies de contracte en vigor durant l´any 2023]])</f>
        <v/>
      </c>
      <c r="AM94" s="471" t="str">
        <f>IF(Taula42[[#This Row],[Data inici contracte]]=0,"",(64/365)*Taula42[[#This Row],[Dies de contracte en vigor durant l´any 2023]])</f>
        <v/>
      </c>
      <c r="AN94" s="420"/>
      <c r="AO94" s="91">
        <f>IF(AS94=1,((2763.41/365)*Taula42[[#This Row],[Dies de contracte en vigor durant l´any 2023]]),0)</f>
        <v>0</v>
      </c>
      <c r="AQ94" s="15"/>
      <c r="AS94" s="425">
        <f>IF(Taula42[[#This Row],[Núm. d''ordre]]&lt;&gt;"",1,0)</f>
        <v>0</v>
      </c>
      <c r="AU94" s="425">
        <f t="shared" si="10"/>
        <v>1</v>
      </c>
      <c r="AV94" s="425">
        <f t="shared" si="11"/>
        <v>0</v>
      </c>
      <c r="AX94" s="425">
        <f>IF(Taula42[[#This Row],[Núm. d''ordre]]&gt;0,1,0)</f>
        <v>1</v>
      </c>
      <c r="AZ94" s="426">
        <f t="shared" si="12"/>
        <v>0</v>
      </c>
      <c r="BA94" s="426">
        <f t="shared" si="13"/>
        <v>0</v>
      </c>
      <c r="BB94" s="426">
        <f t="shared" si="14"/>
        <v>0</v>
      </c>
      <c r="BD94" s="88">
        <f t="shared" si="15"/>
        <v>0</v>
      </c>
      <c r="BE94" s="88">
        <f t="shared" si="16"/>
        <v>0</v>
      </c>
      <c r="CC94" s="12"/>
      <c r="CD94" s="12"/>
      <c r="CE94" s="12"/>
    </row>
    <row r="95" spans="1:83" ht="13.5" customHeight="1">
      <c r="A95" s="9"/>
      <c r="B95" s="15" t="str">
        <f>IF($C95&lt;&gt;"",MAX($B$7:B94)+1,"")</f>
        <v/>
      </c>
      <c r="C95" s="265"/>
      <c r="D95" s="151"/>
      <c r="E95" s="152"/>
      <c r="F95" s="153"/>
      <c r="G95" s="153"/>
      <c r="H95" s="160"/>
      <c r="I95" s="159"/>
      <c r="J95" s="163"/>
      <c r="K95" s="169"/>
      <c r="L95" s="157"/>
      <c r="M95" s="162"/>
      <c r="N95" s="532" t="str">
        <f>IF(Taula42[[#This Row],[Data inici contracte]]&lt;&gt;0,Taula42[[#This Row],[Data finalització contracte]]+1,"")</f>
        <v/>
      </c>
      <c r="O9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95" s="495" t="str">
        <f>IF(Taula42[[#This Row],[Data inici contracte]]&lt;&gt;0,((Taula42[[#This Row],[Dies de contracte en vigor durant l´any 2023]]/365)*104),"")</f>
        <v/>
      </c>
      <c r="Q95" s="496"/>
      <c r="R95" s="496"/>
      <c r="S95" s="496"/>
      <c r="T95" s="496"/>
      <c r="U95" s="371">
        <f>SUM(Taula42[[#This Row],[Nombre d''hores de suport i acompanyament a les famílies]:[Nombre d''hores de seguiment en el lloc de feina]])</f>
        <v>0</v>
      </c>
      <c r="V95" s="371" t="str">
        <f>IF(Taula42[[#This Row],[Suma total d''hores d''atenció]]=0,"",AH95)</f>
        <v/>
      </c>
      <c r="W95" s="170"/>
      <c r="X95" s="158"/>
      <c r="Y95" s="158"/>
      <c r="Z95" s="158"/>
      <c r="AA95" s="158"/>
      <c r="AB95" s="224">
        <f t="shared" si="9"/>
        <v>0</v>
      </c>
      <c r="AC95" s="227">
        <f>Taula42[[#This Row],[Mòdul aplicat]]</f>
        <v>0</v>
      </c>
      <c r="AD95" s="231"/>
      <c r="AE95" s="80"/>
      <c r="AF95" s="529">
        <f>(IF(AND(AS95=1,Taula42[[#This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95" s="529">
        <f t="shared" si="17"/>
        <v>0</v>
      </c>
      <c r="AH9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95" s="420"/>
      <c r="AJ95" s="471" t="str">
        <f>IF(Taula42[[#This Row],[Data inici contracte]]=0,"",(12/365)*Taula42[[#This Row],[Dies de contracte en vigor durant l´any 2023]])</f>
        <v/>
      </c>
      <c r="AK95" s="471" t="str">
        <f>IF(Taula42[[#This Row],[Data inici contracte]]=0,"",(24/365)*Taula42[[#This Row],[Dies de contracte en vigor durant l´any 2023]])</f>
        <v/>
      </c>
      <c r="AL95" s="471" t="str">
        <f>IF(Taula42[[#This Row],[Data inici contracte]]=0,"",(4/365)*Taula42[[#This Row],[Dies de contracte en vigor durant l´any 2023]])</f>
        <v/>
      </c>
      <c r="AM95" s="471" t="str">
        <f>IF(Taula42[[#This Row],[Data inici contracte]]=0,"",(64/365)*Taula42[[#This Row],[Dies de contracte en vigor durant l´any 2023]])</f>
        <v/>
      </c>
      <c r="AN95" s="420"/>
      <c r="AO95" s="91">
        <f>IF(AS95=1,((2763.41/365)*Taula42[[#This Row],[Dies de contracte en vigor durant l´any 2023]]),0)</f>
        <v>0</v>
      </c>
      <c r="AQ95" s="15"/>
      <c r="AS95" s="425">
        <f>IF(Taula42[[#This Row],[Núm. d''ordre]]&lt;&gt;"",1,0)</f>
        <v>0</v>
      </c>
      <c r="AU95" s="425">
        <f t="shared" si="10"/>
        <v>1</v>
      </c>
      <c r="AV95" s="425">
        <f t="shared" si="11"/>
        <v>0</v>
      </c>
      <c r="AX95" s="425">
        <f>IF(Taula42[[#This Row],[Núm. d''ordre]]&gt;0,1,0)</f>
        <v>1</v>
      </c>
      <c r="AZ95" s="426">
        <f t="shared" si="12"/>
        <v>0</v>
      </c>
      <c r="BA95" s="426">
        <f t="shared" si="13"/>
        <v>0</v>
      </c>
      <c r="BB95" s="426">
        <f t="shared" si="14"/>
        <v>0</v>
      </c>
      <c r="BD95" s="88">
        <f t="shared" si="15"/>
        <v>0</v>
      </c>
      <c r="BE95" s="88">
        <f t="shared" si="16"/>
        <v>0</v>
      </c>
      <c r="CC95" s="12"/>
      <c r="CD95" s="12"/>
      <c r="CE95" s="12"/>
    </row>
    <row r="96" spans="1:83" ht="13.5" customHeight="1">
      <c r="A96" s="9"/>
      <c r="B96" s="15" t="str">
        <f>IF($C96&lt;&gt;"",MAX($B$7:B95)+1,"")</f>
        <v/>
      </c>
      <c r="C96" s="265"/>
      <c r="D96" s="151"/>
      <c r="E96" s="152"/>
      <c r="F96" s="153"/>
      <c r="G96" s="153"/>
      <c r="H96" s="160"/>
      <c r="I96" s="159"/>
      <c r="J96" s="163"/>
      <c r="K96" s="169"/>
      <c r="L96" s="157"/>
      <c r="M96" s="162"/>
      <c r="N96" s="532" t="str">
        <f>IF(Taula42[[#This Row],[Data inici contracte]]&lt;&gt;0,Taula42[[#This Row],[Data finalització contracte]]+1,"")</f>
        <v/>
      </c>
      <c r="O9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96" s="495" t="str">
        <f>IF(Taula42[[#This Row],[Data inici contracte]]&lt;&gt;0,((Taula42[[#This Row],[Dies de contracte en vigor durant l´any 2023]]/365)*104),"")</f>
        <v/>
      </c>
      <c r="Q96" s="496"/>
      <c r="R96" s="496"/>
      <c r="S96" s="496"/>
      <c r="T96" s="496"/>
      <c r="U96" s="371">
        <f>SUM(Taula42[[#This Row],[Nombre d''hores de suport i acompanyament a les famílies]:[Nombre d''hores de seguiment en el lloc de feina]])</f>
        <v>0</v>
      </c>
      <c r="V96" s="371" t="str">
        <f>IF(Taula42[[#This Row],[Suma total d''hores d''atenció]]=0,"",AH96)</f>
        <v/>
      </c>
      <c r="W96" s="170"/>
      <c r="X96" s="158"/>
      <c r="Y96" s="158"/>
      <c r="Z96" s="158"/>
      <c r="AA96" s="158"/>
      <c r="AB96" s="224">
        <f t="shared" si="9"/>
        <v>0</v>
      </c>
      <c r="AC96" s="227">
        <f>Taula42[[#This Row],[Mòdul aplicat]]</f>
        <v>0</v>
      </c>
      <c r="AD96" s="231"/>
      <c r="AE96" s="80"/>
      <c r="AF96" s="529">
        <f>(IF(AND(AS96=1,Taula42[[#This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96" s="529">
        <f t="shared" si="17"/>
        <v>0</v>
      </c>
      <c r="AH9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96" s="420"/>
      <c r="AJ96" s="471" t="str">
        <f>IF(Taula42[[#This Row],[Data inici contracte]]=0,"",(12/365)*Taula42[[#This Row],[Dies de contracte en vigor durant l´any 2023]])</f>
        <v/>
      </c>
      <c r="AK96" s="471" t="str">
        <f>IF(Taula42[[#This Row],[Data inici contracte]]=0,"",(24/365)*Taula42[[#This Row],[Dies de contracte en vigor durant l´any 2023]])</f>
        <v/>
      </c>
      <c r="AL96" s="471" t="str">
        <f>IF(Taula42[[#This Row],[Data inici contracte]]=0,"",(4/365)*Taula42[[#This Row],[Dies de contracte en vigor durant l´any 2023]])</f>
        <v/>
      </c>
      <c r="AM96" s="471" t="str">
        <f>IF(Taula42[[#This Row],[Data inici contracte]]=0,"",(64/365)*Taula42[[#This Row],[Dies de contracte en vigor durant l´any 2023]])</f>
        <v/>
      </c>
      <c r="AN96" s="420"/>
      <c r="AO96" s="91">
        <f>IF(AS96=1,((2763.41/365)*Taula42[[#This Row],[Dies de contracte en vigor durant l´any 2023]]),0)</f>
        <v>0</v>
      </c>
      <c r="AQ96" s="15"/>
      <c r="AS96" s="425">
        <f>IF(Taula42[[#This Row],[Núm. d''ordre]]&lt;&gt;"",1,0)</f>
        <v>0</v>
      </c>
      <c r="AU96" s="425">
        <f t="shared" si="10"/>
        <v>1</v>
      </c>
      <c r="AV96" s="425">
        <f t="shared" si="11"/>
        <v>0</v>
      </c>
      <c r="AX96" s="425">
        <f>IF(Taula42[[#This Row],[Núm. d''ordre]]&gt;0,1,0)</f>
        <v>1</v>
      </c>
      <c r="AZ96" s="426">
        <f t="shared" si="12"/>
        <v>0</v>
      </c>
      <c r="BA96" s="426">
        <f t="shared" si="13"/>
        <v>0</v>
      </c>
      <c r="BB96" s="426">
        <f t="shared" si="14"/>
        <v>0</v>
      </c>
      <c r="BD96" s="88">
        <f t="shared" si="15"/>
        <v>0</v>
      </c>
      <c r="BE96" s="88">
        <f t="shared" si="16"/>
        <v>0</v>
      </c>
      <c r="CC96" s="12"/>
      <c r="CD96" s="12"/>
      <c r="CE96" s="12"/>
    </row>
    <row r="97" spans="1:83" ht="13.5" customHeight="1">
      <c r="A97" s="9"/>
      <c r="B97" s="15" t="str">
        <f>IF($C97&lt;&gt;"",MAX($B$7:B96)+1,"")</f>
        <v/>
      </c>
      <c r="C97" s="265"/>
      <c r="D97" s="151"/>
      <c r="E97" s="152"/>
      <c r="F97" s="153"/>
      <c r="G97" s="153"/>
      <c r="H97" s="160"/>
      <c r="I97" s="159"/>
      <c r="J97" s="163"/>
      <c r="K97" s="169"/>
      <c r="L97" s="157"/>
      <c r="M97" s="162"/>
      <c r="N97" s="532" t="str">
        <f>IF(Taula42[[#This Row],[Data inici contracte]]&lt;&gt;0,Taula42[[#This Row],[Data finalització contracte]]+1,"")</f>
        <v/>
      </c>
      <c r="O9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97" s="495" t="str">
        <f>IF(Taula42[[#This Row],[Data inici contracte]]&lt;&gt;0,((Taula42[[#This Row],[Dies de contracte en vigor durant l´any 2023]]/365)*104),"")</f>
        <v/>
      </c>
      <c r="Q97" s="496"/>
      <c r="R97" s="496"/>
      <c r="S97" s="496"/>
      <c r="T97" s="496"/>
      <c r="U97" s="371">
        <f>SUM(Taula42[[#This Row],[Nombre d''hores de suport i acompanyament a les famílies]:[Nombre d''hores de seguiment en el lloc de feina]])</f>
        <v>0</v>
      </c>
      <c r="V97" s="371" t="str">
        <f>IF(Taula42[[#This Row],[Suma total d''hores d''atenció]]=0,"",AH97)</f>
        <v/>
      </c>
      <c r="W97" s="170"/>
      <c r="X97" s="158"/>
      <c r="Y97" s="158"/>
      <c r="Z97" s="158"/>
      <c r="AA97" s="158"/>
      <c r="AB97" s="224">
        <f t="shared" si="9"/>
        <v>0</v>
      </c>
      <c r="AC97" s="227">
        <f>Taula42[[#This Row],[Mòdul aplicat]]</f>
        <v>0</v>
      </c>
      <c r="AD97" s="231"/>
      <c r="AE97" s="80"/>
      <c r="AF97" s="529">
        <f>(IF(AND(AS97=1,Taula42[[#This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97" s="529">
        <f t="shared" si="17"/>
        <v>0</v>
      </c>
      <c r="AH9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97" s="420"/>
      <c r="AJ97" s="471" t="str">
        <f>IF(Taula42[[#This Row],[Data inici contracte]]=0,"",(12/365)*Taula42[[#This Row],[Dies de contracte en vigor durant l´any 2023]])</f>
        <v/>
      </c>
      <c r="AK97" s="471" t="str">
        <f>IF(Taula42[[#This Row],[Data inici contracte]]=0,"",(24/365)*Taula42[[#This Row],[Dies de contracte en vigor durant l´any 2023]])</f>
        <v/>
      </c>
      <c r="AL97" s="471" t="str">
        <f>IF(Taula42[[#This Row],[Data inici contracte]]=0,"",(4/365)*Taula42[[#This Row],[Dies de contracte en vigor durant l´any 2023]])</f>
        <v/>
      </c>
      <c r="AM97" s="471" t="str">
        <f>IF(Taula42[[#This Row],[Data inici contracte]]=0,"",(64/365)*Taula42[[#This Row],[Dies de contracte en vigor durant l´any 2023]])</f>
        <v/>
      </c>
      <c r="AN97" s="420"/>
      <c r="AO97" s="91">
        <f>IF(AS97=1,((2763.41/365)*Taula42[[#This Row],[Dies de contracte en vigor durant l´any 2023]]),0)</f>
        <v>0</v>
      </c>
      <c r="AQ97" s="15"/>
      <c r="AS97" s="425">
        <f>IF(Taula42[[#This Row],[Núm. d''ordre]]&lt;&gt;"",1,0)</f>
        <v>0</v>
      </c>
      <c r="AU97" s="425">
        <f t="shared" si="10"/>
        <v>1</v>
      </c>
      <c r="AV97" s="425">
        <f t="shared" si="11"/>
        <v>0</v>
      </c>
      <c r="AX97" s="425">
        <f>IF(Taula42[[#This Row],[Núm. d''ordre]]&gt;0,1,0)</f>
        <v>1</v>
      </c>
      <c r="AZ97" s="426">
        <f t="shared" si="12"/>
        <v>0</v>
      </c>
      <c r="BA97" s="426">
        <f t="shared" si="13"/>
        <v>0</v>
      </c>
      <c r="BB97" s="426">
        <f t="shared" si="14"/>
        <v>0</v>
      </c>
      <c r="BD97" s="88">
        <f t="shared" si="15"/>
        <v>0</v>
      </c>
      <c r="BE97" s="88">
        <f t="shared" si="16"/>
        <v>0</v>
      </c>
      <c r="CC97" s="12"/>
      <c r="CD97" s="12"/>
      <c r="CE97" s="12"/>
    </row>
    <row r="98" spans="1:83" ht="13.5" customHeight="1">
      <c r="A98" s="9"/>
      <c r="B98" s="15" t="str">
        <f>IF($C98&lt;&gt;"",MAX($B$7:B97)+1,"")</f>
        <v/>
      </c>
      <c r="C98" s="265"/>
      <c r="D98" s="151"/>
      <c r="E98" s="152"/>
      <c r="F98" s="153"/>
      <c r="G98" s="153"/>
      <c r="H98" s="160"/>
      <c r="I98" s="159"/>
      <c r="J98" s="163"/>
      <c r="K98" s="169"/>
      <c r="L98" s="157"/>
      <c r="M98" s="162"/>
      <c r="N98" s="532" t="str">
        <f>IF(Taula42[[#This Row],[Data inici contracte]]&lt;&gt;0,Taula42[[#This Row],[Data finalització contracte]]+1,"")</f>
        <v/>
      </c>
      <c r="O9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98" s="495" t="str">
        <f>IF(Taula42[[#This Row],[Data inici contracte]]&lt;&gt;0,((Taula42[[#This Row],[Dies de contracte en vigor durant l´any 2023]]/365)*104),"")</f>
        <v/>
      </c>
      <c r="Q98" s="496"/>
      <c r="R98" s="496"/>
      <c r="S98" s="496"/>
      <c r="T98" s="496"/>
      <c r="U98" s="371">
        <f>SUM(Taula42[[#This Row],[Nombre d''hores de suport i acompanyament a les famílies]:[Nombre d''hores de seguiment en el lloc de feina]])</f>
        <v>0</v>
      </c>
      <c r="V98" s="371" t="str">
        <f>IF(Taula42[[#This Row],[Suma total d''hores d''atenció]]=0,"",AH98)</f>
        <v/>
      </c>
      <c r="W98" s="170"/>
      <c r="X98" s="158"/>
      <c r="Y98" s="158"/>
      <c r="Z98" s="158"/>
      <c r="AA98" s="158"/>
      <c r="AB98" s="224">
        <f t="shared" si="9"/>
        <v>0</v>
      </c>
      <c r="AC98" s="227">
        <f>Taula42[[#This Row],[Mòdul aplicat]]</f>
        <v>0</v>
      </c>
      <c r="AD98" s="231"/>
      <c r="AE98" s="80"/>
      <c r="AF98" s="529">
        <f>(IF(AND(AS98=1,Taula42[[#This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98" s="529">
        <f t="shared" si="17"/>
        <v>0</v>
      </c>
      <c r="AH9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98" s="420"/>
      <c r="AJ98" s="471" t="str">
        <f>IF(Taula42[[#This Row],[Data inici contracte]]=0,"",(12/365)*Taula42[[#This Row],[Dies de contracte en vigor durant l´any 2023]])</f>
        <v/>
      </c>
      <c r="AK98" s="471" t="str">
        <f>IF(Taula42[[#This Row],[Data inici contracte]]=0,"",(24/365)*Taula42[[#This Row],[Dies de contracte en vigor durant l´any 2023]])</f>
        <v/>
      </c>
      <c r="AL98" s="471" t="str">
        <f>IF(Taula42[[#This Row],[Data inici contracte]]=0,"",(4/365)*Taula42[[#This Row],[Dies de contracte en vigor durant l´any 2023]])</f>
        <v/>
      </c>
      <c r="AM98" s="471" t="str">
        <f>IF(Taula42[[#This Row],[Data inici contracte]]=0,"",(64/365)*Taula42[[#This Row],[Dies de contracte en vigor durant l´any 2023]])</f>
        <v/>
      </c>
      <c r="AN98" s="420"/>
      <c r="AO98" s="91">
        <f>IF(AS98=1,((2763.41/365)*Taula42[[#This Row],[Dies de contracte en vigor durant l´any 2023]]),0)</f>
        <v>0</v>
      </c>
      <c r="AQ98" s="15"/>
      <c r="AS98" s="425">
        <f>IF(Taula42[[#This Row],[Núm. d''ordre]]&lt;&gt;"",1,0)</f>
        <v>0</v>
      </c>
      <c r="AU98" s="425">
        <f t="shared" si="10"/>
        <v>1</v>
      </c>
      <c r="AV98" s="425">
        <f t="shared" si="11"/>
        <v>0</v>
      </c>
      <c r="AX98" s="425">
        <f>IF(Taula42[[#This Row],[Núm. d''ordre]]&gt;0,1,0)</f>
        <v>1</v>
      </c>
      <c r="AZ98" s="426">
        <f t="shared" si="12"/>
        <v>0</v>
      </c>
      <c r="BA98" s="426">
        <f t="shared" si="13"/>
        <v>0</v>
      </c>
      <c r="BB98" s="426">
        <f t="shared" si="14"/>
        <v>0</v>
      </c>
      <c r="BD98" s="88">
        <f t="shared" si="15"/>
        <v>0</v>
      </c>
      <c r="BE98" s="88">
        <f t="shared" si="16"/>
        <v>0</v>
      </c>
      <c r="CC98" s="12"/>
      <c r="CD98" s="12"/>
      <c r="CE98" s="12"/>
    </row>
    <row r="99" spans="1:83" ht="13.5" customHeight="1">
      <c r="A99" s="9"/>
      <c r="B99" s="15" t="str">
        <f>IF($C99&lt;&gt;"",MAX($B$7:B98)+1,"")</f>
        <v/>
      </c>
      <c r="C99" s="265"/>
      <c r="D99" s="151"/>
      <c r="E99" s="152"/>
      <c r="F99" s="153"/>
      <c r="G99" s="153"/>
      <c r="H99" s="160"/>
      <c r="I99" s="159"/>
      <c r="J99" s="163"/>
      <c r="K99" s="169"/>
      <c r="L99" s="157"/>
      <c r="M99" s="162"/>
      <c r="N99" s="532" t="str">
        <f>IF(Taula42[[#This Row],[Data inici contracte]]&lt;&gt;0,Taula42[[#This Row],[Data finalització contracte]]+1,"")</f>
        <v/>
      </c>
      <c r="O9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99" s="495" t="str">
        <f>IF(Taula42[[#This Row],[Data inici contracte]]&lt;&gt;0,((Taula42[[#This Row],[Dies de contracte en vigor durant l´any 2023]]/365)*104),"")</f>
        <v/>
      </c>
      <c r="Q99" s="496"/>
      <c r="R99" s="496"/>
      <c r="S99" s="496"/>
      <c r="T99" s="496"/>
      <c r="U99" s="371">
        <f>SUM(Taula42[[#This Row],[Nombre d''hores de suport i acompanyament a les famílies]:[Nombre d''hores de seguiment en el lloc de feina]])</f>
        <v>0</v>
      </c>
      <c r="V99" s="371" t="str">
        <f>IF(Taula42[[#This Row],[Suma total d''hores d''atenció]]=0,"",AH99)</f>
        <v/>
      </c>
      <c r="W99" s="170"/>
      <c r="X99" s="158"/>
      <c r="Y99" s="158"/>
      <c r="Z99" s="158"/>
      <c r="AA99" s="158"/>
      <c r="AB99" s="224">
        <f t="shared" si="9"/>
        <v>0</v>
      </c>
      <c r="AC99" s="227">
        <f>Taula42[[#This Row],[Mòdul aplicat]]</f>
        <v>0</v>
      </c>
      <c r="AD99" s="231"/>
      <c r="AE99" s="80"/>
      <c r="AF99" s="529">
        <f>(IF(AND(AS99=1,Taula42[[#This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99" s="529">
        <f t="shared" si="17"/>
        <v>0</v>
      </c>
      <c r="AH9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99" s="420"/>
      <c r="AJ99" s="471" t="str">
        <f>IF(Taula42[[#This Row],[Data inici contracte]]=0,"",(12/365)*Taula42[[#This Row],[Dies de contracte en vigor durant l´any 2023]])</f>
        <v/>
      </c>
      <c r="AK99" s="471" t="str">
        <f>IF(Taula42[[#This Row],[Data inici contracte]]=0,"",(24/365)*Taula42[[#This Row],[Dies de contracte en vigor durant l´any 2023]])</f>
        <v/>
      </c>
      <c r="AL99" s="471" t="str">
        <f>IF(Taula42[[#This Row],[Data inici contracte]]=0,"",(4/365)*Taula42[[#This Row],[Dies de contracte en vigor durant l´any 2023]])</f>
        <v/>
      </c>
      <c r="AM99" s="471" t="str">
        <f>IF(Taula42[[#This Row],[Data inici contracte]]=0,"",(64/365)*Taula42[[#This Row],[Dies de contracte en vigor durant l´any 2023]])</f>
        <v/>
      </c>
      <c r="AN99" s="420"/>
      <c r="AO99" s="91">
        <f>IF(AS99=1,((2763.41/365)*Taula42[[#This Row],[Dies de contracte en vigor durant l´any 2023]]),0)</f>
        <v>0</v>
      </c>
      <c r="AQ99" s="15"/>
      <c r="AS99" s="425">
        <f>IF(Taula42[[#This Row],[Núm. d''ordre]]&lt;&gt;"",1,0)</f>
        <v>0</v>
      </c>
      <c r="AU99" s="425">
        <f t="shared" si="10"/>
        <v>1</v>
      </c>
      <c r="AV99" s="425">
        <f t="shared" si="11"/>
        <v>0</v>
      </c>
      <c r="AX99" s="425">
        <f>IF(Taula42[[#This Row],[Núm. d''ordre]]&gt;0,1,0)</f>
        <v>1</v>
      </c>
      <c r="AZ99" s="426">
        <f t="shared" si="12"/>
        <v>0</v>
      </c>
      <c r="BA99" s="426">
        <f t="shared" si="13"/>
        <v>0</v>
      </c>
      <c r="BB99" s="426">
        <f t="shared" si="14"/>
        <v>0</v>
      </c>
      <c r="BD99" s="88">
        <f t="shared" si="15"/>
        <v>0</v>
      </c>
      <c r="BE99" s="88">
        <f t="shared" si="16"/>
        <v>0</v>
      </c>
      <c r="CC99" s="12"/>
      <c r="CD99" s="12"/>
      <c r="CE99" s="12"/>
    </row>
    <row r="100" spans="1:83" ht="13.5" customHeight="1">
      <c r="A100" s="9"/>
      <c r="B100" s="15" t="str">
        <f>IF($C100&lt;&gt;"",MAX($B$7:B99)+1,"")</f>
        <v/>
      </c>
      <c r="C100" s="265"/>
      <c r="D100" s="151"/>
      <c r="E100" s="152"/>
      <c r="F100" s="153"/>
      <c r="G100" s="153"/>
      <c r="H100" s="160"/>
      <c r="I100" s="159"/>
      <c r="J100" s="163"/>
      <c r="K100" s="169"/>
      <c r="L100" s="157"/>
      <c r="M100" s="162"/>
      <c r="N100" s="532" t="str">
        <f>IF(Taula42[[#This Row],[Data inici contracte]]&lt;&gt;0,Taula42[[#This Row],[Data finalització contracte]]+1,"")</f>
        <v/>
      </c>
      <c r="O10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00" s="495" t="str">
        <f>IF(Taula42[[#This Row],[Data inici contracte]]&lt;&gt;0,((Taula42[[#This Row],[Dies de contracte en vigor durant l´any 2023]]/365)*104),"")</f>
        <v/>
      </c>
      <c r="Q100" s="496"/>
      <c r="R100" s="496"/>
      <c r="S100" s="496"/>
      <c r="T100" s="496"/>
      <c r="U100" s="371">
        <f>SUM(Taula42[[#This Row],[Nombre d''hores de suport i acompanyament a les famílies]:[Nombre d''hores de seguiment en el lloc de feina]])</f>
        <v>0</v>
      </c>
      <c r="V100" s="371" t="str">
        <f>IF(Taula42[[#This Row],[Suma total d''hores d''atenció]]=0,"",AH100)</f>
        <v/>
      </c>
      <c r="W100" s="170"/>
      <c r="X100" s="158"/>
      <c r="Y100" s="158"/>
      <c r="Z100" s="158"/>
      <c r="AA100" s="158"/>
      <c r="AB100" s="224">
        <f t="shared" si="9"/>
        <v>0</v>
      </c>
      <c r="AC100" s="227">
        <f>Taula42[[#This Row],[Mòdul aplicat]]</f>
        <v>0</v>
      </c>
      <c r="AD100" s="231"/>
      <c r="AE100" s="80"/>
      <c r="AF100" s="529">
        <f>(IF(AND(AS100=1,Taula42[[#This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00" s="529">
        <f t="shared" si="17"/>
        <v>0</v>
      </c>
      <c r="AH10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00" s="420"/>
      <c r="AJ100" s="471" t="str">
        <f>IF(Taula42[[#This Row],[Data inici contracte]]=0,"",(12/365)*Taula42[[#This Row],[Dies de contracte en vigor durant l´any 2023]])</f>
        <v/>
      </c>
      <c r="AK100" s="471" t="str">
        <f>IF(Taula42[[#This Row],[Data inici contracte]]=0,"",(24/365)*Taula42[[#This Row],[Dies de contracte en vigor durant l´any 2023]])</f>
        <v/>
      </c>
      <c r="AL100" s="471" t="str">
        <f>IF(Taula42[[#This Row],[Data inici contracte]]=0,"",(4/365)*Taula42[[#This Row],[Dies de contracte en vigor durant l´any 2023]])</f>
        <v/>
      </c>
      <c r="AM100" s="471" t="str">
        <f>IF(Taula42[[#This Row],[Data inici contracte]]=0,"",(64/365)*Taula42[[#This Row],[Dies de contracte en vigor durant l´any 2023]])</f>
        <v/>
      </c>
      <c r="AN100" s="420"/>
      <c r="AO100" s="91">
        <f>IF(AS100=1,((2763.41/365)*Taula42[[#This Row],[Dies de contracte en vigor durant l´any 2023]]),0)</f>
        <v>0</v>
      </c>
      <c r="AQ100" s="15"/>
      <c r="AS100" s="425">
        <f>IF(Taula42[[#This Row],[Núm. d''ordre]]&lt;&gt;"",1,0)</f>
        <v>0</v>
      </c>
      <c r="AU100" s="425">
        <f t="shared" si="10"/>
        <v>1</v>
      </c>
      <c r="AV100" s="425">
        <f t="shared" si="11"/>
        <v>0</v>
      </c>
      <c r="AX100" s="425">
        <f>IF(Taula42[[#This Row],[Núm. d''ordre]]&gt;0,1,0)</f>
        <v>1</v>
      </c>
      <c r="AZ100" s="426">
        <f t="shared" si="12"/>
        <v>0</v>
      </c>
      <c r="BA100" s="426">
        <f t="shared" si="13"/>
        <v>0</v>
      </c>
      <c r="BB100" s="426">
        <f t="shared" si="14"/>
        <v>0</v>
      </c>
      <c r="BD100" s="88">
        <f t="shared" si="15"/>
        <v>0</v>
      </c>
      <c r="BE100" s="88">
        <f t="shared" si="16"/>
        <v>0</v>
      </c>
      <c r="CC100" s="12"/>
      <c r="CD100" s="12"/>
      <c r="CE100" s="12"/>
    </row>
    <row r="101" spans="1:83" ht="13.5" customHeight="1">
      <c r="A101" s="9"/>
      <c r="B101" s="15" t="str">
        <f>IF($C101&lt;&gt;"",MAX($B$7:B100)+1,"")</f>
        <v/>
      </c>
      <c r="C101" s="265"/>
      <c r="D101" s="151"/>
      <c r="E101" s="152"/>
      <c r="F101" s="153"/>
      <c r="G101" s="153"/>
      <c r="H101" s="160"/>
      <c r="I101" s="159"/>
      <c r="J101" s="163"/>
      <c r="K101" s="169"/>
      <c r="L101" s="157"/>
      <c r="M101" s="162"/>
      <c r="N101" s="532" t="str">
        <f>IF(Taula42[[#This Row],[Data inici contracte]]&lt;&gt;0,Taula42[[#This Row],[Data finalització contracte]]+1,"")</f>
        <v/>
      </c>
      <c r="O10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01" s="495" t="str">
        <f>IF(Taula42[[#This Row],[Data inici contracte]]&lt;&gt;0,((Taula42[[#This Row],[Dies de contracte en vigor durant l´any 2023]]/365)*104),"")</f>
        <v/>
      </c>
      <c r="Q101" s="496"/>
      <c r="R101" s="496"/>
      <c r="S101" s="496"/>
      <c r="T101" s="496"/>
      <c r="U101" s="371">
        <f>SUM(Taula42[[#This Row],[Nombre d''hores de suport i acompanyament a les famílies]:[Nombre d''hores de seguiment en el lloc de feina]])</f>
        <v>0</v>
      </c>
      <c r="V101" s="371" t="str">
        <f>IF(Taula42[[#This Row],[Suma total d''hores d''atenció]]=0,"",AH101)</f>
        <v/>
      </c>
      <c r="W101" s="170"/>
      <c r="X101" s="158"/>
      <c r="Y101" s="158"/>
      <c r="Z101" s="158"/>
      <c r="AA101" s="158"/>
      <c r="AB101" s="224">
        <f t="shared" si="9"/>
        <v>0</v>
      </c>
      <c r="AC101" s="227">
        <f>Taula42[[#This Row],[Mòdul aplicat]]</f>
        <v>0</v>
      </c>
      <c r="AD101" s="231"/>
      <c r="AE101" s="80"/>
      <c r="AF101" s="529">
        <f>(IF(AND(AS101=1,Taula42[[#This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01" s="529">
        <f t="shared" si="17"/>
        <v>0</v>
      </c>
      <c r="AH10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01" s="420"/>
      <c r="AJ101" s="471" t="str">
        <f>IF(Taula42[[#This Row],[Data inici contracte]]=0,"",(12/365)*Taula42[[#This Row],[Dies de contracte en vigor durant l´any 2023]])</f>
        <v/>
      </c>
      <c r="AK101" s="471" t="str">
        <f>IF(Taula42[[#This Row],[Data inici contracte]]=0,"",(24/365)*Taula42[[#This Row],[Dies de contracte en vigor durant l´any 2023]])</f>
        <v/>
      </c>
      <c r="AL101" s="471" t="str">
        <f>IF(Taula42[[#This Row],[Data inici contracte]]=0,"",(4/365)*Taula42[[#This Row],[Dies de contracte en vigor durant l´any 2023]])</f>
        <v/>
      </c>
      <c r="AM101" s="471" t="str">
        <f>IF(Taula42[[#This Row],[Data inici contracte]]=0,"",(64/365)*Taula42[[#This Row],[Dies de contracte en vigor durant l´any 2023]])</f>
        <v/>
      </c>
      <c r="AN101" s="420"/>
      <c r="AO101" s="91">
        <f>IF(AS101=1,((2763.41/365)*Taula42[[#This Row],[Dies de contracte en vigor durant l´any 2023]]),0)</f>
        <v>0</v>
      </c>
      <c r="AQ101" s="15"/>
      <c r="AS101" s="425">
        <f>IF(Taula42[[#This Row],[Núm. d''ordre]]&lt;&gt;"",1,0)</f>
        <v>0</v>
      </c>
      <c r="AU101" s="425">
        <f t="shared" si="10"/>
        <v>1</v>
      </c>
      <c r="AV101" s="425">
        <f t="shared" si="11"/>
        <v>0</v>
      </c>
      <c r="AX101" s="425">
        <f>IF(Taula42[[#This Row],[Núm. d''ordre]]&gt;0,1,0)</f>
        <v>1</v>
      </c>
      <c r="AZ101" s="426">
        <f t="shared" si="12"/>
        <v>0</v>
      </c>
      <c r="BA101" s="426">
        <f t="shared" si="13"/>
        <v>0</v>
      </c>
      <c r="BB101" s="426">
        <f t="shared" si="14"/>
        <v>0</v>
      </c>
      <c r="BD101" s="88">
        <f t="shared" si="15"/>
        <v>0</v>
      </c>
      <c r="BE101" s="88">
        <f t="shared" si="16"/>
        <v>0</v>
      </c>
      <c r="CC101" s="12"/>
      <c r="CD101" s="12"/>
      <c r="CE101" s="12"/>
    </row>
    <row r="102" spans="1:83" ht="13.5" customHeight="1">
      <c r="A102" s="9"/>
      <c r="B102" s="15" t="str">
        <f>IF($C102&lt;&gt;"",MAX($B$7:B101)+1,"")</f>
        <v/>
      </c>
      <c r="C102" s="265"/>
      <c r="D102" s="151"/>
      <c r="E102" s="152"/>
      <c r="F102" s="153"/>
      <c r="G102" s="153"/>
      <c r="H102" s="160"/>
      <c r="I102" s="159"/>
      <c r="J102" s="163"/>
      <c r="K102" s="169"/>
      <c r="L102" s="157"/>
      <c r="M102" s="162"/>
      <c r="N102" s="532" t="str">
        <f>IF(Taula42[[#This Row],[Data inici contracte]]&lt;&gt;0,Taula42[[#This Row],[Data finalització contracte]]+1,"")</f>
        <v/>
      </c>
      <c r="O10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02" s="495" t="str">
        <f>IF(Taula42[[#This Row],[Data inici contracte]]&lt;&gt;0,((Taula42[[#This Row],[Dies de contracte en vigor durant l´any 2023]]/365)*104),"")</f>
        <v/>
      </c>
      <c r="Q102" s="496"/>
      <c r="R102" s="496"/>
      <c r="S102" s="496"/>
      <c r="T102" s="496"/>
      <c r="U102" s="371">
        <f>SUM(Taula42[[#This Row],[Nombre d''hores de suport i acompanyament a les famílies]:[Nombre d''hores de seguiment en el lloc de feina]])</f>
        <v>0</v>
      </c>
      <c r="V102" s="371" t="str">
        <f>IF(Taula42[[#This Row],[Suma total d''hores d''atenció]]=0,"",AH102)</f>
        <v/>
      </c>
      <c r="W102" s="170"/>
      <c r="X102" s="158"/>
      <c r="Y102" s="158"/>
      <c r="Z102" s="158"/>
      <c r="AA102" s="158"/>
      <c r="AB102" s="224">
        <f t="shared" si="9"/>
        <v>0</v>
      </c>
      <c r="AC102" s="227">
        <f>Taula42[[#This Row],[Mòdul aplicat]]</f>
        <v>0</v>
      </c>
      <c r="AD102" s="231"/>
      <c r="AE102" s="80"/>
      <c r="AF102" s="529">
        <f>(IF(AND(AS102=1,Taula42[[#This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02" s="529">
        <f t="shared" si="17"/>
        <v>0</v>
      </c>
      <c r="AH10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02" s="420"/>
      <c r="AJ102" s="471" t="str">
        <f>IF(Taula42[[#This Row],[Data inici contracte]]=0,"",(12/365)*Taula42[[#This Row],[Dies de contracte en vigor durant l´any 2023]])</f>
        <v/>
      </c>
      <c r="AK102" s="471" t="str">
        <f>IF(Taula42[[#This Row],[Data inici contracte]]=0,"",(24/365)*Taula42[[#This Row],[Dies de contracte en vigor durant l´any 2023]])</f>
        <v/>
      </c>
      <c r="AL102" s="471" t="str">
        <f>IF(Taula42[[#This Row],[Data inici contracte]]=0,"",(4/365)*Taula42[[#This Row],[Dies de contracte en vigor durant l´any 2023]])</f>
        <v/>
      </c>
      <c r="AM102" s="471" t="str">
        <f>IF(Taula42[[#This Row],[Data inici contracte]]=0,"",(64/365)*Taula42[[#This Row],[Dies de contracte en vigor durant l´any 2023]])</f>
        <v/>
      </c>
      <c r="AN102" s="420"/>
      <c r="AO102" s="91">
        <f>IF(AS102=1,((2763.41/365)*Taula42[[#This Row],[Dies de contracte en vigor durant l´any 2023]]),0)</f>
        <v>0</v>
      </c>
      <c r="AQ102" s="15"/>
      <c r="AS102" s="425">
        <f>IF(Taula42[[#This Row],[Núm. d''ordre]]&lt;&gt;"",1,0)</f>
        <v>0</v>
      </c>
      <c r="AU102" s="425">
        <f t="shared" si="10"/>
        <v>1</v>
      </c>
      <c r="AV102" s="425">
        <f t="shared" si="11"/>
        <v>0</v>
      </c>
      <c r="AX102" s="425">
        <f>IF(Taula42[[#This Row],[Núm. d''ordre]]&gt;0,1,0)</f>
        <v>1</v>
      </c>
      <c r="AZ102" s="426">
        <f t="shared" si="12"/>
        <v>0</v>
      </c>
      <c r="BA102" s="426">
        <f t="shared" si="13"/>
        <v>0</v>
      </c>
      <c r="BB102" s="426">
        <f t="shared" si="14"/>
        <v>0</v>
      </c>
      <c r="BD102" s="88">
        <f t="shared" si="15"/>
        <v>0</v>
      </c>
      <c r="BE102" s="88">
        <f t="shared" si="16"/>
        <v>0</v>
      </c>
      <c r="CC102" s="12"/>
      <c r="CD102" s="12"/>
      <c r="CE102" s="12"/>
    </row>
    <row r="103" spans="1:83" ht="13.5" customHeight="1">
      <c r="A103" s="9"/>
      <c r="B103" s="15" t="str">
        <f>IF($C103&lt;&gt;"",MAX($B$7:B102)+1,"")</f>
        <v/>
      </c>
      <c r="C103" s="265"/>
      <c r="D103" s="151"/>
      <c r="E103" s="152"/>
      <c r="F103" s="153"/>
      <c r="G103" s="153"/>
      <c r="H103" s="160"/>
      <c r="I103" s="159"/>
      <c r="J103" s="163"/>
      <c r="K103" s="169"/>
      <c r="L103" s="157"/>
      <c r="M103" s="162"/>
      <c r="N103" s="532" t="str">
        <f>IF(Taula42[[#This Row],[Data inici contracte]]&lt;&gt;0,Taula42[[#This Row],[Data finalització contracte]]+1,"")</f>
        <v/>
      </c>
      <c r="O10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03" s="495" t="str">
        <f>IF(Taula42[[#This Row],[Data inici contracte]]&lt;&gt;0,((Taula42[[#This Row],[Dies de contracte en vigor durant l´any 2023]]/365)*104),"")</f>
        <v/>
      </c>
      <c r="Q103" s="496"/>
      <c r="R103" s="496"/>
      <c r="S103" s="496"/>
      <c r="T103" s="496"/>
      <c r="U103" s="371">
        <f>SUM(Taula42[[#This Row],[Nombre d''hores de suport i acompanyament a les famílies]:[Nombre d''hores de seguiment en el lloc de feina]])</f>
        <v>0</v>
      </c>
      <c r="V103" s="371" t="str">
        <f>IF(Taula42[[#This Row],[Suma total d''hores d''atenció]]=0,"",AH103)</f>
        <v/>
      </c>
      <c r="W103" s="170"/>
      <c r="X103" s="158"/>
      <c r="Y103" s="158"/>
      <c r="Z103" s="158"/>
      <c r="AA103" s="158"/>
      <c r="AB103" s="224">
        <f t="shared" si="9"/>
        <v>0</v>
      </c>
      <c r="AC103" s="227">
        <f>Taula42[[#This Row],[Mòdul aplicat]]</f>
        <v>0</v>
      </c>
      <c r="AD103" s="231"/>
      <c r="AE103" s="80"/>
      <c r="AF103" s="529">
        <f>(IF(AND(AS103=1,Taula42[[#This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03" s="529">
        <f t="shared" si="17"/>
        <v>0</v>
      </c>
      <c r="AH10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03" s="420"/>
      <c r="AJ103" s="471" t="str">
        <f>IF(Taula42[[#This Row],[Data inici contracte]]=0,"",(12/365)*Taula42[[#This Row],[Dies de contracte en vigor durant l´any 2023]])</f>
        <v/>
      </c>
      <c r="AK103" s="471" t="str">
        <f>IF(Taula42[[#This Row],[Data inici contracte]]=0,"",(24/365)*Taula42[[#This Row],[Dies de contracte en vigor durant l´any 2023]])</f>
        <v/>
      </c>
      <c r="AL103" s="471" t="str">
        <f>IF(Taula42[[#This Row],[Data inici contracte]]=0,"",(4/365)*Taula42[[#This Row],[Dies de contracte en vigor durant l´any 2023]])</f>
        <v/>
      </c>
      <c r="AM103" s="471" t="str">
        <f>IF(Taula42[[#This Row],[Data inici contracte]]=0,"",(64/365)*Taula42[[#This Row],[Dies de contracte en vigor durant l´any 2023]])</f>
        <v/>
      </c>
      <c r="AN103" s="420"/>
      <c r="AO103" s="91">
        <f>IF(AS103=1,((2763.41/365)*Taula42[[#This Row],[Dies de contracte en vigor durant l´any 2023]]),0)</f>
        <v>0</v>
      </c>
      <c r="AQ103" s="15"/>
      <c r="AS103" s="425">
        <f>IF(Taula42[[#This Row],[Núm. d''ordre]]&lt;&gt;"",1,0)</f>
        <v>0</v>
      </c>
      <c r="AU103" s="425">
        <f t="shared" si="10"/>
        <v>1</v>
      </c>
      <c r="AV103" s="425">
        <f t="shared" si="11"/>
        <v>0</v>
      </c>
      <c r="AX103" s="425">
        <f>IF(Taula42[[#This Row],[Núm. d''ordre]]&gt;0,1,0)</f>
        <v>1</v>
      </c>
      <c r="AZ103" s="426">
        <f t="shared" si="12"/>
        <v>0</v>
      </c>
      <c r="BA103" s="426">
        <f t="shared" si="13"/>
        <v>0</v>
      </c>
      <c r="BB103" s="426">
        <f t="shared" si="14"/>
        <v>0</v>
      </c>
      <c r="BD103" s="88">
        <f t="shared" si="15"/>
        <v>0</v>
      </c>
      <c r="BE103" s="88">
        <f t="shared" si="16"/>
        <v>0</v>
      </c>
      <c r="CC103" s="12"/>
      <c r="CD103" s="12"/>
      <c r="CE103" s="12"/>
    </row>
    <row r="104" spans="1:83" ht="13.5" customHeight="1">
      <c r="A104" s="9"/>
      <c r="B104" s="15" t="str">
        <f>IF($C104&lt;&gt;"",MAX($B$7:B103)+1,"")</f>
        <v/>
      </c>
      <c r="C104" s="265"/>
      <c r="D104" s="151"/>
      <c r="E104" s="152"/>
      <c r="F104" s="153"/>
      <c r="G104" s="153"/>
      <c r="H104" s="160"/>
      <c r="I104" s="159"/>
      <c r="J104" s="163"/>
      <c r="K104" s="169"/>
      <c r="L104" s="157"/>
      <c r="M104" s="162"/>
      <c r="N104" s="532" t="str">
        <f>IF(Taula42[[#This Row],[Data inici contracte]]&lt;&gt;0,Taula42[[#This Row],[Data finalització contracte]]+1,"")</f>
        <v/>
      </c>
      <c r="O10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04" s="495" t="str">
        <f>IF(Taula42[[#This Row],[Data inici contracte]]&lt;&gt;0,((Taula42[[#This Row],[Dies de contracte en vigor durant l´any 2023]]/365)*104),"")</f>
        <v/>
      </c>
      <c r="Q104" s="496"/>
      <c r="R104" s="496"/>
      <c r="S104" s="496"/>
      <c r="T104" s="496"/>
      <c r="U104" s="371">
        <f>SUM(Taula42[[#This Row],[Nombre d''hores de suport i acompanyament a les famílies]:[Nombre d''hores de seguiment en el lloc de feina]])</f>
        <v>0</v>
      </c>
      <c r="V104" s="371" t="str">
        <f>IF(Taula42[[#This Row],[Suma total d''hores d''atenció]]=0,"",AH104)</f>
        <v/>
      </c>
      <c r="W104" s="170"/>
      <c r="X104" s="158"/>
      <c r="Y104" s="158"/>
      <c r="Z104" s="158"/>
      <c r="AA104" s="158"/>
      <c r="AB104" s="224">
        <f t="shared" si="9"/>
        <v>0</v>
      </c>
      <c r="AC104" s="227">
        <f>Taula42[[#This Row],[Mòdul aplicat]]</f>
        <v>0</v>
      </c>
      <c r="AD104" s="231"/>
      <c r="AE104" s="80"/>
      <c r="AF104" s="529">
        <f>(IF(AND(AS104=1,Taula42[[#This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04" s="529">
        <f t="shared" si="17"/>
        <v>0</v>
      </c>
      <c r="AH10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04" s="420"/>
      <c r="AJ104" s="471" t="str">
        <f>IF(Taula42[[#This Row],[Data inici contracte]]=0,"",(12/365)*Taula42[[#This Row],[Dies de contracte en vigor durant l´any 2023]])</f>
        <v/>
      </c>
      <c r="AK104" s="471" t="str">
        <f>IF(Taula42[[#This Row],[Data inici contracte]]=0,"",(24/365)*Taula42[[#This Row],[Dies de contracte en vigor durant l´any 2023]])</f>
        <v/>
      </c>
      <c r="AL104" s="471" t="str">
        <f>IF(Taula42[[#This Row],[Data inici contracte]]=0,"",(4/365)*Taula42[[#This Row],[Dies de contracte en vigor durant l´any 2023]])</f>
        <v/>
      </c>
      <c r="AM104" s="471" t="str">
        <f>IF(Taula42[[#This Row],[Data inici contracte]]=0,"",(64/365)*Taula42[[#This Row],[Dies de contracte en vigor durant l´any 2023]])</f>
        <v/>
      </c>
      <c r="AN104" s="420"/>
      <c r="AO104" s="91">
        <f>IF(AS104=1,((2763.41/365)*Taula42[[#This Row],[Dies de contracte en vigor durant l´any 2023]]),0)</f>
        <v>0</v>
      </c>
      <c r="AQ104" s="15"/>
      <c r="AS104" s="425">
        <f>IF(Taula42[[#This Row],[Núm. d''ordre]]&lt;&gt;"",1,0)</f>
        <v>0</v>
      </c>
      <c r="AU104" s="425">
        <f t="shared" si="10"/>
        <v>1</v>
      </c>
      <c r="AV104" s="425">
        <f t="shared" si="11"/>
        <v>0</v>
      </c>
      <c r="AX104" s="425">
        <f>IF(Taula42[[#This Row],[Núm. d''ordre]]&gt;0,1,0)</f>
        <v>1</v>
      </c>
      <c r="AZ104" s="426">
        <f t="shared" si="12"/>
        <v>0</v>
      </c>
      <c r="BA104" s="426">
        <f t="shared" si="13"/>
        <v>0</v>
      </c>
      <c r="BB104" s="426">
        <f t="shared" si="14"/>
        <v>0</v>
      </c>
      <c r="BD104" s="88">
        <f t="shared" si="15"/>
        <v>0</v>
      </c>
      <c r="BE104" s="88">
        <f t="shared" si="16"/>
        <v>0</v>
      </c>
      <c r="CC104" s="12"/>
      <c r="CD104" s="12"/>
      <c r="CE104" s="12"/>
    </row>
    <row r="105" spans="1:83" ht="13.5" customHeight="1">
      <c r="A105" s="9"/>
      <c r="B105" s="15" t="str">
        <f>IF($C105&lt;&gt;"",MAX($B$7:B104)+1,"")</f>
        <v/>
      </c>
      <c r="C105" s="265"/>
      <c r="D105" s="151"/>
      <c r="E105" s="152"/>
      <c r="F105" s="153"/>
      <c r="G105" s="153"/>
      <c r="H105" s="160"/>
      <c r="I105" s="159"/>
      <c r="J105" s="163"/>
      <c r="K105" s="169"/>
      <c r="L105" s="157"/>
      <c r="M105" s="162"/>
      <c r="N105" s="532" t="str">
        <f>IF(Taula42[[#This Row],[Data inici contracte]]&lt;&gt;0,Taula42[[#This Row],[Data finalització contracte]]+1,"")</f>
        <v/>
      </c>
      <c r="O10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05" s="495" t="str">
        <f>IF(Taula42[[#This Row],[Data inici contracte]]&lt;&gt;0,((Taula42[[#This Row],[Dies de contracte en vigor durant l´any 2023]]/365)*104),"")</f>
        <v/>
      </c>
      <c r="Q105" s="496"/>
      <c r="R105" s="496"/>
      <c r="S105" s="496"/>
      <c r="T105" s="496"/>
      <c r="U105" s="371">
        <f>SUM(Taula42[[#This Row],[Nombre d''hores de suport i acompanyament a les famílies]:[Nombre d''hores de seguiment en el lloc de feina]])</f>
        <v>0</v>
      </c>
      <c r="V105" s="371" t="str">
        <f>IF(Taula42[[#This Row],[Suma total d''hores d''atenció]]=0,"",AH105)</f>
        <v/>
      </c>
      <c r="W105" s="170"/>
      <c r="X105" s="158"/>
      <c r="Y105" s="158"/>
      <c r="Z105" s="158"/>
      <c r="AA105" s="158"/>
      <c r="AB105" s="224">
        <f t="shared" si="9"/>
        <v>0</v>
      </c>
      <c r="AC105" s="227">
        <f>Taula42[[#This Row],[Mòdul aplicat]]</f>
        <v>0</v>
      </c>
      <c r="AD105" s="231"/>
      <c r="AE105" s="80"/>
      <c r="AF105" s="529">
        <f>(IF(AND(AS105=1,Taula42[[#This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05" s="529">
        <f t="shared" si="17"/>
        <v>0</v>
      </c>
      <c r="AH10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05" s="420"/>
      <c r="AJ105" s="471" t="str">
        <f>IF(Taula42[[#This Row],[Data inici contracte]]=0,"",(12/365)*Taula42[[#This Row],[Dies de contracte en vigor durant l´any 2023]])</f>
        <v/>
      </c>
      <c r="AK105" s="471" t="str">
        <f>IF(Taula42[[#This Row],[Data inici contracte]]=0,"",(24/365)*Taula42[[#This Row],[Dies de contracte en vigor durant l´any 2023]])</f>
        <v/>
      </c>
      <c r="AL105" s="471" t="str">
        <f>IF(Taula42[[#This Row],[Data inici contracte]]=0,"",(4/365)*Taula42[[#This Row],[Dies de contracte en vigor durant l´any 2023]])</f>
        <v/>
      </c>
      <c r="AM105" s="471" t="str">
        <f>IF(Taula42[[#This Row],[Data inici contracte]]=0,"",(64/365)*Taula42[[#This Row],[Dies de contracte en vigor durant l´any 2023]])</f>
        <v/>
      </c>
      <c r="AN105" s="420"/>
      <c r="AO105" s="91">
        <f>IF(AS105=1,((2763.41/365)*Taula42[[#This Row],[Dies de contracte en vigor durant l´any 2023]]),0)</f>
        <v>0</v>
      </c>
      <c r="AQ105" s="15"/>
      <c r="AS105" s="425">
        <f>IF(Taula42[[#This Row],[Núm. d''ordre]]&lt;&gt;"",1,0)</f>
        <v>0</v>
      </c>
      <c r="AU105" s="425">
        <f t="shared" si="10"/>
        <v>1</v>
      </c>
      <c r="AV105" s="425">
        <f t="shared" si="11"/>
        <v>0</v>
      </c>
      <c r="AX105" s="425">
        <f>IF(Taula42[[#This Row],[Núm. d''ordre]]&gt;0,1,0)</f>
        <v>1</v>
      </c>
      <c r="AZ105" s="426">
        <f t="shared" si="12"/>
        <v>0</v>
      </c>
      <c r="BA105" s="426">
        <f t="shared" si="13"/>
        <v>0</v>
      </c>
      <c r="BB105" s="426">
        <f t="shared" si="14"/>
        <v>0</v>
      </c>
      <c r="BD105" s="88">
        <f t="shared" si="15"/>
        <v>0</v>
      </c>
      <c r="BE105" s="88">
        <f t="shared" si="16"/>
        <v>0</v>
      </c>
      <c r="CC105" s="12"/>
      <c r="CD105" s="12"/>
      <c r="CE105" s="12"/>
    </row>
    <row r="106" spans="1:83" ht="13.5" customHeight="1">
      <c r="A106" s="9"/>
      <c r="B106" s="15" t="str">
        <f>IF($C106&lt;&gt;"",MAX($B$7:B105)+1,"")</f>
        <v/>
      </c>
      <c r="C106" s="265"/>
      <c r="D106" s="151"/>
      <c r="E106" s="152"/>
      <c r="F106" s="153"/>
      <c r="G106" s="153"/>
      <c r="H106" s="160"/>
      <c r="I106" s="159"/>
      <c r="J106" s="163"/>
      <c r="K106" s="169"/>
      <c r="L106" s="157"/>
      <c r="M106" s="162"/>
      <c r="N106" s="532" t="str">
        <f>IF(Taula42[[#This Row],[Data inici contracte]]&lt;&gt;0,Taula42[[#This Row],[Data finalització contracte]]+1,"")</f>
        <v/>
      </c>
      <c r="O10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06" s="495" t="str">
        <f>IF(Taula42[[#This Row],[Data inici contracte]]&lt;&gt;0,((Taula42[[#This Row],[Dies de contracte en vigor durant l´any 2023]]/365)*104),"")</f>
        <v/>
      </c>
      <c r="Q106" s="496"/>
      <c r="R106" s="496"/>
      <c r="S106" s="496"/>
      <c r="T106" s="496"/>
      <c r="U106" s="371">
        <f>SUM(Taula42[[#This Row],[Nombre d''hores de suport i acompanyament a les famílies]:[Nombre d''hores de seguiment en el lloc de feina]])</f>
        <v>0</v>
      </c>
      <c r="V106" s="371" t="str">
        <f>IF(Taula42[[#This Row],[Suma total d''hores d''atenció]]=0,"",AH106)</f>
        <v/>
      </c>
      <c r="W106" s="170"/>
      <c r="X106" s="158"/>
      <c r="Y106" s="158"/>
      <c r="Z106" s="158"/>
      <c r="AA106" s="158"/>
      <c r="AB106" s="224">
        <f t="shared" si="9"/>
        <v>0</v>
      </c>
      <c r="AC106" s="227">
        <f>Taula42[[#This Row],[Mòdul aplicat]]</f>
        <v>0</v>
      </c>
      <c r="AD106" s="231"/>
      <c r="AE106" s="80"/>
      <c r="AF106" s="529">
        <f>(IF(AND(AS106=1,Taula42[[#This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06" s="529">
        <f t="shared" si="17"/>
        <v>0</v>
      </c>
      <c r="AH10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06" s="420"/>
      <c r="AJ106" s="471" t="str">
        <f>IF(Taula42[[#This Row],[Data inici contracte]]=0,"",(12/365)*Taula42[[#This Row],[Dies de contracte en vigor durant l´any 2023]])</f>
        <v/>
      </c>
      <c r="AK106" s="471" t="str">
        <f>IF(Taula42[[#This Row],[Data inici contracte]]=0,"",(24/365)*Taula42[[#This Row],[Dies de contracte en vigor durant l´any 2023]])</f>
        <v/>
      </c>
      <c r="AL106" s="471" t="str">
        <f>IF(Taula42[[#This Row],[Data inici contracte]]=0,"",(4/365)*Taula42[[#This Row],[Dies de contracte en vigor durant l´any 2023]])</f>
        <v/>
      </c>
      <c r="AM106" s="471" t="str">
        <f>IF(Taula42[[#This Row],[Data inici contracte]]=0,"",(64/365)*Taula42[[#This Row],[Dies de contracte en vigor durant l´any 2023]])</f>
        <v/>
      </c>
      <c r="AN106" s="420"/>
      <c r="AO106" s="91">
        <f>IF(AS106=1,((2763.41/365)*Taula42[[#This Row],[Dies de contracte en vigor durant l´any 2023]]),0)</f>
        <v>0</v>
      </c>
      <c r="AQ106" s="15"/>
      <c r="AS106" s="425">
        <f>IF(Taula42[[#This Row],[Núm. d''ordre]]&lt;&gt;"",1,0)</f>
        <v>0</v>
      </c>
      <c r="AU106" s="425">
        <f t="shared" si="10"/>
        <v>1</v>
      </c>
      <c r="AV106" s="425">
        <f t="shared" si="11"/>
        <v>0</v>
      </c>
      <c r="AX106" s="425">
        <f>IF(Taula42[[#This Row],[Núm. d''ordre]]&gt;0,1,0)</f>
        <v>1</v>
      </c>
      <c r="AZ106" s="426">
        <f t="shared" si="12"/>
        <v>0</v>
      </c>
      <c r="BA106" s="426">
        <f t="shared" si="13"/>
        <v>0</v>
      </c>
      <c r="BB106" s="426">
        <f t="shared" si="14"/>
        <v>0</v>
      </c>
      <c r="BD106" s="88">
        <f t="shared" si="15"/>
        <v>0</v>
      </c>
      <c r="BE106" s="88">
        <f t="shared" si="16"/>
        <v>0</v>
      </c>
      <c r="CC106" s="12"/>
      <c r="CD106" s="12"/>
      <c r="CE106" s="12"/>
    </row>
    <row r="107" spans="1:83" ht="13.5" customHeight="1">
      <c r="A107" s="9"/>
      <c r="B107" s="15" t="str">
        <f>IF($C107&lt;&gt;"",MAX($B$7:B106)+1,"")</f>
        <v/>
      </c>
      <c r="C107" s="265"/>
      <c r="D107" s="151"/>
      <c r="E107" s="152"/>
      <c r="F107" s="153"/>
      <c r="G107" s="153"/>
      <c r="H107" s="160"/>
      <c r="I107" s="159"/>
      <c r="J107" s="163"/>
      <c r="K107" s="169"/>
      <c r="L107" s="157"/>
      <c r="M107" s="162"/>
      <c r="N107" s="532" t="str">
        <f>IF(Taula42[[#This Row],[Data inici contracte]]&lt;&gt;0,Taula42[[#This Row],[Data finalització contracte]]+1,"")</f>
        <v/>
      </c>
      <c r="O10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07" s="495" t="str">
        <f>IF(Taula42[[#This Row],[Data inici contracte]]&lt;&gt;0,((Taula42[[#This Row],[Dies de contracte en vigor durant l´any 2023]]/365)*104),"")</f>
        <v/>
      </c>
      <c r="Q107" s="496"/>
      <c r="R107" s="496"/>
      <c r="S107" s="496"/>
      <c r="T107" s="496"/>
      <c r="U107" s="371">
        <f>SUM(Taula42[[#This Row],[Nombre d''hores de suport i acompanyament a les famílies]:[Nombre d''hores de seguiment en el lloc de feina]])</f>
        <v>0</v>
      </c>
      <c r="V107" s="371" t="str">
        <f>IF(Taula42[[#This Row],[Suma total d''hores d''atenció]]=0,"",AH107)</f>
        <v/>
      </c>
      <c r="W107" s="170"/>
      <c r="X107" s="158"/>
      <c r="Y107" s="158"/>
      <c r="Z107" s="158"/>
      <c r="AA107" s="158"/>
      <c r="AB107" s="224">
        <f t="shared" si="9"/>
        <v>0</v>
      </c>
      <c r="AC107" s="227">
        <f>Taula42[[#This Row],[Mòdul aplicat]]</f>
        <v>0</v>
      </c>
      <c r="AD107" s="231"/>
      <c r="AE107" s="80"/>
      <c r="AF107" s="529">
        <f>(IF(AND(AS107=1,Taula42[[#This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07" s="529">
        <f t="shared" si="17"/>
        <v>0</v>
      </c>
      <c r="AH10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07" s="420"/>
      <c r="AJ107" s="471" t="str">
        <f>IF(Taula42[[#This Row],[Data inici contracte]]=0,"",(12/365)*Taula42[[#This Row],[Dies de contracte en vigor durant l´any 2023]])</f>
        <v/>
      </c>
      <c r="AK107" s="471" t="str">
        <f>IF(Taula42[[#This Row],[Data inici contracte]]=0,"",(24/365)*Taula42[[#This Row],[Dies de contracte en vigor durant l´any 2023]])</f>
        <v/>
      </c>
      <c r="AL107" s="471" t="str">
        <f>IF(Taula42[[#This Row],[Data inici contracte]]=0,"",(4/365)*Taula42[[#This Row],[Dies de contracte en vigor durant l´any 2023]])</f>
        <v/>
      </c>
      <c r="AM107" s="471" t="str">
        <f>IF(Taula42[[#This Row],[Data inici contracte]]=0,"",(64/365)*Taula42[[#This Row],[Dies de contracte en vigor durant l´any 2023]])</f>
        <v/>
      </c>
      <c r="AN107" s="420"/>
      <c r="AO107" s="91">
        <f>IF(AS107=1,((2763.41/365)*Taula42[[#This Row],[Dies de contracte en vigor durant l´any 2023]]),0)</f>
        <v>0</v>
      </c>
      <c r="AQ107" s="15"/>
      <c r="AS107" s="425">
        <f>IF(Taula42[[#This Row],[Núm. d''ordre]]&lt;&gt;"",1,0)</f>
        <v>0</v>
      </c>
      <c r="AU107" s="425">
        <f t="shared" si="10"/>
        <v>1</v>
      </c>
      <c r="AV107" s="425">
        <f t="shared" si="11"/>
        <v>0</v>
      </c>
      <c r="AX107" s="425">
        <f>IF(Taula42[[#This Row],[Núm. d''ordre]]&gt;0,1,0)</f>
        <v>1</v>
      </c>
      <c r="AZ107" s="426">
        <f t="shared" si="12"/>
        <v>0</v>
      </c>
      <c r="BA107" s="426">
        <f t="shared" si="13"/>
        <v>0</v>
      </c>
      <c r="BB107" s="426">
        <f t="shared" si="14"/>
        <v>0</v>
      </c>
      <c r="BD107" s="88">
        <f t="shared" si="15"/>
        <v>0</v>
      </c>
      <c r="BE107" s="88">
        <f t="shared" si="16"/>
        <v>0</v>
      </c>
      <c r="CC107" s="12"/>
      <c r="CD107" s="12"/>
      <c r="CE107" s="12"/>
    </row>
    <row r="108" spans="1:83" ht="13.5" customHeight="1">
      <c r="A108" s="9"/>
      <c r="B108" s="15" t="str">
        <f>IF($C108&lt;&gt;"",MAX($B$7:B107)+1,"")</f>
        <v/>
      </c>
      <c r="C108" s="265"/>
      <c r="D108" s="151"/>
      <c r="E108" s="152"/>
      <c r="F108" s="153"/>
      <c r="G108" s="153"/>
      <c r="H108" s="160"/>
      <c r="I108" s="159"/>
      <c r="J108" s="163"/>
      <c r="K108" s="169"/>
      <c r="L108" s="157"/>
      <c r="M108" s="162"/>
      <c r="N108" s="532" t="str">
        <f>IF(Taula42[[#This Row],[Data inici contracte]]&lt;&gt;0,Taula42[[#This Row],[Data finalització contracte]]+1,"")</f>
        <v/>
      </c>
      <c r="O10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08" s="495" t="str">
        <f>IF(Taula42[[#This Row],[Data inici contracte]]&lt;&gt;0,((Taula42[[#This Row],[Dies de contracte en vigor durant l´any 2023]]/365)*104),"")</f>
        <v/>
      </c>
      <c r="Q108" s="496"/>
      <c r="R108" s="496"/>
      <c r="S108" s="496"/>
      <c r="T108" s="496"/>
      <c r="U108" s="371">
        <f>SUM(Taula42[[#This Row],[Nombre d''hores de suport i acompanyament a les famílies]:[Nombre d''hores de seguiment en el lloc de feina]])</f>
        <v>0</v>
      </c>
      <c r="V108" s="371" t="str">
        <f>IF(Taula42[[#This Row],[Suma total d''hores d''atenció]]=0,"",AH108)</f>
        <v/>
      </c>
      <c r="W108" s="170"/>
      <c r="X108" s="158"/>
      <c r="Y108" s="158"/>
      <c r="Z108" s="158"/>
      <c r="AA108" s="158"/>
      <c r="AB108" s="224">
        <f t="shared" si="9"/>
        <v>0</v>
      </c>
      <c r="AC108" s="227">
        <f>Taula42[[#This Row],[Mòdul aplicat]]</f>
        <v>0</v>
      </c>
      <c r="AD108" s="231"/>
      <c r="AE108" s="80"/>
      <c r="AF108" s="529">
        <f>(IF(AND(AS108=1,Taula42[[#This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08" s="529">
        <f t="shared" si="17"/>
        <v>0</v>
      </c>
      <c r="AH10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08" s="420"/>
      <c r="AJ108" s="471" t="str">
        <f>IF(Taula42[[#This Row],[Data inici contracte]]=0,"",(12/365)*Taula42[[#This Row],[Dies de contracte en vigor durant l´any 2023]])</f>
        <v/>
      </c>
      <c r="AK108" s="471" t="str">
        <f>IF(Taula42[[#This Row],[Data inici contracte]]=0,"",(24/365)*Taula42[[#This Row],[Dies de contracte en vigor durant l´any 2023]])</f>
        <v/>
      </c>
      <c r="AL108" s="471" t="str">
        <f>IF(Taula42[[#This Row],[Data inici contracte]]=0,"",(4/365)*Taula42[[#This Row],[Dies de contracte en vigor durant l´any 2023]])</f>
        <v/>
      </c>
      <c r="AM108" s="471" t="str">
        <f>IF(Taula42[[#This Row],[Data inici contracte]]=0,"",(64/365)*Taula42[[#This Row],[Dies de contracte en vigor durant l´any 2023]])</f>
        <v/>
      </c>
      <c r="AN108" s="420"/>
      <c r="AO108" s="91">
        <f>IF(AS108=1,((2763.41/365)*Taula42[[#This Row],[Dies de contracte en vigor durant l´any 2023]]),0)</f>
        <v>0</v>
      </c>
      <c r="AQ108" s="15"/>
      <c r="AS108" s="425">
        <f>IF(Taula42[[#This Row],[Núm. d''ordre]]&lt;&gt;"",1,0)</f>
        <v>0</v>
      </c>
      <c r="AU108" s="425">
        <f t="shared" si="10"/>
        <v>1</v>
      </c>
      <c r="AV108" s="425">
        <f t="shared" si="11"/>
        <v>0</v>
      </c>
      <c r="AX108" s="425">
        <f>IF(Taula42[[#This Row],[Núm. d''ordre]]&gt;0,1,0)</f>
        <v>1</v>
      </c>
      <c r="AZ108" s="426">
        <f t="shared" si="12"/>
        <v>0</v>
      </c>
      <c r="BA108" s="426">
        <f t="shared" si="13"/>
        <v>0</v>
      </c>
      <c r="BB108" s="426">
        <f t="shared" si="14"/>
        <v>0</v>
      </c>
      <c r="BD108" s="88">
        <f t="shared" si="15"/>
        <v>0</v>
      </c>
      <c r="BE108" s="88">
        <f t="shared" si="16"/>
        <v>0</v>
      </c>
      <c r="CC108" s="12"/>
      <c r="CD108" s="12"/>
      <c r="CE108" s="12"/>
    </row>
    <row r="109" spans="1:83" ht="13.5" customHeight="1">
      <c r="A109" s="9"/>
      <c r="B109" s="15" t="str">
        <f>IF($C109&lt;&gt;"",MAX($B$7:B108)+1,"")</f>
        <v/>
      </c>
      <c r="C109" s="265"/>
      <c r="D109" s="151"/>
      <c r="E109" s="152"/>
      <c r="F109" s="153"/>
      <c r="G109" s="153"/>
      <c r="H109" s="160"/>
      <c r="I109" s="159"/>
      <c r="J109" s="163"/>
      <c r="K109" s="169"/>
      <c r="L109" s="157"/>
      <c r="M109" s="162"/>
      <c r="N109" s="532" t="str">
        <f>IF(Taula42[[#This Row],[Data inici contracte]]&lt;&gt;0,Taula42[[#This Row],[Data finalització contracte]]+1,"")</f>
        <v/>
      </c>
      <c r="O10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09" s="495" t="str">
        <f>IF(Taula42[[#This Row],[Data inici contracte]]&lt;&gt;0,((Taula42[[#This Row],[Dies de contracte en vigor durant l´any 2023]]/365)*104),"")</f>
        <v/>
      </c>
      <c r="Q109" s="496"/>
      <c r="R109" s="496"/>
      <c r="S109" s="496"/>
      <c r="T109" s="496"/>
      <c r="U109" s="371">
        <f>SUM(Taula42[[#This Row],[Nombre d''hores de suport i acompanyament a les famílies]:[Nombre d''hores de seguiment en el lloc de feina]])</f>
        <v>0</v>
      </c>
      <c r="V109" s="371" t="str">
        <f>IF(Taula42[[#This Row],[Suma total d''hores d''atenció]]=0,"",AH109)</f>
        <v/>
      </c>
      <c r="W109" s="170"/>
      <c r="X109" s="158"/>
      <c r="Y109" s="158"/>
      <c r="Z109" s="158"/>
      <c r="AA109" s="158"/>
      <c r="AB109" s="224">
        <f t="shared" si="9"/>
        <v>0</v>
      </c>
      <c r="AC109" s="227">
        <f>Taula42[[#This Row],[Mòdul aplicat]]</f>
        <v>0</v>
      </c>
      <c r="AD109" s="231"/>
      <c r="AE109" s="80"/>
      <c r="AF109" s="529">
        <f>(IF(AND(AS109=1,Taula42[[#This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09" s="529">
        <f t="shared" si="17"/>
        <v>0</v>
      </c>
      <c r="AH10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09" s="420"/>
      <c r="AJ109" s="471" t="str">
        <f>IF(Taula42[[#This Row],[Data inici contracte]]=0,"",(12/365)*Taula42[[#This Row],[Dies de contracte en vigor durant l´any 2023]])</f>
        <v/>
      </c>
      <c r="AK109" s="471" t="str">
        <f>IF(Taula42[[#This Row],[Data inici contracte]]=0,"",(24/365)*Taula42[[#This Row],[Dies de contracte en vigor durant l´any 2023]])</f>
        <v/>
      </c>
      <c r="AL109" s="471" t="str">
        <f>IF(Taula42[[#This Row],[Data inici contracte]]=0,"",(4/365)*Taula42[[#This Row],[Dies de contracte en vigor durant l´any 2023]])</f>
        <v/>
      </c>
      <c r="AM109" s="471" t="str">
        <f>IF(Taula42[[#This Row],[Data inici contracte]]=0,"",(64/365)*Taula42[[#This Row],[Dies de contracte en vigor durant l´any 2023]])</f>
        <v/>
      </c>
      <c r="AN109" s="420"/>
      <c r="AO109" s="91">
        <f>IF(AS109=1,((2763.41/365)*Taula42[[#This Row],[Dies de contracte en vigor durant l´any 2023]]),0)</f>
        <v>0</v>
      </c>
      <c r="AQ109" s="15"/>
      <c r="AS109" s="425">
        <f>IF(Taula42[[#This Row],[Núm. d''ordre]]&lt;&gt;"",1,0)</f>
        <v>0</v>
      </c>
      <c r="AU109" s="425">
        <f t="shared" si="10"/>
        <v>1</v>
      </c>
      <c r="AV109" s="425">
        <f t="shared" si="11"/>
        <v>0</v>
      </c>
      <c r="AX109" s="425">
        <f>IF(Taula42[[#This Row],[Núm. d''ordre]]&gt;0,1,0)</f>
        <v>1</v>
      </c>
      <c r="AZ109" s="426">
        <f t="shared" si="12"/>
        <v>0</v>
      </c>
      <c r="BA109" s="426">
        <f t="shared" si="13"/>
        <v>0</v>
      </c>
      <c r="BB109" s="426">
        <f t="shared" si="14"/>
        <v>0</v>
      </c>
      <c r="BD109" s="88">
        <f t="shared" si="15"/>
        <v>0</v>
      </c>
      <c r="BE109" s="88">
        <f t="shared" si="16"/>
        <v>0</v>
      </c>
      <c r="CC109" s="12"/>
      <c r="CD109" s="12"/>
      <c r="CE109" s="12"/>
    </row>
    <row r="110" spans="1:83" ht="13.5" customHeight="1">
      <c r="A110" s="9"/>
      <c r="B110" s="15" t="str">
        <f>IF($C110&lt;&gt;"",MAX($B$7:B109)+1,"")</f>
        <v/>
      </c>
      <c r="C110" s="265"/>
      <c r="D110" s="151"/>
      <c r="E110" s="152"/>
      <c r="F110" s="153"/>
      <c r="G110" s="153"/>
      <c r="H110" s="160"/>
      <c r="I110" s="159"/>
      <c r="J110" s="163"/>
      <c r="K110" s="169"/>
      <c r="L110" s="157"/>
      <c r="M110" s="162"/>
      <c r="N110" s="532" t="str">
        <f>IF(Taula42[[#This Row],[Data inici contracte]]&lt;&gt;0,Taula42[[#This Row],[Data finalització contracte]]+1,"")</f>
        <v/>
      </c>
      <c r="O11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10" s="495" t="str">
        <f>IF(Taula42[[#This Row],[Data inici contracte]]&lt;&gt;0,((Taula42[[#This Row],[Dies de contracte en vigor durant l´any 2023]]/365)*104),"")</f>
        <v/>
      </c>
      <c r="Q110" s="496"/>
      <c r="R110" s="496"/>
      <c r="S110" s="496"/>
      <c r="T110" s="496"/>
      <c r="U110" s="371">
        <f>SUM(Taula42[[#This Row],[Nombre d''hores de suport i acompanyament a les famílies]:[Nombre d''hores de seguiment en el lloc de feina]])</f>
        <v>0</v>
      </c>
      <c r="V110" s="371" t="str">
        <f>IF(Taula42[[#This Row],[Suma total d''hores d''atenció]]=0,"",AH110)</f>
        <v/>
      </c>
      <c r="W110" s="170"/>
      <c r="X110" s="158"/>
      <c r="Y110" s="158"/>
      <c r="Z110" s="158"/>
      <c r="AA110" s="158"/>
      <c r="AB110" s="224">
        <f t="shared" si="9"/>
        <v>0</v>
      </c>
      <c r="AC110" s="227">
        <f>Taula42[[#This Row],[Mòdul aplicat]]</f>
        <v>0</v>
      </c>
      <c r="AD110" s="231"/>
      <c r="AE110" s="80"/>
      <c r="AF110" s="529">
        <f>(IF(AND(AS110=1,Taula42[[#This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10" s="529">
        <f t="shared" si="17"/>
        <v>0</v>
      </c>
      <c r="AH11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10" s="420"/>
      <c r="AJ110" s="471" t="str">
        <f>IF(Taula42[[#This Row],[Data inici contracte]]=0,"",(12/365)*Taula42[[#This Row],[Dies de contracte en vigor durant l´any 2023]])</f>
        <v/>
      </c>
      <c r="AK110" s="471" t="str">
        <f>IF(Taula42[[#This Row],[Data inici contracte]]=0,"",(24/365)*Taula42[[#This Row],[Dies de contracte en vigor durant l´any 2023]])</f>
        <v/>
      </c>
      <c r="AL110" s="471" t="str">
        <f>IF(Taula42[[#This Row],[Data inici contracte]]=0,"",(4/365)*Taula42[[#This Row],[Dies de contracte en vigor durant l´any 2023]])</f>
        <v/>
      </c>
      <c r="AM110" s="471" t="str">
        <f>IF(Taula42[[#This Row],[Data inici contracte]]=0,"",(64/365)*Taula42[[#This Row],[Dies de contracte en vigor durant l´any 2023]])</f>
        <v/>
      </c>
      <c r="AN110" s="420"/>
      <c r="AO110" s="91">
        <f>IF(AS110=1,((2763.41/365)*Taula42[[#This Row],[Dies de contracte en vigor durant l´any 2023]]),0)</f>
        <v>0</v>
      </c>
      <c r="AQ110" s="15"/>
      <c r="AS110" s="425">
        <f>IF(Taula42[[#This Row],[Núm. d''ordre]]&lt;&gt;"",1,0)</f>
        <v>0</v>
      </c>
      <c r="AU110" s="425">
        <f t="shared" si="10"/>
        <v>1</v>
      </c>
      <c r="AV110" s="425">
        <f t="shared" si="11"/>
        <v>0</v>
      </c>
      <c r="AX110" s="425">
        <f>IF(Taula42[[#This Row],[Núm. d''ordre]]&gt;0,1,0)</f>
        <v>1</v>
      </c>
      <c r="AZ110" s="426">
        <f t="shared" si="12"/>
        <v>0</v>
      </c>
      <c r="BA110" s="426">
        <f t="shared" si="13"/>
        <v>0</v>
      </c>
      <c r="BB110" s="426">
        <f t="shared" si="14"/>
        <v>0</v>
      </c>
      <c r="BD110" s="88">
        <f t="shared" si="15"/>
        <v>0</v>
      </c>
      <c r="BE110" s="88">
        <f t="shared" si="16"/>
        <v>0</v>
      </c>
      <c r="CC110" s="12"/>
      <c r="CD110" s="12"/>
      <c r="CE110" s="12"/>
    </row>
    <row r="111" spans="1:83" ht="13.5" customHeight="1">
      <c r="A111" s="9"/>
      <c r="B111" s="15" t="str">
        <f>IF($C111&lt;&gt;"",MAX($B$7:B110)+1,"")</f>
        <v/>
      </c>
      <c r="C111" s="265"/>
      <c r="D111" s="151"/>
      <c r="E111" s="152"/>
      <c r="F111" s="153"/>
      <c r="G111" s="153"/>
      <c r="H111" s="160"/>
      <c r="I111" s="159"/>
      <c r="J111" s="163"/>
      <c r="K111" s="169"/>
      <c r="L111" s="157"/>
      <c r="M111" s="162"/>
      <c r="N111" s="532" t="str">
        <f>IF(Taula42[[#This Row],[Data inici contracte]]&lt;&gt;0,Taula42[[#This Row],[Data finalització contracte]]+1,"")</f>
        <v/>
      </c>
      <c r="O11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11" s="495" t="str">
        <f>IF(Taula42[[#This Row],[Data inici contracte]]&lt;&gt;0,((Taula42[[#This Row],[Dies de contracte en vigor durant l´any 2023]]/365)*104),"")</f>
        <v/>
      </c>
      <c r="Q111" s="496"/>
      <c r="R111" s="496"/>
      <c r="S111" s="496"/>
      <c r="T111" s="496"/>
      <c r="U111" s="371">
        <f>SUM(Taula42[[#This Row],[Nombre d''hores de suport i acompanyament a les famílies]:[Nombre d''hores de seguiment en el lloc de feina]])</f>
        <v>0</v>
      </c>
      <c r="V111" s="371" t="str">
        <f>IF(Taula42[[#This Row],[Suma total d''hores d''atenció]]=0,"",AH111)</f>
        <v/>
      </c>
      <c r="W111" s="170"/>
      <c r="X111" s="158"/>
      <c r="Y111" s="158"/>
      <c r="Z111" s="158"/>
      <c r="AA111" s="158"/>
      <c r="AB111" s="224">
        <f t="shared" si="9"/>
        <v>0</v>
      </c>
      <c r="AC111" s="227">
        <f>Taula42[[#This Row],[Mòdul aplicat]]</f>
        <v>0</v>
      </c>
      <c r="AD111" s="231"/>
      <c r="AE111" s="80"/>
      <c r="AF111" s="529">
        <f>(IF(AND(AS111=1,Taula42[[#This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11" s="529">
        <f t="shared" si="17"/>
        <v>0</v>
      </c>
      <c r="AH11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11" s="420"/>
      <c r="AJ111" s="471" t="str">
        <f>IF(Taula42[[#This Row],[Data inici contracte]]=0,"",(12/365)*Taula42[[#This Row],[Dies de contracte en vigor durant l´any 2023]])</f>
        <v/>
      </c>
      <c r="AK111" s="471" t="str">
        <f>IF(Taula42[[#This Row],[Data inici contracte]]=0,"",(24/365)*Taula42[[#This Row],[Dies de contracte en vigor durant l´any 2023]])</f>
        <v/>
      </c>
      <c r="AL111" s="471" t="str">
        <f>IF(Taula42[[#This Row],[Data inici contracte]]=0,"",(4/365)*Taula42[[#This Row],[Dies de contracte en vigor durant l´any 2023]])</f>
        <v/>
      </c>
      <c r="AM111" s="471" t="str">
        <f>IF(Taula42[[#This Row],[Data inici contracte]]=0,"",(64/365)*Taula42[[#This Row],[Dies de contracte en vigor durant l´any 2023]])</f>
        <v/>
      </c>
      <c r="AN111" s="420"/>
      <c r="AO111" s="91">
        <f>IF(AS111=1,((2763.41/365)*Taula42[[#This Row],[Dies de contracte en vigor durant l´any 2023]]),0)</f>
        <v>0</v>
      </c>
      <c r="AQ111" s="15"/>
      <c r="AS111" s="425">
        <f>IF(Taula42[[#This Row],[Núm. d''ordre]]&lt;&gt;"",1,0)</f>
        <v>0</v>
      </c>
      <c r="AU111" s="425">
        <f t="shared" si="10"/>
        <v>1</v>
      </c>
      <c r="AV111" s="425">
        <f t="shared" si="11"/>
        <v>0</v>
      </c>
      <c r="AX111" s="425">
        <f>IF(Taula42[[#This Row],[Núm. d''ordre]]&gt;0,1,0)</f>
        <v>1</v>
      </c>
      <c r="AZ111" s="426">
        <f t="shared" si="12"/>
        <v>0</v>
      </c>
      <c r="BA111" s="426">
        <f t="shared" si="13"/>
        <v>0</v>
      </c>
      <c r="BB111" s="426">
        <f t="shared" si="14"/>
        <v>0</v>
      </c>
      <c r="BD111" s="88">
        <f t="shared" si="15"/>
        <v>0</v>
      </c>
      <c r="BE111" s="88">
        <f t="shared" si="16"/>
        <v>0</v>
      </c>
      <c r="CC111" s="12"/>
      <c r="CD111" s="12"/>
      <c r="CE111" s="12"/>
    </row>
    <row r="112" spans="1:83" ht="13.5" customHeight="1">
      <c r="A112" s="9"/>
      <c r="B112" s="15" t="str">
        <f>IF($C112&lt;&gt;"",MAX($B$7:B111)+1,"")</f>
        <v/>
      </c>
      <c r="C112" s="265"/>
      <c r="D112" s="151"/>
      <c r="E112" s="152"/>
      <c r="F112" s="153"/>
      <c r="G112" s="153"/>
      <c r="H112" s="160"/>
      <c r="I112" s="159"/>
      <c r="J112" s="163"/>
      <c r="K112" s="169"/>
      <c r="L112" s="157"/>
      <c r="M112" s="162"/>
      <c r="N112" s="532" t="str">
        <f>IF(Taula42[[#This Row],[Data inici contracte]]&lt;&gt;0,Taula42[[#This Row],[Data finalització contracte]]+1,"")</f>
        <v/>
      </c>
      <c r="O11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12" s="495" t="str">
        <f>IF(Taula42[[#This Row],[Data inici contracte]]&lt;&gt;0,((Taula42[[#This Row],[Dies de contracte en vigor durant l´any 2023]]/365)*104),"")</f>
        <v/>
      </c>
      <c r="Q112" s="496"/>
      <c r="R112" s="496"/>
      <c r="S112" s="496"/>
      <c r="T112" s="496"/>
      <c r="U112" s="371">
        <f>SUM(Taula42[[#This Row],[Nombre d''hores de suport i acompanyament a les famílies]:[Nombre d''hores de seguiment en el lloc de feina]])</f>
        <v>0</v>
      </c>
      <c r="V112" s="371" t="str">
        <f>IF(Taula42[[#This Row],[Suma total d''hores d''atenció]]=0,"",AH112)</f>
        <v/>
      </c>
      <c r="W112" s="170"/>
      <c r="X112" s="158"/>
      <c r="Y112" s="158"/>
      <c r="Z112" s="158"/>
      <c r="AA112" s="158"/>
      <c r="AB112" s="224">
        <f t="shared" si="9"/>
        <v>0</v>
      </c>
      <c r="AC112" s="227">
        <f>Taula42[[#This Row],[Mòdul aplicat]]</f>
        <v>0</v>
      </c>
      <c r="AD112" s="231"/>
      <c r="AE112" s="80"/>
      <c r="AF112" s="529">
        <f>(IF(AND(AS112=1,Taula42[[#This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12" s="529">
        <f t="shared" si="17"/>
        <v>0</v>
      </c>
      <c r="AH11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12" s="420"/>
      <c r="AJ112" s="471" t="str">
        <f>IF(Taula42[[#This Row],[Data inici contracte]]=0,"",(12/365)*Taula42[[#This Row],[Dies de contracte en vigor durant l´any 2023]])</f>
        <v/>
      </c>
      <c r="AK112" s="471" t="str">
        <f>IF(Taula42[[#This Row],[Data inici contracte]]=0,"",(24/365)*Taula42[[#This Row],[Dies de contracte en vigor durant l´any 2023]])</f>
        <v/>
      </c>
      <c r="AL112" s="471" t="str">
        <f>IF(Taula42[[#This Row],[Data inici contracte]]=0,"",(4/365)*Taula42[[#This Row],[Dies de contracte en vigor durant l´any 2023]])</f>
        <v/>
      </c>
      <c r="AM112" s="471" t="str">
        <f>IF(Taula42[[#This Row],[Data inici contracte]]=0,"",(64/365)*Taula42[[#This Row],[Dies de contracte en vigor durant l´any 2023]])</f>
        <v/>
      </c>
      <c r="AN112" s="420"/>
      <c r="AO112" s="91">
        <f>IF(AS112=1,((2763.41/365)*Taula42[[#This Row],[Dies de contracte en vigor durant l´any 2023]]),0)</f>
        <v>0</v>
      </c>
      <c r="AQ112" s="15"/>
      <c r="AS112" s="425">
        <f>IF(Taula42[[#This Row],[Núm. d''ordre]]&lt;&gt;"",1,0)</f>
        <v>0</v>
      </c>
      <c r="AU112" s="425">
        <f t="shared" si="10"/>
        <v>1</v>
      </c>
      <c r="AV112" s="425">
        <f t="shared" si="11"/>
        <v>0</v>
      </c>
      <c r="AX112" s="425">
        <f>IF(Taula42[[#This Row],[Núm. d''ordre]]&gt;0,1,0)</f>
        <v>1</v>
      </c>
      <c r="AZ112" s="426">
        <f t="shared" si="12"/>
        <v>0</v>
      </c>
      <c r="BA112" s="426">
        <f t="shared" si="13"/>
        <v>0</v>
      </c>
      <c r="BB112" s="426">
        <f t="shared" si="14"/>
        <v>0</v>
      </c>
      <c r="BD112" s="88">
        <f t="shared" si="15"/>
        <v>0</v>
      </c>
      <c r="BE112" s="88">
        <f t="shared" si="16"/>
        <v>0</v>
      </c>
      <c r="CC112" s="12"/>
      <c r="CD112" s="12"/>
      <c r="CE112" s="12"/>
    </row>
    <row r="113" spans="1:83" ht="13.5" customHeight="1">
      <c r="A113" s="9"/>
      <c r="B113" s="15" t="str">
        <f>IF($C113&lt;&gt;"",MAX($B$7:B112)+1,"")</f>
        <v/>
      </c>
      <c r="C113" s="265"/>
      <c r="D113" s="151"/>
      <c r="E113" s="152"/>
      <c r="F113" s="153"/>
      <c r="G113" s="153"/>
      <c r="H113" s="160"/>
      <c r="I113" s="159"/>
      <c r="J113" s="163"/>
      <c r="K113" s="169"/>
      <c r="L113" s="157"/>
      <c r="M113" s="162"/>
      <c r="N113" s="532" t="str">
        <f>IF(Taula42[[#This Row],[Data inici contracte]]&lt;&gt;0,Taula42[[#This Row],[Data finalització contracte]]+1,"")</f>
        <v/>
      </c>
      <c r="O11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13" s="495" t="str">
        <f>IF(Taula42[[#This Row],[Data inici contracte]]&lt;&gt;0,((Taula42[[#This Row],[Dies de contracte en vigor durant l´any 2023]]/365)*104),"")</f>
        <v/>
      </c>
      <c r="Q113" s="496"/>
      <c r="R113" s="496"/>
      <c r="S113" s="496"/>
      <c r="T113" s="496"/>
      <c r="U113" s="371">
        <f>SUM(Taula42[[#This Row],[Nombre d''hores de suport i acompanyament a les famílies]:[Nombre d''hores de seguiment en el lloc de feina]])</f>
        <v>0</v>
      </c>
      <c r="V113" s="371" t="str">
        <f>IF(Taula42[[#This Row],[Suma total d''hores d''atenció]]=0,"",AH113)</f>
        <v/>
      </c>
      <c r="W113" s="170"/>
      <c r="X113" s="158"/>
      <c r="Y113" s="158"/>
      <c r="Z113" s="158"/>
      <c r="AA113" s="158"/>
      <c r="AB113" s="224">
        <f t="shared" si="9"/>
        <v>0</v>
      </c>
      <c r="AC113" s="227">
        <f>Taula42[[#This Row],[Mòdul aplicat]]</f>
        <v>0</v>
      </c>
      <c r="AD113" s="231"/>
      <c r="AE113" s="80"/>
      <c r="AF113" s="529">
        <f>(IF(AND(AS113=1,Taula42[[#This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13" s="529">
        <f t="shared" si="17"/>
        <v>0</v>
      </c>
      <c r="AH11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13" s="420"/>
      <c r="AJ113" s="471" t="str">
        <f>IF(Taula42[[#This Row],[Data inici contracte]]=0,"",(12/365)*Taula42[[#This Row],[Dies de contracte en vigor durant l´any 2023]])</f>
        <v/>
      </c>
      <c r="AK113" s="471" t="str">
        <f>IF(Taula42[[#This Row],[Data inici contracte]]=0,"",(24/365)*Taula42[[#This Row],[Dies de contracte en vigor durant l´any 2023]])</f>
        <v/>
      </c>
      <c r="AL113" s="471" t="str">
        <f>IF(Taula42[[#This Row],[Data inici contracte]]=0,"",(4/365)*Taula42[[#This Row],[Dies de contracte en vigor durant l´any 2023]])</f>
        <v/>
      </c>
      <c r="AM113" s="471" t="str">
        <f>IF(Taula42[[#This Row],[Data inici contracte]]=0,"",(64/365)*Taula42[[#This Row],[Dies de contracte en vigor durant l´any 2023]])</f>
        <v/>
      </c>
      <c r="AN113" s="420"/>
      <c r="AO113" s="91">
        <f>IF(AS113=1,((2763.41/365)*Taula42[[#This Row],[Dies de contracte en vigor durant l´any 2023]]),0)</f>
        <v>0</v>
      </c>
      <c r="AQ113" s="15"/>
      <c r="AS113" s="425">
        <f>IF(Taula42[[#This Row],[Núm. d''ordre]]&lt;&gt;"",1,0)</f>
        <v>0</v>
      </c>
      <c r="AU113" s="425">
        <f t="shared" si="10"/>
        <v>1</v>
      </c>
      <c r="AV113" s="425">
        <f t="shared" si="11"/>
        <v>0</v>
      </c>
      <c r="AX113" s="425">
        <f>IF(Taula42[[#This Row],[Núm. d''ordre]]&gt;0,1,0)</f>
        <v>1</v>
      </c>
      <c r="AZ113" s="426">
        <f t="shared" si="12"/>
        <v>0</v>
      </c>
      <c r="BA113" s="426">
        <f t="shared" si="13"/>
        <v>0</v>
      </c>
      <c r="BB113" s="426">
        <f t="shared" si="14"/>
        <v>0</v>
      </c>
      <c r="BD113" s="88">
        <f t="shared" si="15"/>
        <v>0</v>
      </c>
      <c r="BE113" s="88">
        <f t="shared" si="16"/>
        <v>0</v>
      </c>
      <c r="CC113" s="12"/>
      <c r="CD113" s="12"/>
      <c r="CE113" s="12"/>
    </row>
    <row r="114" spans="1:83" ht="13.5" customHeight="1">
      <c r="A114" s="9"/>
      <c r="B114" s="15" t="str">
        <f>IF($C114&lt;&gt;"",MAX($B$7:B113)+1,"")</f>
        <v/>
      </c>
      <c r="C114" s="265"/>
      <c r="D114" s="151"/>
      <c r="E114" s="152"/>
      <c r="F114" s="153"/>
      <c r="G114" s="153"/>
      <c r="H114" s="160"/>
      <c r="I114" s="159"/>
      <c r="J114" s="163"/>
      <c r="K114" s="169"/>
      <c r="L114" s="157"/>
      <c r="M114" s="162"/>
      <c r="N114" s="532" t="str">
        <f>IF(Taula42[[#This Row],[Data inici contracte]]&lt;&gt;0,Taula42[[#This Row],[Data finalització contracte]]+1,"")</f>
        <v/>
      </c>
      <c r="O11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14" s="495" t="str">
        <f>IF(Taula42[[#This Row],[Data inici contracte]]&lt;&gt;0,((Taula42[[#This Row],[Dies de contracte en vigor durant l´any 2023]]/365)*104),"")</f>
        <v/>
      </c>
      <c r="Q114" s="496"/>
      <c r="R114" s="496"/>
      <c r="S114" s="496"/>
      <c r="T114" s="496"/>
      <c r="U114" s="371">
        <f>SUM(Taula42[[#This Row],[Nombre d''hores de suport i acompanyament a les famílies]:[Nombre d''hores de seguiment en el lloc de feina]])</f>
        <v>0</v>
      </c>
      <c r="V114" s="371" t="str">
        <f>IF(Taula42[[#This Row],[Suma total d''hores d''atenció]]=0,"",AH114)</f>
        <v/>
      </c>
      <c r="W114" s="170"/>
      <c r="X114" s="158"/>
      <c r="Y114" s="158"/>
      <c r="Z114" s="158"/>
      <c r="AA114" s="158"/>
      <c r="AB114" s="224">
        <f t="shared" si="9"/>
        <v>0</v>
      </c>
      <c r="AC114" s="227">
        <f>Taula42[[#This Row],[Mòdul aplicat]]</f>
        <v>0</v>
      </c>
      <c r="AD114" s="231"/>
      <c r="AE114" s="80"/>
      <c r="AF114" s="529">
        <f>(IF(AND(AS114=1,Taula42[[#This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14" s="529">
        <f t="shared" si="17"/>
        <v>0</v>
      </c>
      <c r="AH11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14" s="420"/>
      <c r="AJ114" s="471" t="str">
        <f>IF(Taula42[[#This Row],[Data inici contracte]]=0,"",(12/365)*Taula42[[#This Row],[Dies de contracte en vigor durant l´any 2023]])</f>
        <v/>
      </c>
      <c r="AK114" s="471" t="str">
        <f>IF(Taula42[[#This Row],[Data inici contracte]]=0,"",(24/365)*Taula42[[#This Row],[Dies de contracte en vigor durant l´any 2023]])</f>
        <v/>
      </c>
      <c r="AL114" s="471" t="str">
        <f>IF(Taula42[[#This Row],[Data inici contracte]]=0,"",(4/365)*Taula42[[#This Row],[Dies de contracte en vigor durant l´any 2023]])</f>
        <v/>
      </c>
      <c r="AM114" s="471" t="str">
        <f>IF(Taula42[[#This Row],[Data inici contracte]]=0,"",(64/365)*Taula42[[#This Row],[Dies de contracte en vigor durant l´any 2023]])</f>
        <v/>
      </c>
      <c r="AN114" s="420"/>
      <c r="AO114" s="91">
        <f>IF(AS114=1,((2763.41/365)*Taula42[[#This Row],[Dies de contracte en vigor durant l´any 2023]]),0)</f>
        <v>0</v>
      </c>
      <c r="AQ114" s="15"/>
      <c r="AS114" s="425">
        <f>IF(Taula42[[#This Row],[Núm. d''ordre]]&lt;&gt;"",1,0)</f>
        <v>0</v>
      </c>
      <c r="AU114" s="425">
        <f t="shared" si="10"/>
        <v>1</v>
      </c>
      <c r="AV114" s="425">
        <f t="shared" si="11"/>
        <v>0</v>
      </c>
      <c r="AX114" s="425">
        <f>IF(Taula42[[#This Row],[Núm. d''ordre]]&gt;0,1,0)</f>
        <v>1</v>
      </c>
      <c r="AZ114" s="426">
        <f t="shared" si="12"/>
        <v>0</v>
      </c>
      <c r="BA114" s="426">
        <f t="shared" si="13"/>
        <v>0</v>
      </c>
      <c r="BB114" s="426">
        <f t="shared" si="14"/>
        <v>0</v>
      </c>
      <c r="BD114" s="88">
        <f t="shared" si="15"/>
        <v>0</v>
      </c>
      <c r="BE114" s="88">
        <f t="shared" si="16"/>
        <v>0</v>
      </c>
      <c r="CC114" s="12"/>
      <c r="CD114" s="12"/>
      <c r="CE114" s="12"/>
    </row>
    <row r="115" spans="1:83" ht="13.5" customHeight="1">
      <c r="A115" s="9"/>
      <c r="B115" s="15" t="str">
        <f>IF($C115&lt;&gt;"",MAX($B$7:B114)+1,"")</f>
        <v/>
      </c>
      <c r="C115" s="265"/>
      <c r="D115" s="151"/>
      <c r="E115" s="152"/>
      <c r="F115" s="153"/>
      <c r="G115" s="153"/>
      <c r="H115" s="160"/>
      <c r="I115" s="159"/>
      <c r="J115" s="163"/>
      <c r="K115" s="169"/>
      <c r="L115" s="157"/>
      <c r="M115" s="162"/>
      <c r="N115" s="532" t="str">
        <f>IF(Taula42[[#This Row],[Data inici contracte]]&lt;&gt;0,Taula42[[#This Row],[Data finalització contracte]]+1,"")</f>
        <v/>
      </c>
      <c r="O11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15" s="495" t="str">
        <f>IF(Taula42[[#This Row],[Data inici contracte]]&lt;&gt;0,((Taula42[[#This Row],[Dies de contracte en vigor durant l´any 2023]]/365)*104),"")</f>
        <v/>
      </c>
      <c r="Q115" s="496"/>
      <c r="R115" s="496"/>
      <c r="S115" s="496"/>
      <c r="T115" s="496"/>
      <c r="U115" s="371">
        <f>SUM(Taula42[[#This Row],[Nombre d''hores de suport i acompanyament a les famílies]:[Nombre d''hores de seguiment en el lloc de feina]])</f>
        <v>0</v>
      </c>
      <c r="V115" s="371" t="str">
        <f>IF(Taula42[[#This Row],[Suma total d''hores d''atenció]]=0,"",AH115)</f>
        <v/>
      </c>
      <c r="W115" s="170"/>
      <c r="X115" s="158"/>
      <c r="Y115" s="158"/>
      <c r="Z115" s="158"/>
      <c r="AA115" s="158"/>
      <c r="AB115" s="224">
        <f t="shared" si="9"/>
        <v>0</v>
      </c>
      <c r="AC115" s="227">
        <f>Taula42[[#This Row],[Mòdul aplicat]]</f>
        <v>0</v>
      </c>
      <c r="AD115" s="231"/>
      <c r="AE115" s="80"/>
      <c r="AF115" s="529">
        <f>(IF(AND(AS115=1,Taula42[[#This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15" s="529">
        <f t="shared" si="17"/>
        <v>0</v>
      </c>
      <c r="AH11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15" s="420"/>
      <c r="AJ115" s="471" t="str">
        <f>IF(Taula42[[#This Row],[Data inici contracte]]=0,"",(12/365)*Taula42[[#This Row],[Dies de contracte en vigor durant l´any 2023]])</f>
        <v/>
      </c>
      <c r="AK115" s="471" t="str">
        <f>IF(Taula42[[#This Row],[Data inici contracte]]=0,"",(24/365)*Taula42[[#This Row],[Dies de contracte en vigor durant l´any 2023]])</f>
        <v/>
      </c>
      <c r="AL115" s="471" t="str">
        <f>IF(Taula42[[#This Row],[Data inici contracte]]=0,"",(4/365)*Taula42[[#This Row],[Dies de contracte en vigor durant l´any 2023]])</f>
        <v/>
      </c>
      <c r="AM115" s="471" t="str">
        <f>IF(Taula42[[#This Row],[Data inici contracte]]=0,"",(64/365)*Taula42[[#This Row],[Dies de contracte en vigor durant l´any 2023]])</f>
        <v/>
      </c>
      <c r="AN115" s="420"/>
      <c r="AO115" s="91">
        <f>IF(AS115=1,((2763.41/365)*Taula42[[#This Row],[Dies de contracte en vigor durant l´any 2023]]),0)</f>
        <v>0</v>
      </c>
      <c r="AQ115" s="15"/>
      <c r="AS115" s="425">
        <f>IF(Taula42[[#This Row],[Núm. d''ordre]]&lt;&gt;"",1,0)</f>
        <v>0</v>
      </c>
      <c r="AU115" s="425">
        <f t="shared" si="10"/>
        <v>1</v>
      </c>
      <c r="AV115" s="425">
        <f t="shared" si="11"/>
        <v>0</v>
      </c>
      <c r="AX115" s="425">
        <f>IF(Taula42[[#This Row],[Núm. d''ordre]]&gt;0,1,0)</f>
        <v>1</v>
      </c>
      <c r="AZ115" s="426">
        <f t="shared" si="12"/>
        <v>0</v>
      </c>
      <c r="BA115" s="426">
        <f t="shared" si="13"/>
        <v>0</v>
      </c>
      <c r="BB115" s="426">
        <f t="shared" si="14"/>
        <v>0</v>
      </c>
      <c r="BD115" s="88">
        <f t="shared" si="15"/>
        <v>0</v>
      </c>
      <c r="BE115" s="88">
        <f t="shared" si="16"/>
        <v>0</v>
      </c>
      <c r="CC115" s="12"/>
      <c r="CD115" s="12"/>
      <c r="CE115" s="12"/>
    </row>
    <row r="116" spans="1:83" ht="13.5" customHeight="1">
      <c r="A116" s="9"/>
      <c r="B116" s="15" t="str">
        <f>IF($C116&lt;&gt;"",MAX($B$7:B115)+1,"")</f>
        <v/>
      </c>
      <c r="C116" s="265"/>
      <c r="D116" s="151"/>
      <c r="E116" s="152"/>
      <c r="F116" s="153"/>
      <c r="G116" s="153"/>
      <c r="H116" s="160"/>
      <c r="I116" s="159"/>
      <c r="J116" s="163"/>
      <c r="K116" s="169"/>
      <c r="L116" s="157"/>
      <c r="M116" s="162"/>
      <c r="N116" s="532" t="str">
        <f>IF(Taula42[[#This Row],[Data inici contracte]]&lt;&gt;0,Taula42[[#This Row],[Data finalització contracte]]+1,"")</f>
        <v/>
      </c>
      <c r="O11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16" s="495" t="str">
        <f>IF(Taula42[[#This Row],[Data inici contracte]]&lt;&gt;0,((Taula42[[#This Row],[Dies de contracte en vigor durant l´any 2023]]/365)*104),"")</f>
        <v/>
      </c>
      <c r="Q116" s="496"/>
      <c r="R116" s="496"/>
      <c r="S116" s="496"/>
      <c r="T116" s="496"/>
      <c r="U116" s="371">
        <f>SUM(Taula42[[#This Row],[Nombre d''hores de suport i acompanyament a les famílies]:[Nombre d''hores de seguiment en el lloc de feina]])</f>
        <v>0</v>
      </c>
      <c r="V116" s="371" t="str">
        <f>IF(Taula42[[#This Row],[Suma total d''hores d''atenció]]=0,"",AH116)</f>
        <v/>
      </c>
      <c r="W116" s="170"/>
      <c r="X116" s="158"/>
      <c r="Y116" s="158"/>
      <c r="Z116" s="158"/>
      <c r="AA116" s="158"/>
      <c r="AB116" s="224">
        <f t="shared" si="9"/>
        <v>0</v>
      </c>
      <c r="AC116" s="227">
        <f>Taula42[[#This Row],[Mòdul aplicat]]</f>
        <v>0</v>
      </c>
      <c r="AD116" s="231"/>
      <c r="AE116" s="80"/>
      <c r="AF116" s="529">
        <f>(IF(AND(AS116=1,Taula42[[#This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16" s="529">
        <f t="shared" si="17"/>
        <v>0</v>
      </c>
      <c r="AH11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16" s="420"/>
      <c r="AJ116" s="471" t="str">
        <f>IF(Taula42[[#This Row],[Data inici contracte]]=0,"",(12/365)*Taula42[[#This Row],[Dies de contracte en vigor durant l´any 2023]])</f>
        <v/>
      </c>
      <c r="AK116" s="471" t="str">
        <f>IF(Taula42[[#This Row],[Data inici contracte]]=0,"",(24/365)*Taula42[[#This Row],[Dies de contracte en vigor durant l´any 2023]])</f>
        <v/>
      </c>
      <c r="AL116" s="471" t="str">
        <f>IF(Taula42[[#This Row],[Data inici contracte]]=0,"",(4/365)*Taula42[[#This Row],[Dies de contracte en vigor durant l´any 2023]])</f>
        <v/>
      </c>
      <c r="AM116" s="471" t="str">
        <f>IF(Taula42[[#This Row],[Data inici contracte]]=0,"",(64/365)*Taula42[[#This Row],[Dies de contracte en vigor durant l´any 2023]])</f>
        <v/>
      </c>
      <c r="AN116" s="420"/>
      <c r="AO116" s="91">
        <f>IF(AS116=1,((2763.41/365)*Taula42[[#This Row],[Dies de contracte en vigor durant l´any 2023]]),0)</f>
        <v>0</v>
      </c>
      <c r="AQ116" s="15"/>
      <c r="AS116" s="425">
        <f>IF(Taula42[[#This Row],[Núm. d''ordre]]&lt;&gt;"",1,0)</f>
        <v>0</v>
      </c>
      <c r="AU116" s="425">
        <f t="shared" si="10"/>
        <v>1</v>
      </c>
      <c r="AV116" s="425">
        <f t="shared" si="11"/>
        <v>0</v>
      </c>
      <c r="AX116" s="425">
        <f>IF(Taula42[[#This Row],[Núm. d''ordre]]&gt;0,1,0)</f>
        <v>1</v>
      </c>
      <c r="AZ116" s="426">
        <f t="shared" si="12"/>
        <v>0</v>
      </c>
      <c r="BA116" s="426">
        <f t="shared" si="13"/>
        <v>0</v>
      </c>
      <c r="BB116" s="426">
        <f t="shared" si="14"/>
        <v>0</v>
      </c>
      <c r="BD116" s="88">
        <f t="shared" si="15"/>
        <v>0</v>
      </c>
      <c r="BE116" s="88">
        <f t="shared" si="16"/>
        <v>0</v>
      </c>
      <c r="CC116" s="12"/>
      <c r="CD116" s="12"/>
      <c r="CE116" s="12"/>
    </row>
    <row r="117" spans="1:83" ht="13.5" customHeight="1">
      <c r="A117" s="9"/>
      <c r="B117" s="15" t="str">
        <f>IF($C117&lt;&gt;"",MAX($B$7:B116)+1,"")</f>
        <v/>
      </c>
      <c r="C117" s="265"/>
      <c r="D117" s="151"/>
      <c r="E117" s="152"/>
      <c r="F117" s="153"/>
      <c r="G117" s="153"/>
      <c r="H117" s="160"/>
      <c r="I117" s="159"/>
      <c r="J117" s="163"/>
      <c r="K117" s="169"/>
      <c r="L117" s="157"/>
      <c r="M117" s="162"/>
      <c r="N117" s="532" t="str">
        <f>IF(Taula42[[#This Row],[Data inici contracte]]&lt;&gt;0,Taula42[[#This Row],[Data finalització contracte]]+1,"")</f>
        <v/>
      </c>
      <c r="O11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17" s="495" t="str">
        <f>IF(Taula42[[#This Row],[Data inici contracte]]&lt;&gt;0,((Taula42[[#This Row],[Dies de contracte en vigor durant l´any 2023]]/365)*104),"")</f>
        <v/>
      </c>
      <c r="Q117" s="496"/>
      <c r="R117" s="496"/>
      <c r="S117" s="496"/>
      <c r="T117" s="496"/>
      <c r="U117" s="371">
        <f>SUM(Taula42[[#This Row],[Nombre d''hores de suport i acompanyament a les famílies]:[Nombre d''hores de seguiment en el lloc de feina]])</f>
        <v>0</v>
      </c>
      <c r="V117" s="371" t="str">
        <f>IF(Taula42[[#This Row],[Suma total d''hores d''atenció]]=0,"",AH117)</f>
        <v/>
      </c>
      <c r="W117" s="170"/>
      <c r="X117" s="158"/>
      <c r="Y117" s="158"/>
      <c r="Z117" s="158"/>
      <c r="AA117" s="158"/>
      <c r="AB117" s="224">
        <f t="shared" si="9"/>
        <v>0</v>
      </c>
      <c r="AC117" s="227">
        <f>Taula42[[#This Row],[Mòdul aplicat]]</f>
        <v>0</v>
      </c>
      <c r="AD117" s="231"/>
      <c r="AE117" s="80"/>
      <c r="AF117" s="529">
        <f>(IF(AND(AS117=1,Taula42[[#This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17" s="529">
        <f t="shared" si="17"/>
        <v>0</v>
      </c>
      <c r="AH11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17" s="420"/>
      <c r="AJ117" s="471" t="str">
        <f>IF(Taula42[[#This Row],[Data inici contracte]]=0,"",(12/365)*Taula42[[#This Row],[Dies de contracte en vigor durant l´any 2023]])</f>
        <v/>
      </c>
      <c r="AK117" s="471" t="str">
        <f>IF(Taula42[[#This Row],[Data inici contracte]]=0,"",(24/365)*Taula42[[#This Row],[Dies de contracte en vigor durant l´any 2023]])</f>
        <v/>
      </c>
      <c r="AL117" s="471" t="str">
        <f>IF(Taula42[[#This Row],[Data inici contracte]]=0,"",(4/365)*Taula42[[#This Row],[Dies de contracte en vigor durant l´any 2023]])</f>
        <v/>
      </c>
      <c r="AM117" s="471" t="str">
        <f>IF(Taula42[[#This Row],[Data inici contracte]]=0,"",(64/365)*Taula42[[#This Row],[Dies de contracte en vigor durant l´any 2023]])</f>
        <v/>
      </c>
      <c r="AN117" s="420"/>
      <c r="AO117" s="91">
        <f>IF(AS117=1,((2763.41/365)*Taula42[[#This Row],[Dies de contracte en vigor durant l´any 2023]]),0)</f>
        <v>0</v>
      </c>
      <c r="AQ117" s="15"/>
      <c r="AS117" s="425">
        <f>IF(Taula42[[#This Row],[Núm. d''ordre]]&lt;&gt;"",1,0)</f>
        <v>0</v>
      </c>
      <c r="AU117" s="425">
        <f t="shared" si="10"/>
        <v>1</v>
      </c>
      <c r="AV117" s="425">
        <f t="shared" si="11"/>
        <v>0</v>
      </c>
      <c r="AX117" s="425">
        <f>IF(Taula42[[#This Row],[Núm. d''ordre]]&gt;0,1,0)</f>
        <v>1</v>
      </c>
      <c r="AZ117" s="426">
        <f t="shared" si="12"/>
        <v>0</v>
      </c>
      <c r="BA117" s="426">
        <f t="shared" si="13"/>
        <v>0</v>
      </c>
      <c r="BB117" s="426">
        <f t="shared" si="14"/>
        <v>0</v>
      </c>
      <c r="BD117" s="88">
        <f t="shared" si="15"/>
        <v>0</v>
      </c>
      <c r="BE117" s="88">
        <f t="shared" si="16"/>
        <v>0</v>
      </c>
      <c r="CC117" s="12"/>
      <c r="CD117" s="12"/>
      <c r="CE117" s="12"/>
    </row>
    <row r="118" spans="1:83" ht="13.5" customHeight="1">
      <c r="A118" s="9"/>
      <c r="B118" s="15" t="str">
        <f>IF($C118&lt;&gt;"",MAX($B$7:B117)+1,"")</f>
        <v/>
      </c>
      <c r="C118" s="265"/>
      <c r="D118" s="151"/>
      <c r="E118" s="152"/>
      <c r="F118" s="153"/>
      <c r="G118" s="153"/>
      <c r="H118" s="160"/>
      <c r="I118" s="159"/>
      <c r="J118" s="163"/>
      <c r="K118" s="169"/>
      <c r="L118" s="157"/>
      <c r="M118" s="162"/>
      <c r="N118" s="532" t="str">
        <f>IF(Taula42[[#This Row],[Data inici contracte]]&lt;&gt;0,Taula42[[#This Row],[Data finalització contracte]]+1,"")</f>
        <v/>
      </c>
      <c r="O11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18" s="495" t="str">
        <f>IF(Taula42[[#This Row],[Data inici contracte]]&lt;&gt;0,((Taula42[[#This Row],[Dies de contracte en vigor durant l´any 2023]]/365)*104),"")</f>
        <v/>
      </c>
      <c r="Q118" s="496"/>
      <c r="R118" s="496"/>
      <c r="S118" s="496"/>
      <c r="T118" s="496"/>
      <c r="U118" s="371">
        <f>SUM(Taula42[[#This Row],[Nombre d''hores de suport i acompanyament a les famílies]:[Nombre d''hores de seguiment en el lloc de feina]])</f>
        <v>0</v>
      </c>
      <c r="V118" s="371" t="str">
        <f>IF(Taula42[[#This Row],[Suma total d''hores d''atenció]]=0,"",AH118)</f>
        <v/>
      </c>
      <c r="W118" s="170"/>
      <c r="X118" s="158"/>
      <c r="Y118" s="158"/>
      <c r="Z118" s="158"/>
      <c r="AA118" s="158"/>
      <c r="AB118" s="224">
        <f t="shared" si="9"/>
        <v>0</v>
      </c>
      <c r="AC118" s="227">
        <f>Taula42[[#This Row],[Mòdul aplicat]]</f>
        <v>0</v>
      </c>
      <c r="AD118" s="231"/>
      <c r="AE118" s="80"/>
      <c r="AF118" s="529">
        <f>(IF(AND(AS118=1,Taula42[[#This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18" s="529">
        <f t="shared" si="17"/>
        <v>0</v>
      </c>
      <c r="AH11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18" s="420"/>
      <c r="AJ118" s="471" t="str">
        <f>IF(Taula42[[#This Row],[Data inici contracte]]=0,"",(12/365)*Taula42[[#This Row],[Dies de contracte en vigor durant l´any 2023]])</f>
        <v/>
      </c>
      <c r="AK118" s="471" t="str">
        <f>IF(Taula42[[#This Row],[Data inici contracte]]=0,"",(24/365)*Taula42[[#This Row],[Dies de contracte en vigor durant l´any 2023]])</f>
        <v/>
      </c>
      <c r="AL118" s="471" t="str">
        <f>IF(Taula42[[#This Row],[Data inici contracte]]=0,"",(4/365)*Taula42[[#This Row],[Dies de contracte en vigor durant l´any 2023]])</f>
        <v/>
      </c>
      <c r="AM118" s="471" t="str">
        <f>IF(Taula42[[#This Row],[Data inici contracte]]=0,"",(64/365)*Taula42[[#This Row],[Dies de contracte en vigor durant l´any 2023]])</f>
        <v/>
      </c>
      <c r="AN118" s="420"/>
      <c r="AO118" s="91">
        <f>IF(AS118=1,((2763.41/365)*Taula42[[#This Row],[Dies de contracte en vigor durant l´any 2023]]),0)</f>
        <v>0</v>
      </c>
      <c r="AQ118" s="15"/>
      <c r="AS118" s="425">
        <f>IF(Taula42[[#This Row],[Núm. d''ordre]]&lt;&gt;"",1,0)</f>
        <v>0</v>
      </c>
      <c r="AU118" s="425">
        <f t="shared" si="10"/>
        <v>1</v>
      </c>
      <c r="AV118" s="425">
        <f t="shared" si="11"/>
        <v>0</v>
      </c>
      <c r="AX118" s="425">
        <f>IF(Taula42[[#This Row],[Núm. d''ordre]]&gt;0,1,0)</f>
        <v>1</v>
      </c>
      <c r="AZ118" s="426">
        <f t="shared" si="12"/>
        <v>0</v>
      </c>
      <c r="BA118" s="426">
        <f t="shared" si="13"/>
        <v>0</v>
      </c>
      <c r="BB118" s="426">
        <f t="shared" si="14"/>
        <v>0</v>
      </c>
      <c r="BD118" s="88">
        <f t="shared" si="15"/>
        <v>0</v>
      </c>
      <c r="BE118" s="88">
        <f t="shared" si="16"/>
        <v>0</v>
      </c>
      <c r="CC118" s="12"/>
      <c r="CD118" s="12"/>
      <c r="CE118" s="12"/>
    </row>
    <row r="119" spans="1:83" ht="13.5" customHeight="1">
      <c r="A119" s="9"/>
      <c r="B119" s="15" t="str">
        <f>IF($C119&lt;&gt;"",MAX($B$7:B118)+1,"")</f>
        <v/>
      </c>
      <c r="C119" s="265"/>
      <c r="D119" s="151"/>
      <c r="E119" s="152"/>
      <c r="F119" s="153"/>
      <c r="G119" s="153"/>
      <c r="H119" s="160"/>
      <c r="I119" s="159"/>
      <c r="J119" s="163"/>
      <c r="K119" s="169"/>
      <c r="L119" s="157"/>
      <c r="M119" s="162"/>
      <c r="N119" s="532" t="str">
        <f>IF(Taula42[[#This Row],[Data inici contracte]]&lt;&gt;0,Taula42[[#This Row],[Data finalització contracte]]+1,"")</f>
        <v/>
      </c>
      <c r="O11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19" s="495" t="str">
        <f>IF(Taula42[[#This Row],[Data inici contracte]]&lt;&gt;0,((Taula42[[#This Row],[Dies de contracte en vigor durant l´any 2023]]/365)*104),"")</f>
        <v/>
      </c>
      <c r="Q119" s="496"/>
      <c r="R119" s="496"/>
      <c r="S119" s="496"/>
      <c r="T119" s="496"/>
      <c r="U119" s="371">
        <f>SUM(Taula42[[#This Row],[Nombre d''hores de suport i acompanyament a les famílies]:[Nombre d''hores de seguiment en el lloc de feina]])</f>
        <v>0</v>
      </c>
      <c r="V119" s="371" t="str">
        <f>IF(Taula42[[#This Row],[Suma total d''hores d''atenció]]=0,"",AH119)</f>
        <v/>
      </c>
      <c r="W119" s="170"/>
      <c r="X119" s="158"/>
      <c r="Y119" s="158"/>
      <c r="Z119" s="158"/>
      <c r="AA119" s="158"/>
      <c r="AB119" s="224">
        <f t="shared" si="9"/>
        <v>0</v>
      </c>
      <c r="AC119" s="227">
        <f>Taula42[[#This Row],[Mòdul aplicat]]</f>
        <v>0</v>
      </c>
      <c r="AD119" s="231"/>
      <c r="AE119" s="80"/>
      <c r="AF119" s="529">
        <f>(IF(AND(AS119=1,Taula42[[#This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19" s="529">
        <f t="shared" si="17"/>
        <v>0</v>
      </c>
      <c r="AH11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19" s="420"/>
      <c r="AJ119" s="471" t="str">
        <f>IF(Taula42[[#This Row],[Data inici contracte]]=0,"",(12/365)*Taula42[[#This Row],[Dies de contracte en vigor durant l´any 2023]])</f>
        <v/>
      </c>
      <c r="AK119" s="471" t="str">
        <f>IF(Taula42[[#This Row],[Data inici contracte]]=0,"",(24/365)*Taula42[[#This Row],[Dies de contracte en vigor durant l´any 2023]])</f>
        <v/>
      </c>
      <c r="AL119" s="471" t="str">
        <f>IF(Taula42[[#This Row],[Data inici contracte]]=0,"",(4/365)*Taula42[[#This Row],[Dies de contracte en vigor durant l´any 2023]])</f>
        <v/>
      </c>
      <c r="AM119" s="471" t="str">
        <f>IF(Taula42[[#This Row],[Data inici contracte]]=0,"",(64/365)*Taula42[[#This Row],[Dies de contracte en vigor durant l´any 2023]])</f>
        <v/>
      </c>
      <c r="AN119" s="420"/>
      <c r="AO119" s="91">
        <f>IF(AS119=1,((2763.41/365)*Taula42[[#This Row],[Dies de contracte en vigor durant l´any 2023]]),0)</f>
        <v>0</v>
      </c>
      <c r="AQ119" s="15"/>
      <c r="AS119" s="425">
        <f>IF(Taula42[[#This Row],[Núm. d''ordre]]&lt;&gt;"",1,0)</f>
        <v>0</v>
      </c>
      <c r="AU119" s="425">
        <f t="shared" si="10"/>
        <v>1</v>
      </c>
      <c r="AV119" s="425">
        <f t="shared" si="11"/>
        <v>0</v>
      </c>
      <c r="AX119" s="425">
        <f>IF(Taula42[[#This Row],[Núm. d''ordre]]&gt;0,1,0)</f>
        <v>1</v>
      </c>
      <c r="AZ119" s="426">
        <f t="shared" si="12"/>
        <v>0</v>
      </c>
      <c r="BA119" s="426">
        <f t="shared" si="13"/>
        <v>0</v>
      </c>
      <c r="BB119" s="426">
        <f t="shared" si="14"/>
        <v>0</v>
      </c>
      <c r="BD119" s="88">
        <f t="shared" si="15"/>
        <v>0</v>
      </c>
      <c r="BE119" s="88">
        <f t="shared" si="16"/>
        <v>0</v>
      </c>
      <c r="CC119" s="12"/>
      <c r="CD119" s="12"/>
      <c r="CE119" s="12"/>
    </row>
    <row r="120" spans="1:83" ht="13.5" customHeight="1">
      <c r="A120" s="9"/>
      <c r="B120" s="15" t="str">
        <f>IF($C120&lt;&gt;"",MAX($B$7:B119)+1,"")</f>
        <v/>
      </c>
      <c r="C120" s="265"/>
      <c r="D120" s="151"/>
      <c r="E120" s="152"/>
      <c r="F120" s="153"/>
      <c r="G120" s="153"/>
      <c r="H120" s="160"/>
      <c r="I120" s="159"/>
      <c r="J120" s="163"/>
      <c r="K120" s="169"/>
      <c r="L120" s="157"/>
      <c r="M120" s="162"/>
      <c r="N120" s="532" t="str">
        <f>IF(Taula42[[#This Row],[Data inici contracte]]&lt;&gt;0,Taula42[[#This Row],[Data finalització contracte]]+1,"")</f>
        <v/>
      </c>
      <c r="O12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20" s="495" t="str">
        <f>IF(Taula42[[#This Row],[Data inici contracte]]&lt;&gt;0,((Taula42[[#This Row],[Dies de contracte en vigor durant l´any 2023]]/365)*104),"")</f>
        <v/>
      </c>
      <c r="Q120" s="496"/>
      <c r="R120" s="496"/>
      <c r="S120" s="496"/>
      <c r="T120" s="496"/>
      <c r="U120" s="371">
        <f>SUM(Taula42[[#This Row],[Nombre d''hores de suport i acompanyament a les famílies]:[Nombre d''hores de seguiment en el lloc de feina]])</f>
        <v>0</v>
      </c>
      <c r="V120" s="371" t="str">
        <f>IF(Taula42[[#This Row],[Suma total d''hores d''atenció]]=0,"",AH120)</f>
        <v/>
      </c>
      <c r="W120" s="170"/>
      <c r="X120" s="158"/>
      <c r="Y120" s="158"/>
      <c r="Z120" s="158"/>
      <c r="AA120" s="158"/>
      <c r="AB120" s="224">
        <f t="shared" si="9"/>
        <v>0</v>
      </c>
      <c r="AC120" s="227">
        <f>Taula42[[#This Row],[Mòdul aplicat]]</f>
        <v>0</v>
      </c>
      <c r="AD120" s="231"/>
      <c r="AE120" s="80"/>
      <c r="AF120" s="529">
        <f>(IF(AND(AS120=1,Taula42[[#This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20" s="529">
        <f t="shared" si="17"/>
        <v>0</v>
      </c>
      <c r="AH12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20" s="420"/>
      <c r="AJ120" s="471" t="str">
        <f>IF(Taula42[[#This Row],[Data inici contracte]]=0,"",(12/365)*Taula42[[#This Row],[Dies de contracte en vigor durant l´any 2023]])</f>
        <v/>
      </c>
      <c r="AK120" s="471" t="str">
        <f>IF(Taula42[[#This Row],[Data inici contracte]]=0,"",(24/365)*Taula42[[#This Row],[Dies de contracte en vigor durant l´any 2023]])</f>
        <v/>
      </c>
      <c r="AL120" s="471" t="str">
        <f>IF(Taula42[[#This Row],[Data inici contracte]]=0,"",(4/365)*Taula42[[#This Row],[Dies de contracte en vigor durant l´any 2023]])</f>
        <v/>
      </c>
      <c r="AM120" s="471" t="str">
        <f>IF(Taula42[[#This Row],[Data inici contracte]]=0,"",(64/365)*Taula42[[#This Row],[Dies de contracte en vigor durant l´any 2023]])</f>
        <v/>
      </c>
      <c r="AN120" s="420"/>
      <c r="AO120" s="91">
        <f>IF(AS120=1,((2763.41/365)*Taula42[[#This Row],[Dies de contracte en vigor durant l´any 2023]]),0)</f>
        <v>0</v>
      </c>
      <c r="AQ120" s="15"/>
      <c r="AS120" s="425">
        <f>IF(Taula42[[#This Row],[Núm. d''ordre]]&lt;&gt;"",1,0)</f>
        <v>0</v>
      </c>
      <c r="AU120" s="425">
        <f t="shared" si="10"/>
        <v>1</v>
      </c>
      <c r="AV120" s="425">
        <f t="shared" si="11"/>
        <v>0</v>
      </c>
      <c r="AX120" s="425">
        <f>IF(Taula42[[#This Row],[Núm. d''ordre]]&gt;0,1,0)</f>
        <v>1</v>
      </c>
      <c r="AZ120" s="426">
        <f t="shared" si="12"/>
        <v>0</v>
      </c>
      <c r="BA120" s="426">
        <f t="shared" si="13"/>
        <v>0</v>
      </c>
      <c r="BB120" s="426">
        <f t="shared" si="14"/>
        <v>0</v>
      </c>
      <c r="BD120" s="88">
        <f t="shared" si="15"/>
        <v>0</v>
      </c>
      <c r="BE120" s="88">
        <f t="shared" si="16"/>
        <v>0</v>
      </c>
      <c r="CC120" s="12"/>
      <c r="CD120" s="12"/>
      <c r="CE120" s="12"/>
    </row>
    <row r="121" spans="1:83" ht="13.5" customHeight="1">
      <c r="A121" s="9"/>
      <c r="B121" s="15" t="str">
        <f>IF($C121&lt;&gt;"",MAX($B$7:B120)+1,"")</f>
        <v/>
      </c>
      <c r="C121" s="265"/>
      <c r="D121" s="151"/>
      <c r="E121" s="152"/>
      <c r="F121" s="153"/>
      <c r="G121" s="153"/>
      <c r="H121" s="160"/>
      <c r="I121" s="159"/>
      <c r="J121" s="163"/>
      <c r="K121" s="169"/>
      <c r="L121" s="157"/>
      <c r="M121" s="162"/>
      <c r="N121" s="532" t="str">
        <f>IF(Taula42[[#This Row],[Data inici contracte]]&lt;&gt;0,Taula42[[#This Row],[Data finalització contracte]]+1,"")</f>
        <v/>
      </c>
      <c r="O12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21" s="495" t="str">
        <f>IF(Taula42[[#This Row],[Data inici contracte]]&lt;&gt;0,((Taula42[[#This Row],[Dies de contracte en vigor durant l´any 2023]]/365)*104),"")</f>
        <v/>
      </c>
      <c r="Q121" s="496"/>
      <c r="R121" s="496"/>
      <c r="S121" s="496"/>
      <c r="T121" s="496"/>
      <c r="U121" s="371">
        <f>SUM(Taula42[[#This Row],[Nombre d''hores de suport i acompanyament a les famílies]:[Nombre d''hores de seguiment en el lloc de feina]])</f>
        <v>0</v>
      </c>
      <c r="V121" s="371" t="str">
        <f>IF(Taula42[[#This Row],[Suma total d''hores d''atenció]]=0,"",AH121)</f>
        <v/>
      </c>
      <c r="W121" s="170"/>
      <c r="X121" s="158"/>
      <c r="Y121" s="158"/>
      <c r="Z121" s="158"/>
      <c r="AA121" s="158"/>
      <c r="AB121" s="224">
        <f t="shared" si="9"/>
        <v>0</v>
      </c>
      <c r="AC121" s="227">
        <f>Taula42[[#This Row],[Mòdul aplicat]]</f>
        <v>0</v>
      </c>
      <c r="AD121" s="231"/>
      <c r="AE121" s="80"/>
      <c r="AF121" s="529">
        <f>(IF(AND(AS121=1,Taula42[[#This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21" s="529">
        <f t="shared" si="17"/>
        <v>0</v>
      </c>
      <c r="AH12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21" s="420"/>
      <c r="AJ121" s="471" t="str">
        <f>IF(Taula42[[#This Row],[Data inici contracte]]=0,"",(12/365)*Taula42[[#This Row],[Dies de contracte en vigor durant l´any 2023]])</f>
        <v/>
      </c>
      <c r="AK121" s="471" t="str">
        <f>IF(Taula42[[#This Row],[Data inici contracte]]=0,"",(24/365)*Taula42[[#This Row],[Dies de contracte en vigor durant l´any 2023]])</f>
        <v/>
      </c>
      <c r="AL121" s="471" t="str">
        <f>IF(Taula42[[#This Row],[Data inici contracte]]=0,"",(4/365)*Taula42[[#This Row],[Dies de contracte en vigor durant l´any 2023]])</f>
        <v/>
      </c>
      <c r="AM121" s="471" t="str">
        <f>IF(Taula42[[#This Row],[Data inici contracte]]=0,"",(64/365)*Taula42[[#This Row],[Dies de contracte en vigor durant l´any 2023]])</f>
        <v/>
      </c>
      <c r="AN121" s="420"/>
      <c r="AO121" s="91">
        <f>IF(AS121=1,((2763.41/365)*Taula42[[#This Row],[Dies de contracte en vigor durant l´any 2023]]),0)</f>
        <v>0</v>
      </c>
      <c r="AQ121" s="15"/>
      <c r="AS121" s="425">
        <f>IF(Taula42[[#This Row],[Núm. d''ordre]]&lt;&gt;"",1,0)</f>
        <v>0</v>
      </c>
      <c r="AU121" s="425">
        <f t="shared" si="10"/>
        <v>1</v>
      </c>
      <c r="AV121" s="425">
        <f t="shared" si="11"/>
        <v>0</v>
      </c>
      <c r="AX121" s="425">
        <f>IF(Taula42[[#This Row],[Núm. d''ordre]]&gt;0,1,0)</f>
        <v>1</v>
      </c>
      <c r="AZ121" s="426">
        <f t="shared" si="12"/>
        <v>0</v>
      </c>
      <c r="BA121" s="426">
        <f t="shared" si="13"/>
        <v>0</v>
      </c>
      <c r="BB121" s="426">
        <f t="shared" si="14"/>
        <v>0</v>
      </c>
      <c r="BD121" s="88">
        <f t="shared" si="15"/>
        <v>0</v>
      </c>
      <c r="BE121" s="88">
        <f t="shared" si="16"/>
        <v>0</v>
      </c>
      <c r="CC121" s="12"/>
      <c r="CD121" s="12"/>
      <c r="CE121" s="12"/>
    </row>
    <row r="122" spans="1:83" ht="13.5" customHeight="1">
      <c r="A122" s="9"/>
      <c r="B122" s="15" t="str">
        <f>IF($C122&lt;&gt;"",MAX($B$7:B121)+1,"")</f>
        <v/>
      </c>
      <c r="C122" s="265"/>
      <c r="D122" s="151"/>
      <c r="E122" s="152"/>
      <c r="F122" s="153"/>
      <c r="G122" s="153"/>
      <c r="H122" s="160"/>
      <c r="I122" s="159"/>
      <c r="J122" s="163"/>
      <c r="K122" s="169"/>
      <c r="L122" s="157"/>
      <c r="M122" s="162"/>
      <c r="N122" s="532" t="str">
        <f>IF(Taula42[[#This Row],[Data inici contracte]]&lt;&gt;0,Taula42[[#This Row],[Data finalització contracte]]+1,"")</f>
        <v/>
      </c>
      <c r="O12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22" s="495" t="str">
        <f>IF(Taula42[[#This Row],[Data inici contracte]]&lt;&gt;0,((Taula42[[#This Row],[Dies de contracte en vigor durant l´any 2023]]/365)*104),"")</f>
        <v/>
      </c>
      <c r="Q122" s="496"/>
      <c r="R122" s="496"/>
      <c r="S122" s="496"/>
      <c r="T122" s="496"/>
      <c r="U122" s="371">
        <f>SUM(Taula42[[#This Row],[Nombre d''hores de suport i acompanyament a les famílies]:[Nombre d''hores de seguiment en el lloc de feina]])</f>
        <v>0</v>
      </c>
      <c r="V122" s="371" t="str">
        <f>IF(Taula42[[#This Row],[Suma total d''hores d''atenció]]=0,"",AH122)</f>
        <v/>
      </c>
      <c r="W122" s="170"/>
      <c r="X122" s="158"/>
      <c r="Y122" s="158"/>
      <c r="Z122" s="158"/>
      <c r="AA122" s="158"/>
      <c r="AB122" s="224">
        <f t="shared" si="9"/>
        <v>0</v>
      </c>
      <c r="AC122" s="227">
        <f>Taula42[[#This Row],[Mòdul aplicat]]</f>
        <v>0</v>
      </c>
      <c r="AD122" s="231"/>
      <c r="AE122" s="80"/>
      <c r="AF122" s="529">
        <f>(IF(AND(AS122=1,Taula42[[#This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22" s="529">
        <f t="shared" si="17"/>
        <v>0</v>
      </c>
      <c r="AH12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22" s="420"/>
      <c r="AJ122" s="471" t="str">
        <f>IF(Taula42[[#This Row],[Data inici contracte]]=0,"",(12/365)*Taula42[[#This Row],[Dies de contracte en vigor durant l´any 2023]])</f>
        <v/>
      </c>
      <c r="AK122" s="471" t="str">
        <f>IF(Taula42[[#This Row],[Data inici contracte]]=0,"",(24/365)*Taula42[[#This Row],[Dies de contracte en vigor durant l´any 2023]])</f>
        <v/>
      </c>
      <c r="AL122" s="471" t="str">
        <f>IF(Taula42[[#This Row],[Data inici contracte]]=0,"",(4/365)*Taula42[[#This Row],[Dies de contracte en vigor durant l´any 2023]])</f>
        <v/>
      </c>
      <c r="AM122" s="471" t="str">
        <f>IF(Taula42[[#This Row],[Data inici contracte]]=0,"",(64/365)*Taula42[[#This Row],[Dies de contracte en vigor durant l´any 2023]])</f>
        <v/>
      </c>
      <c r="AN122" s="420"/>
      <c r="AO122" s="91">
        <f>IF(AS122=1,((2763.41/365)*Taula42[[#This Row],[Dies de contracte en vigor durant l´any 2023]]),0)</f>
        <v>0</v>
      </c>
      <c r="AQ122" s="15"/>
      <c r="AS122" s="425">
        <f>IF(Taula42[[#This Row],[Núm. d''ordre]]&lt;&gt;"",1,0)</f>
        <v>0</v>
      </c>
      <c r="AU122" s="425">
        <f t="shared" si="10"/>
        <v>1</v>
      </c>
      <c r="AV122" s="425">
        <f t="shared" si="11"/>
        <v>0</v>
      </c>
      <c r="AX122" s="425">
        <f>IF(Taula42[[#This Row],[Núm. d''ordre]]&gt;0,1,0)</f>
        <v>1</v>
      </c>
      <c r="AZ122" s="426">
        <f t="shared" si="12"/>
        <v>0</v>
      </c>
      <c r="BA122" s="426">
        <f t="shared" si="13"/>
        <v>0</v>
      </c>
      <c r="BB122" s="426">
        <f t="shared" si="14"/>
        <v>0</v>
      </c>
      <c r="BD122" s="88">
        <f t="shared" si="15"/>
        <v>0</v>
      </c>
      <c r="BE122" s="88">
        <f t="shared" si="16"/>
        <v>0</v>
      </c>
      <c r="CC122" s="12"/>
      <c r="CD122" s="12"/>
      <c r="CE122" s="12"/>
    </row>
    <row r="123" spans="1:83" ht="13.5" customHeight="1">
      <c r="A123" s="9"/>
      <c r="B123" s="15" t="str">
        <f>IF($C123&lt;&gt;"",MAX($B$7:B122)+1,"")</f>
        <v/>
      </c>
      <c r="C123" s="265"/>
      <c r="D123" s="151"/>
      <c r="E123" s="152"/>
      <c r="F123" s="153"/>
      <c r="G123" s="153"/>
      <c r="H123" s="160"/>
      <c r="I123" s="159"/>
      <c r="J123" s="163"/>
      <c r="K123" s="169"/>
      <c r="L123" s="157"/>
      <c r="M123" s="162"/>
      <c r="N123" s="532" t="str">
        <f>IF(Taula42[[#This Row],[Data inici contracte]]&lt;&gt;0,Taula42[[#This Row],[Data finalització contracte]]+1,"")</f>
        <v/>
      </c>
      <c r="O12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23" s="495" t="str">
        <f>IF(Taula42[[#This Row],[Data inici contracte]]&lt;&gt;0,((Taula42[[#This Row],[Dies de contracte en vigor durant l´any 2023]]/365)*104),"")</f>
        <v/>
      </c>
      <c r="Q123" s="496"/>
      <c r="R123" s="496"/>
      <c r="S123" s="496"/>
      <c r="T123" s="496"/>
      <c r="U123" s="371">
        <f>SUM(Taula42[[#This Row],[Nombre d''hores de suport i acompanyament a les famílies]:[Nombre d''hores de seguiment en el lloc de feina]])</f>
        <v>0</v>
      </c>
      <c r="V123" s="371" t="str">
        <f>IF(Taula42[[#This Row],[Suma total d''hores d''atenció]]=0,"",AH123)</f>
        <v/>
      </c>
      <c r="W123" s="170"/>
      <c r="X123" s="158"/>
      <c r="Y123" s="158"/>
      <c r="Z123" s="158"/>
      <c r="AA123" s="158"/>
      <c r="AB123" s="224">
        <f t="shared" si="9"/>
        <v>0</v>
      </c>
      <c r="AC123" s="227">
        <f>Taula42[[#This Row],[Mòdul aplicat]]</f>
        <v>0</v>
      </c>
      <c r="AD123" s="231"/>
      <c r="AE123" s="80"/>
      <c r="AF123" s="529">
        <f>(IF(AND(AS123=1,Taula42[[#This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23" s="529">
        <f t="shared" si="17"/>
        <v>0</v>
      </c>
      <c r="AH12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23" s="420"/>
      <c r="AJ123" s="471" t="str">
        <f>IF(Taula42[[#This Row],[Data inici contracte]]=0,"",(12/365)*Taula42[[#This Row],[Dies de contracte en vigor durant l´any 2023]])</f>
        <v/>
      </c>
      <c r="AK123" s="471" t="str">
        <f>IF(Taula42[[#This Row],[Data inici contracte]]=0,"",(24/365)*Taula42[[#This Row],[Dies de contracte en vigor durant l´any 2023]])</f>
        <v/>
      </c>
      <c r="AL123" s="471" t="str">
        <f>IF(Taula42[[#This Row],[Data inici contracte]]=0,"",(4/365)*Taula42[[#This Row],[Dies de contracte en vigor durant l´any 2023]])</f>
        <v/>
      </c>
      <c r="AM123" s="471" t="str">
        <f>IF(Taula42[[#This Row],[Data inici contracte]]=0,"",(64/365)*Taula42[[#This Row],[Dies de contracte en vigor durant l´any 2023]])</f>
        <v/>
      </c>
      <c r="AN123" s="420"/>
      <c r="AO123" s="91">
        <f>IF(AS123=1,((2763.41/365)*Taula42[[#This Row],[Dies de contracte en vigor durant l´any 2023]]),0)</f>
        <v>0</v>
      </c>
      <c r="AQ123" s="15"/>
      <c r="AS123" s="425">
        <f>IF(Taula42[[#This Row],[Núm. d''ordre]]&lt;&gt;"",1,0)</f>
        <v>0</v>
      </c>
      <c r="AU123" s="425">
        <f t="shared" si="10"/>
        <v>1</v>
      </c>
      <c r="AV123" s="425">
        <f t="shared" si="11"/>
        <v>0</v>
      </c>
      <c r="AX123" s="425">
        <f>IF(Taula42[[#This Row],[Núm. d''ordre]]&gt;0,1,0)</f>
        <v>1</v>
      </c>
      <c r="AZ123" s="426">
        <f t="shared" si="12"/>
        <v>0</v>
      </c>
      <c r="BA123" s="426">
        <f t="shared" si="13"/>
        <v>0</v>
      </c>
      <c r="BB123" s="426">
        <f t="shared" si="14"/>
        <v>0</v>
      </c>
      <c r="BD123" s="88">
        <f t="shared" si="15"/>
        <v>0</v>
      </c>
      <c r="BE123" s="88">
        <f t="shared" si="16"/>
        <v>0</v>
      </c>
      <c r="CC123" s="12"/>
      <c r="CD123" s="12"/>
      <c r="CE123" s="12"/>
    </row>
    <row r="124" spans="1:83" ht="13.5" customHeight="1">
      <c r="A124" s="9"/>
      <c r="B124" s="15" t="str">
        <f>IF($C124&lt;&gt;"",MAX($B$7:B123)+1,"")</f>
        <v/>
      </c>
      <c r="C124" s="265"/>
      <c r="D124" s="151"/>
      <c r="E124" s="152"/>
      <c r="F124" s="153"/>
      <c r="G124" s="153"/>
      <c r="H124" s="160"/>
      <c r="I124" s="159"/>
      <c r="J124" s="163"/>
      <c r="K124" s="169"/>
      <c r="L124" s="157"/>
      <c r="M124" s="162"/>
      <c r="N124" s="532" t="str">
        <f>IF(Taula42[[#This Row],[Data inici contracte]]&lt;&gt;0,Taula42[[#This Row],[Data finalització contracte]]+1,"")</f>
        <v/>
      </c>
      <c r="O12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24" s="495" t="str">
        <f>IF(Taula42[[#This Row],[Data inici contracte]]&lt;&gt;0,((Taula42[[#This Row],[Dies de contracte en vigor durant l´any 2023]]/365)*104),"")</f>
        <v/>
      </c>
      <c r="Q124" s="496"/>
      <c r="R124" s="496"/>
      <c r="S124" s="496"/>
      <c r="T124" s="496"/>
      <c r="U124" s="371">
        <f>SUM(Taula42[[#This Row],[Nombre d''hores de suport i acompanyament a les famílies]:[Nombre d''hores de seguiment en el lloc de feina]])</f>
        <v>0</v>
      </c>
      <c r="V124" s="371" t="str">
        <f>IF(Taula42[[#This Row],[Suma total d''hores d''atenció]]=0,"",AH124)</f>
        <v/>
      </c>
      <c r="W124" s="170"/>
      <c r="X124" s="158"/>
      <c r="Y124" s="158"/>
      <c r="Z124" s="158"/>
      <c r="AA124" s="158"/>
      <c r="AB124" s="224">
        <f t="shared" si="9"/>
        <v>0</v>
      </c>
      <c r="AC124" s="227">
        <f>Taula42[[#This Row],[Mòdul aplicat]]</f>
        <v>0</v>
      </c>
      <c r="AD124" s="231"/>
      <c r="AE124" s="80"/>
      <c r="AF124" s="529">
        <f>(IF(AND(AS124=1,Taula42[[#This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24" s="529">
        <f t="shared" si="17"/>
        <v>0</v>
      </c>
      <c r="AH12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24" s="420"/>
      <c r="AJ124" s="471" t="str">
        <f>IF(Taula42[[#This Row],[Data inici contracte]]=0,"",(12/365)*Taula42[[#This Row],[Dies de contracte en vigor durant l´any 2023]])</f>
        <v/>
      </c>
      <c r="AK124" s="471" t="str">
        <f>IF(Taula42[[#This Row],[Data inici contracte]]=0,"",(24/365)*Taula42[[#This Row],[Dies de contracte en vigor durant l´any 2023]])</f>
        <v/>
      </c>
      <c r="AL124" s="471" t="str">
        <f>IF(Taula42[[#This Row],[Data inici contracte]]=0,"",(4/365)*Taula42[[#This Row],[Dies de contracte en vigor durant l´any 2023]])</f>
        <v/>
      </c>
      <c r="AM124" s="471" t="str">
        <f>IF(Taula42[[#This Row],[Data inici contracte]]=0,"",(64/365)*Taula42[[#This Row],[Dies de contracte en vigor durant l´any 2023]])</f>
        <v/>
      </c>
      <c r="AN124" s="420"/>
      <c r="AO124" s="91">
        <f>IF(AS124=1,((2763.41/365)*Taula42[[#This Row],[Dies de contracte en vigor durant l´any 2023]]),0)</f>
        <v>0</v>
      </c>
      <c r="AQ124" s="15"/>
      <c r="AS124" s="425">
        <f>IF(Taula42[[#This Row],[Núm. d''ordre]]&lt;&gt;"",1,0)</f>
        <v>0</v>
      </c>
      <c r="AU124" s="425">
        <f t="shared" si="10"/>
        <v>1</v>
      </c>
      <c r="AV124" s="425">
        <f t="shared" si="11"/>
        <v>0</v>
      </c>
      <c r="AX124" s="425">
        <f>IF(Taula42[[#This Row],[Núm. d''ordre]]&gt;0,1,0)</f>
        <v>1</v>
      </c>
      <c r="AZ124" s="426">
        <f t="shared" si="12"/>
        <v>0</v>
      </c>
      <c r="BA124" s="426">
        <f t="shared" si="13"/>
        <v>0</v>
      </c>
      <c r="BB124" s="426">
        <f t="shared" si="14"/>
        <v>0</v>
      </c>
      <c r="BD124" s="88">
        <f t="shared" si="15"/>
        <v>0</v>
      </c>
      <c r="BE124" s="88">
        <f t="shared" si="16"/>
        <v>0</v>
      </c>
      <c r="CC124" s="12"/>
      <c r="CD124" s="12"/>
      <c r="CE124" s="12"/>
    </row>
    <row r="125" spans="1:83" ht="13.5" customHeight="1">
      <c r="A125" s="9"/>
      <c r="B125" s="15" t="str">
        <f>IF($C125&lt;&gt;"",MAX($B$7:B124)+1,"")</f>
        <v/>
      </c>
      <c r="C125" s="265"/>
      <c r="D125" s="151"/>
      <c r="E125" s="152"/>
      <c r="F125" s="153"/>
      <c r="G125" s="153"/>
      <c r="H125" s="160"/>
      <c r="I125" s="159"/>
      <c r="J125" s="163"/>
      <c r="K125" s="169"/>
      <c r="L125" s="157"/>
      <c r="M125" s="162"/>
      <c r="N125" s="532" t="str">
        <f>IF(Taula42[[#This Row],[Data inici contracte]]&lt;&gt;0,Taula42[[#This Row],[Data finalització contracte]]+1,"")</f>
        <v/>
      </c>
      <c r="O12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25" s="495" t="str">
        <f>IF(Taula42[[#This Row],[Data inici contracte]]&lt;&gt;0,((Taula42[[#This Row],[Dies de contracte en vigor durant l´any 2023]]/365)*104),"")</f>
        <v/>
      </c>
      <c r="Q125" s="496"/>
      <c r="R125" s="496"/>
      <c r="S125" s="496"/>
      <c r="T125" s="496"/>
      <c r="U125" s="371">
        <f>SUM(Taula42[[#This Row],[Nombre d''hores de suport i acompanyament a les famílies]:[Nombre d''hores de seguiment en el lloc de feina]])</f>
        <v>0</v>
      </c>
      <c r="V125" s="371" t="str">
        <f>IF(Taula42[[#This Row],[Suma total d''hores d''atenció]]=0,"",AH125)</f>
        <v/>
      </c>
      <c r="W125" s="170"/>
      <c r="X125" s="158"/>
      <c r="Y125" s="158"/>
      <c r="Z125" s="158"/>
      <c r="AA125" s="158"/>
      <c r="AB125" s="224">
        <f t="shared" si="9"/>
        <v>0</v>
      </c>
      <c r="AC125" s="227">
        <f>Taula42[[#This Row],[Mòdul aplicat]]</f>
        <v>0</v>
      </c>
      <c r="AD125" s="231"/>
      <c r="AE125" s="80"/>
      <c r="AF125" s="529">
        <f>(IF(AND(AS125=1,Taula42[[#This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25" s="529">
        <f t="shared" si="17"/>
        <v>0</v>
      </c>
      <c r="AH12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25" s="420"/>
      <c r="AJ125" s="471" t="str">
        <f>IF(Taula42[[#This Row],[Data inici contracte]]=0,"",(12/365)*Taula42[[#This Row],[Dies de contracte en vigor durant l´any 2023]])</f>
        <v/>
      </c>
      <c r="AK125" s="471" t="str">
        <f>IF(Taula42[[#This Row],[Data inici contracte]]=0,"",(24/365)*Taula42[[#This Row],[Dies de contracte en vigor durant l´any 2023]])</f>
        <v/>
      </c>
      <c r="AL125" s="471" t="str">
        <f>IF(Taula42[[#This Row],[Data inici contracte]]=0,"",(4/365)*Taula42[[#This Row],[Dies de contracte en vigor durant l´any 2023]])</f>
        <v/>
      </c>
      <c r="AM125" s="471" t="str">
        <f>IF(Taula42[[#This Row],[Data inici contracte]]=0,"",(64/365)*Taula42[[#This Row],[Dies de contracte en vigor durant l´any 2023]])</f>
        <v/>
      </c>
      <c r="AN125" s="420"/>
      <c r="AO125" s="91">
        <f>IF(AS125=1,((2763.41/365)*Taula42[[#This Row],[Dies de contracte en vigor durant l´any 2023]]),0)</f>
        <v>0</v>
      </c>
      <c r="AQ125" s="15"/>
      <c r="AS125" s="425">
        <f>IF(Taula42[[#This Row],[Núm. d''ordre]]&lt;&gt;"",1,0)</f>
        <v>0</v>
      </c>
      <c r="AU125" s="425">
        <f t="shared" si="10"/>
        <v>1</v>
      </c>
      <c r="AV125" s="425">
        <f t="shared" si="11"/>
        <v>0</v>
      </c>
      <c r="AX125" s="425">
        <f>IF(Taula42[[#This Row],[Núm. d''ordre]]&gt;0,1,0)</f>
        <v>1</v>
      </c>
      <c r="AZ125" s="426">
        <f t="shared" si="12"/>
        <v>0</v>
      </c>
      <c r="BA125" s="426">
        <f t="shared" si="13"/>
        <v>0</v>
      </c>
      <c r="BB125" s="426">
        <f t="shared" si="14"/>
        <v>0</v>
      </c>
      <c r="BD125" s="88">
        <f t="shared" si="15"/>
        <v>0</v>
      </c>
      <c r="BE125" s="88">
        <f t="shared" si="16"/>
        <v>0</v>
      </c>
      <c r="CC125" s="12"/>
      <c r="CD125" s="12"/>
      <c r="CE125" s="12"/>
    </row>
    <row r="126" spans="1:83" ht="13.5" customHeight="1">
      <c r="A126" s="9"/>
      <c r="B126" s="15" t="str">
        <f>IF($C126&lt;&gt;"",MAX($B$7:B125)+1,"")</f>
        <v/>
      </c>
      <c r="C126" s="265"/>
      <c r="D126" s="151"/>
      <c r="E126" s="152"/>
      <c r="F126" s="153"/>
      <c r="G126" s="153"/>
      <c r="H126" s="160"/>
      <c r="I126" s="159"/>
      <c r="J126" s="163"/>
      <c r="K126" s="169"/>
      <c r="L126" s="157"/>
      <c r="M126" s="162"/>
      <c r="N126" s="532" t="str">
        <f>IF(Taula42[[#This Row],[Data inici contracte]]&lt;&gt;0,Taula42[[#This Row],[Data finalització contracte]]+1,"")</f>
        <v/>
      </c>
      <c r="O12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26" s="495" t="str">
        <f>IF(Taula42[[#This Row],[Data inici contracte]]&lt;&gt;0,((Taula42[[#This Row],[Dies de contracte en vigor durant l´any 2023]]/365)*104),"")</f>
        <v/>
      </c>
      <c r="Q126" s="496"/>
      <c r="R126" s="496"/>
      <c r="S126" s="496"/>
      <c r="T126" s="496"/>
      <c r="U126" s="371">
        <f>SUM(Taula42[[#This Row],[Nombre d''hores de suport i acompanyament a les famílies]:[Nombre d''hores de seguiment en el lloc de feina]])</f>
        <v>0</v>
      </c>
      <c r="V126" s="371" t="str">
        <f>IF(Taula42[[#This Row],[Suma total d''hores d''atenció]]=0,"",AH126)</f>
        <v/>
      </c>
      <c r="W126" s="170"/>
      <c r="X126" s="158"/>
      <c r="Y126" s="158"/>
      <c r="Z126" s="158"/>
      <c r="AA126" s="158"/>
      <c r="AB126" s="224">
        <f t="shared" si="9"/>
        <v>0</v>
      </c>
      <c r="AC126" s="227">
        <f>Taula42[[#This Row],[Mòdul aplicat]]</f>
        <v>0</v>
      </c>
      <c r="AD126" s="231"/>
      <c r="AE126" s="80"/>
      <c r="AF126" s="529">
        <f>(IF(AND(AS126=1,Taula42[[#This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26" s="529">
        <f t="shared" si="17"/>
        <v>0</v>
      </c>
      <c r="AH12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26" s="420"/>
      <c r="AJ126" s="471" t="str">
        <f>IF(Taula42[[#This Row],[Data inici contracte]]=0,"",(12/365)*Taula42[[#This Row],[Dies de contracte en vigor durant l´any 2023]])</f>
        <v/>
      </c>
      <c r="AK126" s="471" t="str">
        <f>IF(Taula42[[#This Row],[Data inici contracte]]=0,"",(24/365)*Taula42[[#This Row],[Dies de contracte en vigor durant l´any 2023]])</f>
        <v/>
      </c>
      <c r="AL126" s="471" t="str">
        <f>IF(Taula42[[#This Row],[Data inici contracte]]=0,"",(4/365)*Taula42[[#This Row],[Dies de contracte en vigor durant l´any 2023]])</f>
        <v/>
      </c>
      <c r="AM126" s="471" t="str">
        <f>IF(Taula42[[#This Row],[Data inici contracte]]=0,"",(64/365)*Taula42[[#This Row],[Dies de contracte en vigor durant l´any 2023]])</f>
        <v/>
      </c>
      <c r="AN126" s="420"/>
      <c r="AO126" s="91">
        <f>IF(AS126=1,((2763.41/365)*Taula42[[#This Row],[Dies de contracte en vigor durant l´any 2023]]),0)</f>
        <v>0</v>
      </c>
      <c r="AQ126" s="15"/>
      <c r="AS126" s="425">
        <f>IF(Taula42[[#This Row],[Núm. d''ordre]]&lt;&gt;"",1,0)</f>
        <v>0</v>
      </c>
      <c r="AU126" s="425">
        <f t="shared" si="10"/>
        <v>1</v>
      </c>
      <c r="AV126" s="425">
        <f t="shared" si="11"/>
        <v>0</v>
      </c>
      <c r="AX126" s="425">
        <f>IF(Taula42[[#This Row],[Núm. d''ordre]]&gt;0,1,0)</f>
        <v>1</v>
      </c>
      <c r="AZ126" s="426">
        <f t="shared" si="12"/>
        <v>0</v>
      </c>
      <c r="BA126" s="426">
        <f t="shared" si="13"/>
        <v>0</v>
      </c>
      <c r="BB126" s="426">
        <f t="shared" si="14"/>
        <v>0</v>
      </c>
      <c r="BD126" s="88">
        <f t="shared" si="15"/>
        <v>0</v>
      </c>
      <c r="BE126" s="88">
        <f t="shared" si="16"/>
        <v>0</v>
      </c>
      <c r="CC126" s="12"/>
      <c r="CD126" s="12"/>
      <c r="CE126" s="12"/>
    </row>
    <row r="127" spans="1:83" ht="13.5" customHeight="1">
      <c r="A127" s="9"/>
      <c r="B127" s="15" t="str">
        <f>IF($C127&lt;&gt;"",MAX($B$7:B126)+1,"")</f>
        <v/>
      </c>
      <c r="C127" s="265"/>
      <c r="D127" s="151"/>
      <c r="E127" s="152"/>
      <c r="F127" s="153"/>
      <c r="G127" s="153"/>
      <c r="H127" s="160"/>
      <c r="I127" s="159"/>
      <c r="J127" s="163"/>
      <c r="K127" s="169"/>
      <c r="L127" s="157"/>
      <c r="M127" s="162"/>
      <c r="N127" s="532" t="str">
        <f>IF(Taula42[[#This Row],[Data inici contracte]]&lt;&gt;0,Taula42[[#This Row],[Data finalització contracte]]+1,"")</f>
        <v/>
      </c>
      <c r="O12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27" s="495" t="str">
        <f>IF(Taula42[[#This Row],[Data inici contracte]]&lt;&gt;0,((Taula42[[#This Row],[Dies de contracte en vigor durant l´any 2023]]/365)*104),"")</f>
        <v/>
      </c>
      <c r="Q127" s="496"/>
      <c r="R127" s="496"/>
      <c r="S127" s="496"/>
      <c r="T127" s="496"/>
      <c r="U127" s="371">
        <f>SUM(Taula42[[#This Row],[Nombre d''hores de suport i acompanyament a les famílies]:[Nombre d''hores de seguiment en el lloc de feina]])</f>
        <v>0</v>
      </c>
      <c r="V127" s="371" t="str">
        <f>IF(Taula42[[#This Row],[Suma total d''hores d''atenció]]=0,"",AH127)</f>
        <v/>
      </c>
      <c r="W127" s="170"/>
      <c r="X127" s="158"/>
      <c r="Y127" s="158"/>
      <c r="Z127" s="158"/>
      <c r="AA127" s="158"/>
      <c r="AB127" s="224">
        <f t="shared" si="9"/>
        <v>0</v>
      </c>
      <c r="AC127" s="227">
        <f>Taula42[[#This Row],[Mòdul aplicat]]</f>
        <v>0</v>
      </c>
      <c r="AD127" s="231"/>
      <c r="AE127" s="80"/>
      <c r="AF127" s="529">
        <f>(IF(AND(AS127=1,Taula42[[#This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27" s="529">
        <f t="shared" si="17"/>
        <v>0</v>
      </c>
      <c r="AH12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27" s="420"/>
      <c r="AJ127" s="471" t="str">
        <f>IF(Taula42[[#This Row],[Data inici contracte]]=0,"",(12/365)*Taula42[[#This Row],[Dies de contracte en vigor durant l´any 2023]])</f>
        <v/>
      </c>
      <c r="AK127" s="471" t="str">
        <f>IF(Taula42[[#This Row],[Data inici contracte]]=0,"",(24/365)*Taula42[[#This Row],[Dies de contracte en vigor durant l´any 2023]])</f>
        <v/>
      </c>
      <c r="AL127" s="471" t="str">
        <f>IF(Taula42[[#This Row],[Data inici contracte]]=0,"",(4/365)*Taula42[[#This Row],[Dies de contracte en vigor durant l´any 2023]])</f>
        <v/>
      </c>
      <c r="AM127" s="471" t="str">
        <f>IF(Taula42[[#This Row],[Data inici contracte]]=0,"",(64/365)*Taula42[[#This Row],[Dies de contracte en vigor durant l´any 2023]])</f>
        <v/>
      </c>
      <c r="AN127" s="420"/>
      <c r="AO127" s="91">
        <f>IF(AS127=1,((2763.41/365)*Taula42[[#This Row],[Dies de contracte en vigor durant l´any 2023]]),0)</f>
        <v>0</v>
      </c>
      <c r="AQ127" s="15"/>
      <c r="AS127" s="425">
        <f>IF(Taula42[[#This Row],[Núm. d''ordre]]&lt;&gt;"",1,0)</f>
        <v>0</v>
      </c>
      <c r="AU127" s="425">
        <f t="shared" si="10"/>
        <v>1</v>
      </c>
      <c r="AV127" s="425">
        <f t="shared" si="11"/>
        <v>0</v>
      </c>
      <c r="AX127" s="425">
        <f>IF(Taula42[[#This Row],[Núm. d''ordre]]&gt;0,1,0)</f>
        <v>1</v>
      </c>
      <c r="AZ127" s="426">
        <f t="shared" si="12"/>
        <v>0</v>
      </c>
      <c r="BA127" s="426">
        <f t="shared" si="13"/>
        <v>0</v>
      </c>
      <c r="BB127" s="426">
        <f t="shared" si="14"/>
        <v>0</v>
      </c>
      <c r="BD127" s="88">
        <f t="shared" si="15"/>
        <v>0</v>
      </c>
      <c r="BE127" s="88">
        <f t="shared" si="16"/>
        <v>0</v>
      </c>
      <c r="CC127" s="12"/>
      <c r="CD127" s="12"/>
      <c r="CE127" s="12"/>
    </row>
    <row r="128" spans="1:83" ht="13.5" customHeight="1">
      <c r="A128" s="9"/>
      <c r="B128" s="15" t="str">
        <f>IF($C128&lt;&gt;"",MAX($B$7:B127)+1,"")</f>
        <v/>
      </c>
      <c r="C128" s="265"/>
      <c r="D128" s="151"/>
      <c r="E128" s="152"/>
      <c r="F128" s="153"/>
      <c r="G128" s="153"/>
      <c r="H128" s="160"/>
      <c r="I128" s="159"/>
      <c r="J128" s="163"/>
      <c r="K128" s="169"/>
      <c r="L128" s="157"/>
      <c r="M128" s="162"/>
      <c r="N128" s="532" t="str">
        <f>IF(Taula42[[#This Row],[Data inici contracte]]&lt;&gt;0,Taula42[[#This Row],[Data finalització contracte]]+1,"")</f>
        <v/>
      </c>
      <c r="O12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28" s="495" t="str">
        <f>IF(Taula42[[#This Row],[Data inici contracte]]&lt;&gt;0,((Taula42[[#This Row],[Dies de contracte en vigor durant l´any 2023]]/365)*104),"")</f>
        <v/>
      </c>
      <c r="Q128" s="496"/>
      <c r="R128" s="496"/>
      <c r="S128" s="496"/>
      <c r="T128" s="496"/>
      <c r="U128" s="371">
        <f>SUM(Taula42[[#This Row],[Nombre d''hores de suport i acompanyament a les famílies]:[Nombre d''hores de seguiment en el lloc de feina]])</f>
        <v>0</v>
      </c>
      <c r="V128" s="371" t="str">
        <f>IF(Taula42[[#This Row],[Suma total d''hores d''atenció]]=0,"",AH128)</f>
        <v/>
      </c>
      <c r="W128" s="170"/>
      <c r="X128" s="158"/>
      <c r="Y128" s="158"/>
      <c r="Z128" s="158"/>
      <c r="AA128" s="158"/>
      <c r="AB128" s="224">
        <f t="shared" si="9"/>
        <v>0</v>
      </c>
      <c r="AC128" s="227">
        <f>Taula42[[#This Row],[Mòdul aplicat]]</f>
        <v>0</v>
      </c>
      <c r="AD128" s="231"/>
      <c r="AE128" s="80"/>
      <c r="AF128" s="529">
        <f>(IF(AND(AS128=1,Taula42[[#This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28" s="529">
        <f t="shared" si="17"/>
        <v>0</v>
      </c>
      <c r="AH12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28" s="420"/>
      <c r="AJ128" s="471" t="str">
        <f>IF(Taula42[[#This Row],[Data inici contracte]]=0,"",(12/365)*Taula42[[#This Row],[Dies de contracte en vigor durant l´any 2023]])</f>
        <v/>
      </c>
      <c r="AK128" s="471" t="str">
        <f>IF(Taula42[[#This Row],[Data inici contracte]]=0,"",(24/365)*Taula42[[#This Row],[Dies de contracte en vigor durant l´any 2023]])</f>
        <v/>
      </c>
      <c r="AL128" s="471" t="str">
        <f>IF(Taula42[[#This Row],[Data inici contracte]]=0,"",(4/365)*Taula42[[#This Row],[Dies de contracte en vigor durant l´any 2023]])</f>
        <v/>
      </c>
      <c r="AM128" s="471" t="str">
        <f>IF(Taula42[[#This Row],[Data inici contracte]]=0,"",(64/365)*Taula42[[#This Row],[Dies de contracte en vigor durant l´any 2023]])</f>
        <v/>
      </c>
      <c r="AN128" s="420"/>
      <c r="AO128" s="91">
        <f>IF(AS128=1,((2763.41/365)*Taula42[[#This Row],[Dies de contracte en vigor durant l´any 2023]]),0)</f>
        <v>0</v>
      </c>
      <c r="AQ128" s="15"/>
      <c r="AS128" s="425">
        <f>IF(Taula42[[#This Row],[Núm. d''ordre]]&lt;&gt;"",1,0)</f>
        <v>0</v>
      </c>
      <c r="AU128" s="425">
        <f t="shared" si="10"/>
        <v>1</v>
      </c>
      <c r="AV128" s="425">
        <f t="shared" si="11"/>
        <v>0</v>
      </c>
      <c r="AX128" s="425">
        <f>IF(Taula42[[#This Row],[Núm. d''ordre]]&gt;0,1,0)</f>
        <v>1</v>
      </c>
      <c r="AZ128" s="426">
        <f t="shared" si="12"/>
        <v>0</v>
      </c>
      <c r="BA128" s="426">
        <f t="shared" si="13"/>
        <v>0</v>
      </c>
      <c r="BB128" s="426">
        <f t="shared" si="14"/>
        <v>0</v>
      </c>
      <c r="BD128" s="88">
        <f t="shared" si="15"/>
        <v>0</v>
      </c>
      <c r="BE128" s="88">
        <f t="shared" si="16"/>
        <v>0</v>
      </c>
      <c r="CC128" s="12"/>
      <c r="CD128" s="12"/>
      <c r="CE128" s="12"/>
    </row>
    <row r="129" spans="1:83" ht="13.5" customHeight="1">
      <c r="A129" s="9"/>
      <c r="B129" s="15" t="str">
        <f>IF($C129&lt;&gt;"",MAX($B$7:B128)+1,"")</f>
        <v/>
      </c>
      <c r="C129" s="265"/>
      <c r="D129" s="151"/>
      <c r="E129" s="152"/>
      <c r="F129" s="153"/>
      <c r="G129" s="153"/>
      <c r="H129" s="160"/>
      <c r="I129" s="159"/>
      <c r="J129" s="163"/>
      <c r="K129" s="169"/>
      <c r="L129" s="157"/>
      <c r="M129" s="162"/>
      <c r="N129" s="532" t="str">
        <f>IF(Taula42[[#This Row],[Data inici contracte]]&lt;&gt;0,Taula42[[#This Row],[Data finalització contracte]]+1,"")</f>
        <v/>
      </c>
      <c r="O12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29" s="495" t="str">
        <f>IF(Taula42[[#This Row],[Data inici contracte]]&lt;&gt;0,((Taula42[[#This Row],[Dies de contracte en vigor durant l´any 2023]]/365)*104),"")</f>
        <v/>
      </c>
      <c r="Q129" s="496"/>
      <c r="R129" s="496"/>
      <c r="S129" s="496"/>
      <c r="T129" s="496"/>
      <c r="U129" s="371">
        <f>SUM(Taula42[[#This Row],[Nombre d''hores de suport i acompanyament a les famílies]:[Nombre d''hores de seguiment en el lloc de feina]])</f>
        <v>0</v>
      </c>
      <c r="V129" s="371" t="str">
        <f>IF(Taula42[[#This Row],[Suma total d''hores d''atenció]]=0,"",AH129)</f>
        <v/>
      </c>
      <c r="W129" s="170"/>
      <c r="X129" s="158"/>
      <c r="Y129" s="158"/>
      <c r="Z129" s="158"/>
      <c r="AA129" s="158"/>
      <c r="AB129" s="224">
        <f t="shared" si="9"/>
        <v>0</v>
      </c>
      <c r="AC129" s="227">
        <f>Taula42[[#This Row],[Mòdul aplicat]]</f>
        <v>0</v>
      </c>
      <c r="AD129" s="231"/>
      <c r="AE129" s="80"/>
      <c r="AF129" s="529">
        <f>(IF(AND(AS129=1,Taula42[[#This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29" s="529">
        <f t="shared" si="17"/>
        <v>0</v>
      </c>
      <c r="AH12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29" s="420"/>
      <c r="AJ129" s="471" t="str">
        <f>IF(Taula42[[#This Row],[Data inici contracte]]=0,"",(12/365)*Taula42[[#This Row],[Dies de contracte en vigor durant l´any 2023]])</f>
        <v/>
      </c>
      <c r="AK129" s="471" t="str">
        <f>IF(Taula42[[#This Row],[Data inici contracte]]=0,"",(24/365)*Taula42[[#This Row],[Dies de contracte en vigor durant l´any 2023]])</f>
        <v/>
      </c>
      <c r="AL129" s="471" t="str">
        <f>IF(Taula42[[#This Row],[Data inici contracte]]=0,"",(4/365)*Taula42[[#This Row],[Dies de contracte en vigor durant l´any 2023]])</f>
        <v/>
      </c>
      <c r="AM129" s="471" t="str">
        <f>IF(Taula42[[#This Row],[Data inici contracte]]=0,"",(64/365)*Taula42[[#This Row],[Dies de contracte en vigor durant l´any 2023]])</f>
        <v/>
      </c>
      <c r="AN129" s="420"/>
      <c r="AO129" s="91">
        <f>IF(AS129=1,((2763.41/365)*Taula42[[#This Row],[Dies de contracte en vigor durant l´any 2023]]),0)</f>
        <v>0</v>
      </c>
      <c r="AQ129" s="15"/>
      <c r="AS129" s="425">
        <f>IF(Taula42[[#This Row],[Núm. d''ordre]]&lt;&gt;"",1,0)</f>
        <v>0</v>
      </c>
      <c r="AU129" s="425">
        <f t="shared" si="10"/>
        <v>1</v>
      </c>
      <c r="AV129" s="425">
        <f t="shared" si="11"/>
        <v>0</v>
      </c>
      <c r="AX129" s="425">
        <f>IF(Taula42[[#This Row],[Núm. d''ordre]]&gt;0,1,0)</f>
        <v>1</v>
      </c>
      <c r="AZ129" s="426">
        <f t="shared" si="12"/>
        <v>0</v>
      </c>
      <c r="BA129" s="426">
        <f t="shared" si="13"/>
        <v>0</v>
      </c>
      <c r="BB129" s="426">
        <f t="shared" si="14"/>
        <v>0</v>
      </c>
      <c r="BD129" s="88">
        <f t="shared" si="15"/>
        <v>0</v>
      </c>
      <c r="BE129" s="88">
        <f t="shared" si="16"/>
        <v>0</v>
      </c>
      <c r="CC129" s="12"/>
      <c r="CD129" s="12"/>
      <c r="CE129" s="12"/>
    </row>
    <row r="130" spans="1:83" ht="13.5" customHeight="1">
      <c r="A130" s="9"/>
      <c r="B130" s="15" t="str">
        <f>IF($C130&lt;&gt;"",MAX($B$7:B129)+1,"")</f>
        <v/>
      </c>
      <c r="C130" s="265"/>
      <c r="D130" s="151"/>
      <c r="E130" s="152"/>
      <c r="F130" s="153"/>
      <c r="G130" s="153"/>
      <c r="H130" s="160"/>
      <c r="I130" s="159"/>
      <c r="J130" s="163"/>
      <c r="K130" s="169"/>
      <c r="L130" s="157"/>
      <c r="M130" s="162"/>
      <c r="N130" s="532" t="str">
        <f>IF(Taula42[[#This Row],[Data inici contracte]]&lt;&gt;0,Taula42[[#This Row],[Data finalització contracte]]+1,"")</f>
        <v/>
      </c>
      <c r="O13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30" s="495" t="str">
        <f>IF(Taula42[[#This Row],[Data inici contracte]]&lt;&gt;0,((Taula42[[#This Row],[Dies de contracte en vigor durant l´any 2023]]/365)*104),"")</f>
        <v/>
      </c>
      <c r="Q130" s="496"/>
      <c r="R130" s="496"/>
      <c r="S130" s="496"/>
      <c r="T130" s="496"/>
      <c r="U130" s="371">
        <f>SUM(Taula42[[#This Row],[Nombre d''hores de suport i acompanyament a les famílies]:[Nombre d''hores de seguiment en el lloc de feina]])</f>
        <v>0</v>
      </c>
      <c r="V130" s="371" t="str">
        <f>IF(Taula42[[#This Row],[Suma total d''hores d''atenció]]=0,"",AH130)</f>
        <v/>
      </c>
      <c r="W130" s="170"/>
      <c r="X130" s="158"/>
      <c r="Y130" s="158"/>
      <c r="Z130" s="158"/>
      <c r="AA130" s="158"/>
      <c r="AB130" s="224">
        <f t="shared" si="9"/>
        <v>0</v>
      </c>
      <c r="AC130" s="227">
        <f>Taula42[[#This Row],[Mòdul aplicat]]</f>
        <v>0</v>
      </c>
      <c r="AD130" s="231"/>
      <c r="AE130" s="80"/>
      <c r="AF130" s="529">
        <f>(IF(AND(AS130=1,Taula42[[#This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30" s="529">
        <f t="shared" si="17"/>
        <v>0</v>
      </c>
      <c r="AH13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30" s="420"/>
      <c r="AJ130" s="471" t="str">
        <f>IF(Taula42[[#This Row],[Data inici contracte]]=0,"",(12/365)*Taula42[[#This Row],[Dies de contracte en vigor durant l´any 2023]])</f>
        <v/>
      </c>
      <c r="AK130" s="471" t="str">
        <f>IF(Taula42[[#This Row],[Data inici contracte]]=0,"",(24/365)*Taula42[[#This Row],[Dies de contracte en vigor durant l´any 2023]])</f>
        <v/>
      </c>
      <c r="AL130" s="471" t="str">
        <f>IF(Taula42[[#This Row],[Data inici contracte]]=0,"",(4/365)*Taula42[[#This Row],[Dies de contracte en vigor durant l´any 2023]])</f>
        <v/>
      </c>
      <c r="AM130" s="471" t="str">
        <f>IF(Taula42[[#This Row],[Data inici contracte]]=0,"",(64/365)*Taula42[[#This Row],[Dies de contracte en vigor durant l´any 2023]])</f>
        <v/>
      </c>
      <c r="AN130" s="420"/>
      <c r="AO130" s="91">
        <f>IF(AS130=1,((2763.41/365)*Taula42[[#This Row],[Dies de contracte en vigor durant l´any 2023]]),0)</f>
        <v>0</v>
      </c>
      <c r="AQ130" s="15"/>
      <c r="AS130" s="425">
        <f>IF(Taula42[[#This Row],[Núm. d''ordre]]&lt;&gt;"",1,0)</f>
        <v>0</v>
      </c>
      <c r="AU130" s="425">
        <f t="shared" si="10"/>
        <v>1</v>
      </c>
      <c r="AV130" s="425">
        <f t="shared" si="11"/>
        <v>0</v>
      </c>
      <c r="AX130" s="425">
        <f>IF(Taula42[[#This Row],[Núm. d''ordre]]&gt;0,1,0)</f>
        <v>1</v>
      </c>
      <c r="AZ130" s="426">
        <f t="shared" si="12"/>
        <v>0</v>
      </c>
      <c r="BA130" s="426">
        <f t="shared" si="13"/>
        <v>0</v>
      </c>
      <c r="BB130" s="426">
        <f t="shared" si="14"/>
        <v>0</v>
      </c>
      <c r="BD130" s="88">
        <f t="shared" si="15"/>
        <v>0</v>
      </c>
      <c r="BE130" s="88">
        <f t="shared" si="16"/>
        <v>0</v>
      </c>
      <c r="CC130" s="12"/>
      <c r="CD130" s="12"/>
      <c r="CE130" s="12"/>
    </row>
    <row r="131" spans="1:83" ht="13.5" customHeight="1">
      <c r="A131" s="9"/>
      <c r="B131" s="15" t="str">
        <f>IF($C131&lt;&gt;"",MAX($B$7:B130)+1,"")</f>
        <v/>
      </c>
      <c r="C131" s="265"/>
      <c r="D131" s="151"/>
      <c r="E131" s="152"/>
      <c r="F131" s="153"/>
      <c r="G131" s="153"/>
      <c r="H131" s="160"/>
      <c r="I131" s="159"/>
      <c r="J131" s="163"/>
      <c r="K131" s="169"/>
      <c r="L131" s="157"/>
      <c r="M131" s="162"/>
      <c r="N131" s="532" t="str">
        <f>IF(Taula42[[#This Row],[Data inici contracte]]&lt;&gt;0,Taula42[[#This Row],[Data finalització contracte]]+1,"")</f>
        <v/>
      </c>
      <c r="O13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31" s="495" t="str">
        <f>IF(Taula42[[#This Row],[Data inici contracte]]&lt;&gt;0,((Taula42[[#This Row],[Dies de contracte en vigor durant l´any 2023]]/365)*104),"")</f>
        <v/>
      </c>
      <c r="Q131" s="496"/>
      <c r="R131" s="496"/>
      <c r="S131" s="496"/>
      <c r="T131" s="496"/>
      <c r="U131" s="371">
        <f>SUM(Taula42[[#This Row],[Nombre d''hores de suport i acompanyament a les famílies]:[Nombre d''hores de seguiment en el lloc de feina]])</f>
        <v>0</v>
      </c>
      <c r="V131" s="371" t="str">
        <f>IF(Taula42[[#This Row],[Suma total d''hores d''atenció]]=0,"",AH131)</f>
        <v/>
      </c>
      <c r="W131" s="170"/>
      <c r="X131" s="158"/>
      <c r="Y131" s="158"/>
      <c r="Z131" s="158"/>
      <c r="AA131" s="158"/>
      <c r="AB131" s="224">
        <f t="shared" si="9"/>
        <v>0</v>
      </c>
      <c r="AC131" s="227">
        <f>Taula42[[#This Row],[Mòdul aplicat]]</f>
        <v>0</v>
      </c>
      <c r="AD131" s="231"/>
      <c r="AE131" s="80"/>
      <c r="AF131" s="529">
        <f>(IF(AND(AS131=1,Taula42[[#This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31" s="529">
        <f t="shared" si="17"/>
        <v>0</v>
      </c>
      <c r="AH13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31" s="420"/>
      <c r="AJ131" s="471" t="str">
        <f>IF(Taula42[[#This Row],[Data inici contracte]]=0,"",(12/365)*Taula42[[#This Row],[Dies de contracte en vigor durant l´any 2023]])</f>
        <v/>
      </c>
      <c r="AK131" s="471" t="str">
        <f>IF(Taula42[[#This Row],[Data inici contracte]]=0,"",(24/365)*Taula42[[#This Row],[Dies de contracte en vigor durant l´any 2023]])</f>
        <v/>
      </c>
      <c r="AL131" s="471" t="str">
        <f>IF(Taula42[[#This Row],[Data inici contracte]]=0,"",(4/365)*Taula42[[#This Row],[Dies de contracte en vigor durant l´any 2023]])</f>
        <v/>
      </c>
      <c r="AM131" s="471" t="str">
        <f>IF(Taula42[[#This Row],[Data inici contracte]]=0,"",(64/365)*Taula42[[#This Row],[Dies de contracte en vigor durant l´any 2023]])</f>
        <v/>
      </c>
      <c r="AN131" s="420"/>
      <c r="AO131" s="91">
        <f>IF(AS131=1,((2763.41/365)*Taula42[[#This Row],[Dies de contracte en vigor durant l´any 2023]]),0)</f>
        <v>0</v>
      </c>
      <c r="AQ131" s="15"/>
      <c r="AS131" s="425">
        <f>IF(Taula42[[#This Row],[Núm. d''ordre]]&lt;&gt;"",1,0)</f>
        <v>0</v>
      </c>
      <c r="AU131" s="425">
        <f t="shared" si="10"/>
        <v>1</v>
      </c>
      <c r="AV131" s="425">
        <f t="shared" si="11"/>
        <v>0</v>
      </c>
      <c r="AX131" s="425">
        <f>IF(Taula42[[#This Row],[Núm. d''ordre]]&gt;0,1,0)</f>
        <v>1</v>
      </c>
      <c r="AZ131" s="426">
        <f t="shared" si="12"/>
        <v>0</v>
      </c>
      <c r="BA131" s="426">
        <f t="shared" si="13"/>
        <v>0</v>
      </c>
      <c r="BB131" s="426">
        <f t="shared" si="14"/>
        <v>0</v>
      </c>
      <c r="BD131" s="88">
        <f t="shared" si="15"/>
        <v>0</v>
      </c>
      <c r="BE131" s="88">
        <f t="shared" si="16"/>
        <v>0</v>
      </c>
      <c r="CC131" s="12"/>
      <c r="CD131" s="12"/>
      <c r="CE131" s="12"/>
    </row>
    <row r="132" spans="1:83" ht="13.5" customHeight="1">
      <c r="A132" s="9"/>
      <c r="B132" s="15" t="str">
        <f>IF($C132&lt;&gt;"",MAX($B$7:B131)+1,"")</f>
        <v/>
      </c>
      <c r="C132" s="265"/>
      <c r="D132" s="151"/>
      <c r="E132" s="152"/>
      <c r="F132" s="153"/>
      <c r="G132" s="153"/>
      <c r="H132" s="160"/>
      <c r="I132" s="159"/>
      <c r="J132" s="163"/>
      <c r="K132" s="169"/>
      <c r="L132" s="157"/>
      <c r="M132" s="162"/>
      <c r="N132" s="532" t="str">
        <f>IF(Taula42[[#This Row],[Data inici contracte]]&lt;&gt;0,Taula42[[#This Row],[Data finalització contracte]]+1,"")</f>
        <v/>
      </c>
      <c r="O13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32" s="495" t="str">
        <f>IF(Taula42[[#This Row],[Data inici contracte]]&lt;&gt;0,((Taula42[[#This Row],[Dies de contracte en vigor durant l´any 2023]]/365)*104),"")</f>
        <v/>
      </c>
      <c r="Q132" s="496"/>
      <c r="R132" s="496"/>
      <c r="S132" s="496"/>
      <c r="T132" s="496"/>
      <c r="U132" s="371">
        <f>SUM(Taula42[[#This Row],[Nombre d''hores de suport i acompanyament a les famílies]:[Nombre d''hores de seguiment en el lloc de feina]])</f>
        <v>0</v>
      </c>
      <c r="V132" s="371" t="str">
        <f>IF(Taula42[[#This Row],[Suma total d''hores d''atenció]]=0,"",AH132)</f>
        <v/>
      </c>
      <c r="W132" s="170"/>
      <c r="X132" s="158"/>
      <c r="Y132" s="158"/>
      <c r="Z132" s="158"/>
      <c r="AA132" s="158"/>
      <c r="AB132" s="224">
        <f t="shared" si="9"/>
        <v>0</v>
      </c>
      <c r="AC132" s="227">
        <f>Taula42[[#This Row],[Mòdul aplicat]]</f>
        <v>0</v>
      </c>
      <c r="AD132" s="231"/>
      <c r="AE132" s="80"/>
      <c r="AF132" s="529">
        <f>(IF(AND(AS132=1,Taula42[[#This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32" s="529">
        <f t="shared" si="17"/>
        <v>0</v>
      </c>
      <c r="AH13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32" s="420"/>
      <c r="AJ132" s="471" t="str">
        <f>IF(Taula42[[#This Row],[Data inici contracte]]=0,"",(12/365)*Taula42[[#This Row],[Dies de contracte en vigor durant l´any 2023]])</f>
        <v/>
      </c>
      <c r="AK132" s="471" t="str">
        <f>IF(Taula42[[#This Row],[Data inici contracte]]=0,"",(24/365)*Taula42[[#This Row],[Dies de contracte en vigor durant l´any 2023]])</f>
        <v/>
      </c>
      <c r="AL132" s="471" t="str">
        <f>IF(Taula42[[#This Row],[Data inici contracte]]=0,"",(4/365)*Taula42[[#This Row],[Dies de contracte en vigor durant l´any 2023]])</f>
        <v/>
      </c>
      <c r="AM132" s="471" t="str">
        <f>IF(Taula42[[#This Row],[Data inici contracte]]=0,"",(64/365)*Taula42[[#This Row],[Dies de contracte en vigor durant l´any 2023]])</f>
        <v/>
      </c>
      <c r="AN132" s="420"/>
      <c r="AO132" s="91">
        <f>IF(AS132=1,((2763.41/365)*Taula42[[#This Row],[Dies de contracte en vigor durant l´any 2023]]),0)</f>
        <v>0</v>
      </c>
      <c r="AQ132" s="15"/>
      <c r="AS132" s="425">
        <f>IF(Taula42[[#This Row],[Núm. d''ordre]]&lt;&gt;"",1,0)</f>
        <v>0</v>
      </c>
      <c r="AU132" s="425">
        <f t="shared" si="10"/>
        <v>1</v>
      </c>
      <c r="AV132" s="425">
        <f t="shared" si="11"/>
        <v>0</v>
      </c>
      <c r="AX132" s="425">
        <f>IF(Taula42[[#This Row],[Núm. d''ordre]]&gt;0,1,0)</f>
        <v>1</v>
      </c>
      <c r="AZ132" s="426">
        <f t="shared" si="12"/>
        <v>0</v>
      </c>
      <c r="BA132" s="426">
        <f t="shared" si="13"/>
        <v>0</v>
      </c>
      <c r="BB132" s="426">
        <f t="shared" si="14"/>
        <v>0</v>
      </c>
      <c r="BD132" s="88">
        <f t="shared" si="15"/>
        <v>0</v>
      </c>
      <c r="BE132" s="88">
        <f t="shared" si="16"/>
        <v>0</v>
      </c>
      <c r="CC132" s="12"/>
      <c r="CD132" s="12"/>
      <c r="CE132" s="12"/>
    </row>
    <row r="133" spans="1:83" ht="13.5" customHeight="1">
      <c r="A133" s="9"/>
      <c r="B133" s="15" t="str">
        <f>IF($C133&lt;&gt;"",MAX($B$7:B132)+1,"")</f>
        <v/>
      </c>
      <c r="C133" s="265"/>
      <c r="D133" s="151"/>
      <c r="E133" s="152"/>
      <c r="F133" s="153"/>
      <c r="G133" s="153"/>
      <c r="H133" s="160"/>
      <c r="I133" s="159"/>
      <c r="J133" s="163"/>
      <c r="K133" s="169"/>
      <c r="L133" s="157"/>
      <c r="M133" s="162"/>
      <c r="N133" s="532" t="str">
        <f>IF(Taula42[[#This Row],[Data inici contracte]]&lt;&gt;0,Taula42[[#This Row],[Data finalització contracte]]+1,"")</f>
        <v/>
      </c>
      <c r="O13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33" s="495" t="str">
        <f>IF(Taula42[[#This Row],[Data inici contracte]]&lt;&gt;0,((Taula42[[#This Row],[Dies de contracte en vigor durant l´any 2023]]/365)*104),"")</f>
        <v/>
      </c>
      <c r="Q133" s="496"/>
      <c r="R133" s="496"/>
      <c r="S133" s="496"/>
      <c r="T133" s="496"/>
      <c r="U133" s="371">
        <f>SUM(Taula42[[#This Row],[Nombre d''hores de suport i acompanyament a les famílies]:[Nombre d''hores de seguiment en el lloc de feina]])</f>
        <v>0</v>
      </c>
      <c r="V133" s="371" t="str">
        <f>IF(Taula42[[#This Row],[Suma total d''hores d''atenció]]=0,"",AH133)</f>
        <v/>
      </c>
      <c r="W133" s="170"/>
      <c r="X133" s="158"/>
      <c r="Y133" s="158"/>
      <c r="Z133" s="158"/>
      <c r="AA133" s="158"/>
      <c r="AB133" s="224">
        <f t="shared" si="9"/>
        <v>0</v>
      </c>
      <c r="AC133" s="227">
        <f>Taula42[[#This Row],[Mòdul aplicat]]</f>
        <v>0</v>
      </c>
      <c r="AD133" s="231"/>
      <c r="AE133" s="80"/>
      <c r="AF133" s="529">
        <f>(IF(AND(AS133=1,Taula42[[#This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33" s="529">
        <f t="shared" si="17"/>
        <v>0</v>
      </c>
      <c r="AH13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33" s="420"/>
      <c r="AJ133" s="471" t="str">
        <f>IF(Taula42[[#This Row],[Data inici contracte]]=0,"",(12/365)*Taula42[[#This Row],[Dies de contracte en vigor durant l´any 2023]])</f>
        <v/>
      </c>
      <c r="AK133" s="471" t="str">
        <f>IF(Taula42[[#This Row],[Data inici contracte]]=0,"",(24/365)*Taula42[[#This Row],[Dies de contracte en vigor durant l´any 2023]])</f>
        <v/>
      </c>
      <c r="AL133" s="471" t="str">
        <f>IF(Taula42[[#This Row],[Data inici contracte]]=0,"",(4/365)*Taula42[[#This Row],[Dies de contracte en vigor durant l´any 2023]])</f>
        <v/>
      </c>
      <c r="AM133" s="471" t="str">
        <f>IF(Taula42[[#This Row],[Data inici contracte]]=0,"",(64/365)*Taula42[[#This Row],[Dies de contracte en vigor durant l´any 2023]])</f>
        <v/>
      </c>
      <c r="AN133" s="420"/>
      <c r="AO133" s="91">
        <f>IF(AS133=1,((2763.41/365)*Taula42[[#This Row],[Dies de contracte en vigor durant l´any 2023]]),0)</f>
        <v>0</v>
      </c>
      <c r="AQ133" s="15"/>
      <c r="AS133" s="425">
        <f>IF(Taula42[[#This Row],[Núm. d''ordre]]&lt;&gt;"",1,0)</f>
        <v>0</v>
      </c>
      <c r="AU133" s="425">
        <f t="shared" si="10"/>
        <v>1</v>
      </c>
      <c r="AV133" s="425">
        <f t="shared" si="11"/>
        <v>0</v>
      </c>
      <c r="AX133" s="425">
        <f>IF(Taula42[[#This Row],[Núm. d''ordre]]&gt;0,1,0)</f>
        <v>1</v>
      </c>
      <c r="AZ133" s="426">
        <f t="shared" si="12"/>
        <v>0</v>
      </c>
      <c r="BA133" s="426">
        <f t="shared" si="13"/>
        <v>0</v>
      </c>
      <c r="BB133" s="426">
        <f t="shared" si="14"/>
        <v>0</v>
      </c>
      <c r="BD133" s="88">
        <f t="shared" si="15"/>
        <v>0</v>
      </c>
      <c r="BE133" s="88">
        <f t="shared" si="16"/>
        <v>0</v>
      </c>
      <c r="CC133" s="12"/>
      <c r="CD133" s="12"/>
      <c r="CE133" s="12"/>
    </row>
    <row r="134" spans="1:83" ht="13.5" customHeight="1">
      <c r="A134" s="9"/>
      <c r="B134" s="15" t="str">
        <f>IF($C134&lt;&gt;"",MAX($B$7:B133)+1,"")</f>
        <v/>
      </c>
      <c r="C134" s="265"/>
      <c r="D134" s="151"/>
      <c r="E134" s="152"/>
      <c r="F134" s="153"/>
      <c r="G134" s="153"/>
      <c r="H134" s="160"/>
      <c r="I134" s="159"/>
      <c r="J134" s="163"/>
      <c r="K134" s="169"/>
      <c r="L134" s="157"/>
      <c r="M134" s="162"/>
      <c r="N134" s="532" t="str">
        <f>IF(Taula42[[#This Row],[Data inici contracte]]&lt;&gt;0,Taula42[[#This Row],[Data finalització contracte]]+1,"")</f>
        <v/>
      </c>
      <c r="O13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34" s="495" t="str">
        <f>IF(Taula42[[#This Row],[Data inici contracte]]&lt;&gt;0,((Taula42[[#This Row],[Dies de contracte en vigor durant l´any 2023]]/365)*104),"")</f>
        <v/>
      </c>
      <c r="Q134" s="496"/>
      <c r="R134" s="496"/>
      <c r="S134" s="496"/>
      <c r="T134" s="496"/>
      <c r="U134" s="371">
        <f>SUM(Taula42[[#This Row],[Nombre d''hores de suport i acompanyament a les famílies]:[Nombre d''hores de seguiment en el lloc de feina]])</f>
        <v>0</v>
      </c>
      <c r="V134" s="371" t="str">
        <f>IF(Taula42[[#This Row],[Suma total d''hores d''atenció]]=0,"",AH134)</f>
        <v/>
      </c>
      <c r="W134" s="170"/>
      <c r="X134" s="158"/>
      <c r="Y134" s="158"/>
      <c r="Z134" s="158"/>
      <c r="AA134" s="158"/>
      <c r="AB134" s="224">
        <f t="shared" si="9"/>
        <v>0</v>
      </c>
      <c r="AC134" s="227">
        <f>Taula42[[#This Row],[Mòdul aplicat]]</f>
        <v>0</v>
      </c>
      <c r="AD134" s="231"/>
      <c r="AE134" s="80"/>
      <c r="AF134" s="529">
        <f>(IF(AND(AS134=1,Taula42[[#This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34" s="529">
        <f t="shared" si="17"/>
        <v>0</v>
      </c>
      <c r="AH13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34" s="420"/>
      <c r="AJ134" s="471" t="str">
        <f>IF(Taula42[[#This Row],[Data inici contracte]]=0,"",(12/365)*Taula42[[#This Row],[Dies de contracte en vigor durant l´any 2023]])</f>
        <v/>
      </c>
      <c r="AK134" s="471" t="str">
        <f>IF(Taula42[[#This Row],[Data inici contracte]]=0,"",(24/365)*Taula42[[#This Row],[Dies de contracte en vigor durant l´any 2023]])</f>
        <v/>
      </c>
      <c r="AL134" s="471" t="str">
        <f>IF(Taula42[[#This Row],[Data inici contracte]]=0,"",(4/365)*Taula42[[#This Row],[Dies de contracte en vigor durant l´any 2023]])</f>
        <v/>
      </c>
      <c r="AM134" s="471" t="str">
        <f>IF(Taula42[[#This Row],[Data inici contracte]]=0,"",(64/365)*Taula42[[#This Row],[Dies de contracte en vigor durant l´any 2023]])</f>
        <v/>
      </c>
      <c r="AN134" s="420"/>
      <c r="AO134" s="91">
        <f>IF(AS134=1,((2763.41/365)*Taula42[[#This Row],[Dies de contracte en vigor durant l´any 2023]]),0)</f>
        <v>0</v>
      </c>
      <c r="AQ134" s="15"/>
      <c r="AS134" s="425">
        <f>IF(Taula42[[#This Row],[Núm. d''ordre]]&lt;&gt;"",1,0)</f>
        <v>0</v>
      </c>
      <c r="AU134" s="425">
        <f t="shared" si="10"/>
        <v>1</v>
      </c>
      <c r="AV134" s="425">
        <f t="shared" si="11"/>
        <v>0</v>
      </c>
      <c r="AX134" s="425">
        <f>IF(Taula42[[#This Row],[Núm. d''ordre]]&gt;0,1,0)</f>
        <v>1</v>
      </c>
      <c r="AZ134" s="426">
        <f t="shared" si="12"/>
        <v>0</v>
      </c>
      <c r="BA134" s="426">
        <f t="shared" si="13"/>
        <v>0</v>
      </c>
      <c r="BB134" s="426">
        <f t="shared" si="14"/>
        <v>0</v>
      </c>
      <c r="BD134" s="88">
        <f t="shared" si="15"/>
        <v>0</v>
      </c>
      <c r="BE134" s="88">
        <f t="shared" si="16"/>
        <v>0</v>
      </c>
      <c r="CC134" s="12"/>
      <c r="CD134" s="12"/>
      <c r="CE134" s="12"/>
    </row>
    <row r="135" spans="1:83" ht="13.5" customHeight="1">
      <c r="A135" s="9"/>
      <c r="B135" s="15" t="str">
        <f>IF($C135&lt;&gt;"",MAX($B$7:B134)+1,"")</f>
        <v/>
      </c>
      <c r="C135" s="265"/>
      <c r="D135" s="151"/>
      <c r="E135" s="152"/>
      <c r="F135" s="153"/>
      <c r="G135" s="153"/>
      <c r="H135" s="160"/>
      <c r="I135" s="159"/>
      <c r="J135" s="163"/>
      <c r="K135" s="169"/>
      <c r="L135" s="157"/>
      <c r="M135" s="162"/>
      <c r="N135" s="532" t="str">
        <f>IF(Taula42[[#This Row],[Data inici contracte]]&lt;&gt;0,Taula42[[#This Row],[Data finalització contracte]]+1,"")</f>
        <v/>
      </c>
      <c r="O13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35" s="495" t="str">
        <f>IF(Taula42[[#This Row],[Data inici contracte]]&lt;&gt;0,((Taula42[[#This Row],[Dies de contracte en vigor durant l´any 2023]]/365)*104),"")</f>
        <v/>
      </c>
      <c r="Q135" s="496"/>
      <c r="R135" s="496"/>
      <c r="S135" s="496"/>
      <c r="T135" s="496"/>
      <c r="U135" s="371">
        <f>SUM(Taula42[[#This Row],[Nombre d''hores de suport i acompanyament a les famílies]:[Nombre d''hores de seguiment en el lloc de feina]])</f>
        <v>0</v>
      </c>
      <c r="V135" s="371" t="str">
        <f>IF(Taula42[[#This Row],[Suma total d''hores d''atenció]]=0,"",AH135)</f>
        <v/>
      </c>
      <c r="W135" s="170"/>
      <c r="X135" s="158"/>
      <c r="Y135" s="158"/>
      <c r="Z135" s="158"/>
      <c r="AA135" s="158"/>
      <c r="AB135" s="224">
        <f t="shared" ref="AB135:AB198" si="18">IF((AF135+AG135)=2,AO135,0)</f>
        <v>0</v>
      </c>
      <c r="AC135" s="227">
        <f>Taula42[[#This Row],[Mòdul aplicat]]</f>
        <v>0</v>
      </c>
      <c r="AD135" s="231"/>
      <c r="AE135" s="80"/>
      <c r="AF135" s="529">
        <f>(IF(AND(AS135=1,Taula42[[#This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35" s="529">
        <f t="shared" si="17"/>
        <v>0</v>
      </c>
      <c r="AH13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35" s="420"/>
      <c r="AJ135" s="471" t="str">
        <f>IF(Taula42[[#This Row],[Data inici contracte]]=0,"",(12/365)*Taula42[[#This Row],[Dies de contracte en vigor durant l´any 2023]])</f>
        <v/>
      </c>
      <c r="AK135" s="471" t="str">
        <f>IF(Taula42[[#This Row],[Data inici contracte]]=0,"",(24/365)*Taula42[[#This Row],[Dies de contracte en vigor durant l´any 2023]])</f>
        <v/>
      </c>
      <c r="AL135" s="471" t="str">
        <f>IF(Taula42[[#This Row],[Data inici contracte]]=0,"",(4/365)*Taula42[[#This Row],[Dies de contracte en vigor durant l´any 2023]])</f>
        <v/>
      </c>
      <c r="AM135" s="471" t="str">
        <f>IF(Taula42[[#This Row],[Data inici contracte]]=0,"",(64/365)*Taula42[[#This Row],[Dies de contracte en vigor durant l´any 2023]])</f>
        <v/>
      </c>
      <c r="AN135" s="420"/>
      <c r="AO135" s="91">
        <f>IF(AS135=1,((2763.41/365)*Taula42[[#This Row],[Dies de contracte en vigor durant l´any 2023]]),0)</f>
        <v>0</v>
      </c>
      <c r="AQ135" s="15"/>
      <c r="AS135" s="425">
        <f>IF(Taula42[[#This Row],[Núm. d''ordre]]&lt;&gt;"",1,0)</f>
        <v>0</v>
      </c>
      <c r="AU135" s="425">
        <f t="shared" ref="AU135:AU198" si="19">IF(Q135&lt;400,1,0)</f>
        <v>1</v>
      </c>
      <c r="AV135" s="425">
        <f t="shared" ref="AV135:AV198" si="20">IF(W135&gt;=400,1,0)</f>
        <v>0</v>
      </c>
      <c r="AX135" s="425">
        <f>IF(Taula42[[#This Row],[Núm. d''ordre]]&gt;0,1,0)</f>
        <v>1</v>
      </c>
      <c r="AZ135" s="426">
        <f t="shared" ref="AZ135:AZ198" si="21">IF(G135="Home",1,0)</f>
        <v>0</v>
      </c>
      <c r="BA135" s="426">
        <f t="shared" ref="BA135:BA198" si="22">IF(G135="Dona",1,0)</f>
        <v>0</v>
      </c>
      <c r="BB135" s="426">
        <f t="shared" ref="BB135:BB198" si="23">IF(G135="No binari",1,0)</f>
        <v>0</v>
      </c>
      <c r="BD135" s="88">
        <f t="shared" ref="BD135:BD198" si="24">IF(F135="Home",1,0)</f>
        <v>0</v>
      </c>
      <c r="BE135" s="88">
        <f t="shared" ref="BE135:BE198" si="25">IF(F135="Dona",1,0)</f>
        <v>0</v>
      </c>
      <c r="CC135" s="12"/>
      <c r="CD135" s="12"/>
      <c r="CE135" s="12"/>
    </row>
    <row r="136" spans="1:83" ht="13.5" customHeight="1">
      <c r="A136" s="9"/>
      <c r="B136" s="15" t="str">
        <f>IF($C136&lt;&gt;"",MAX($B$7:B135)+1,"")</f>
        <v/>
      </c>
      <c r="C136" s="265"/>
      <c r="D136" s="151"/>
      <c r="E136" s="152"/>
      <c r="F136" s="153"/>
      <c r="G136" s="153"/>
      <c r="H136" s="160"/>
      <c r="I136" s="159"/>
      <c r="J136" s="163"/>
      <c r="K136" s="169"/>
      <c r="L136" s="157"/>
      <c r="M136" s="162"/>
      <c r="N136" s="532" t="str">
        <f>IF(Taula42[[#This Row],[Data inici contracte]]&lt;&gt;0,Taula42[[#This Row],[Data finalització contracte]]+1,"")</f>
        <v/>
      </c>
      <c r="O13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36" s="495" t="str">
        <f>IF(Taula42[[#This Row],[Data inici contracte]]&lt;&gt;0,((Taula42[[#This Row],[Dies de contracte en vigor durant l´any 2023]]/365)*104),"")</f>
        <v/>
      </c>
      <c r="Q136" s="496"/>
      <c r="R136" s="496"/>
      <c r="S136" s="496"/>
      <c r="T136" s="496"/>
      <c r="U136" s="371">
        <f>SUM(Taula42[[#This Row],[Nombre d''hores de suport i acompanyament a les famílies]:[Nombre d''hores de seguiment en el lloc de feina]])</f>
        <v>0</v>
      </c>
      <c r="V136" s="371" t="str">
        <f>IF(Taula42[[#This Row],[Suma total d''hores d''atenció]]=0,"",AH136)</f>
        <v/>
      </c>
      <c r="W136" s="170"/>
      <c r="X136" s="158"/>
      <c r="Y136" s="158"/>
      <c r="Z136" s="158"/>
      <c r="AA136" s="158"/>
      <c r="AB136" s="224">
        <f t="shared" si="18"/>
        <v>0</v>
      </c>
      <c r="AC136" s="227">
        <f>Taula42[[#This Row],[Mòdul aplicat]]</f>
        <v>0</v>
      </c>
      <c r="AD136" s="231"/>
      <c r="AE136" s="80"/>
      <c r="AF136" s="529">
        <f>(IF(AND(AS136=1,Taula42[[#This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36" s="529">
        <f t="shared" ref="AG136:AG199" si="26">IF(AH136="Atenció mínima assolida amb èxit",1,0)</f>
        <v>0</v>
      </c>
      <c r="AH13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36" s="420"/>
      <c r="AJ136" s="471" t="str">
        <f>IF(Taula42[[#This Row],[Data inici contracte]]=0,"",(12/365)*Taula42[[#This Row],[Dies de contracte en vigor durant l´any 2023]])</f>
        <v/>
      </c>
      <c r="AK136" s="471" t="str">
        <f>IF(Taula42[[#This Row],[Data inici contracte]]=0,"",(24/365)*Taula42[[#This Row],[Dies de contracte en vigor durant l´any 2023]])</f>
        <v/>
      </c>
      <c r="AL136" s="471" t="str">
        <f>IF(Taula42[[#This Row],[Data inici contracte]]=0,"",(4/365)*Taula42[[#This Row],[Dies de contracte en vigor durant l´any 2023]])</f>
        <v/>
      </c>
      <c r="AM136" s="471" t="str">
        <f>IF(Taula42[[#This Row],[Data inici contracte]]=0,"",(64/365)*Taula42[[#This Row],[Dies de contracte en vigor durant l´any 2023]])</f>
        <v/>
      </c>
      <c r="AN136" s="420"/>
      <c r="AO136" s="91">
        <f>IF(AS136=1,((2763.41/365)*Taula42[[#This Row],[Dies de contracte en vigor durant l´any 2023]]),0)</f>
        <v>0</v>
      </c>
      <c r="AQ136" s="15"/>
      <c r="AS136" s="425">
        <f>IF(Taula42[[#This Row],[Núm. d''ordre]]&lt;&gt;"",1,0)</f>
        <v>0</v>
      </c>
      <c r="AU136" s="425">
        <f t="shared" si="19"/>
        <v>1</v>
      </c>
      <c r="AV136" s="425">
        <f t="shared" si="20"/>
        <v>0</v>
      </c>
      <c r="AX136" s="425">
        <f>IF(Taula42[[#This Row],[Núm. d''ordre]]&gt;0,1,0)</f>
        <v>1</v>
      </c>
      <c r="AZ136" s="426">
        <f t="shared" si="21"/>
        <v>0</v>
      </c>
      <c r="BA136" s="426">
        <f t="shared" si="22"/>
        <v>0</v>
      </c>
      <c r="BB136" s="426">
        <f t="shared" si="23"/>
        <v>0</v>
      </c>
      <c r="BD136" s="88">
        <f t="shared" si="24"/>
        <v>0</v>
      </c>
      <c r="BE136" s="88">
        <f t="shared" si="25"/>
        <v>0</v>
      </c>
      <c r="CC136" s="12"/>
      <c r="CD136" s="12"/>
      <c r="CE136" s="12"/>
    </row>
    <row r="137" spans="1:83" ht="13.5" customHeight="1">
      <c r="A137" s="9"/>
      <c r="B137" s="15" t="str">
        <f>IF($C137&lt;&gt;"",MAX($B$7:B136)+1,"")</f>
        <v/>
      </c>
      <c r="C137" s="265"/>
      <c r="D137" s="151"/>
      <c r="E137" s="152"/>
      <c r="F137" s="153"/>
      <c r="G137" s="153"/>
      <c r="H137" s="160"/>
      <c r="I137" s="159"/>
      <c r="J137" s="163"/>
      <c r="K137" s="169"/>
      <c r="L137" s="157"/>
      <c r="M137" s="162"/>
      <c r="N137" s="532" t="str">
        <f>IF(Taula42[[#This Row],[Data inici contracte]]&lt;&gt;0,Taula42[[#This Row],[Data finalització contracte]]+1,"")</f>
        <v/>
      </c>
      <c r="O13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37" s="495" t="str">
        <f>IF(Taula42[[#This Row],[Data inici contracte]]&lt;&gt;0,((Taula42[[#This Row],[Dies de contracte en vigor durant l´any 2023]]/365)*104),"")</f>
        <v/>
      </c>
      <c r="Q137" s="496"/>
      <c r="R137" s="496"/>
      <c r="S137" s="496"/>
      <c r="T137" s="496"/>
      <c r="U137" s="371">
        <f>SUM(Taula42[[#This Row],[Nombre d''hores de suport i acompanyament a les famílies]:[Nombre d''hores de seguiment en el lloc de feina]])</f>
        <v>0</v>
      </c>
      <c r="V137" s="371" t="str">
        <f>IF(Taula42[[#This Row],[Suma total d''hores d''atenció]]=0,"",AH137)</f>
        <v/>
      </c>
      <c r="W137" s="170"/>
      <c r="X137" s="158"/>
      <c r="Y137" s="158"/>
      <c r="Z137" s="158"/>
      <c r="AA137" s="158"/>
      <c r="AB137" s="224">
        <f t="shared" si="18"/>
        <v>0</v>
      </c>
      <c r="AC137" s="227">
        <f>Taula42[[#This Row],[Mòdul aplicat]]</f>
        <v>0</v>
      </c>
      <c r="AD137" s="231"/>
      <c r="AE137" s="80"/>
      <c r="AF137" s="529">
        <f>(IF(AND(AS137=1,Taula42[[#This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37" s="529">
        <f t="shared" si="26"/>
        <v>0</v>
      </c>
      <c r="AH13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37" s="420"/>
      <c r="AJ137" s="471" t="str">
        <f>IF(Taula42[[#This Row],[Data inici contracte]]=0,"",(12/365)*Taula42[[#This Row],[Dies de contracte en vigor durant l´any 2023]])</f>
        <v/>
      </c>
      <c r="AK137" s="471" t="str">
        <f>IF(Taula42[[#This Row],[Data inici contracte]]=0,"",(24/365)*Taula42[[#This Row],[Dies de contracte en vigor durant l´any 2023]])</f>
        <v/>
      </c>
      <c r="AL137" s="471" t="str">
        <f>IF(Taula42[[#This Row],[Data inici contracte]]=0,"",(4/365)*Taula42[[#This Row],[Dies de contracte en vigor durant l´any 2023]])</f>
        <v/>
      </c>
      <c r="AM137" s="471" t="str">
        <f>IF(Taula42[[#This Row],[Data inici contracte]]=0,"",(64/365)*Taula42[[#This Row],[Dies de contracte en vigor durant l´any 2023]])</f>
        <v/>
      </c>
      <c r="AN137" s="420"/>
      <c r="AO137" s="91">
        <f>IF(AS137=1,((2763.41/365)*Taula42[[#This Row],[Dies de contracte en vigor durant l´any 2023]]),0)</f>
        <v>0</v>
      </c>
      <c r="AQ137" s="15"/>
      <c r="AS137" s="425">
        <f>IF(Taula42[[#This Row],[Núm. d''ordre]]&lt;&gt;"",1,0)</f>
        <v>0</v>
      </c>
      <c r="AU137" s="425">
        <f t="shared" si="19"/>
        <v>1</v>
      </c>
      <c r="AV137" s="425">
        <f t="shared" si="20"/>
        <v>0</v>
      </c>
      <c r="AX137" s="425">
        <f>IF(Taula42[[#This Row],[Núm. d''ordre]]&gt;0,1,0)</f>
        <v>1</v>
      </c>
      <c r="AZ137" s="426">
        <f t="shared" si="21"/>
        <v>0</v>
      </c>
      <c r="BA137" s="426">
        <f t="shared" si="22"/>
        <v>0</v>
      </c>
      <c r="BB137" s="426">
        <f t="shared" si="23"/>
        <v>0</v>
      </c>
      <c r="BD137" s="88">
        <f t="shared" si="24"/>
        <v>0</v>
      </c>
      <c r="BE137" s="88">
        <f t="shared" si="25"/>
        <v>0</v>
      </c>
      <c r="CC137" s="12"/>
      <c r="CD137" s="12"/>
      <c r="CE137" s="12"/>
    </row>
    <row r="138" spans="1:83" ht="13.5" customHeight="1">
      <c r="A138" s="9"/>
      <c r="B138" s="15" t="str">
        <f>IF($C138&lt;&gt;"",MAX($B$7:B137)+1,"")</f>
        <v/>
      </c>
      <c r="C138" s="265"/>
      <c r="D138" s="151"/>
      <c r="E138" s="152"/>
      <c r="F138" s="153"/>
      <c r="G138" s="153"/>
      <c r="H138" s="160"/>
      <c r="I138" s="159"/>
      <c r="J138" s="163"/>
      <c r="K138" s="169"/>
      <c r="L138" s="157"/>
      <c r="M138" s="162"/>
      <c r="N138" s="532" t="str">
        <f>IF(Taula42[[#This Row],[Data inici contracte]]&lt;&gt;0,Taula42[[#This Row],[Data finalització contracte]]+1,"")</f>
        <v/>
      </c>
      <c r="O13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38" s="495" t="str">
        <f>IF(Taula42[[#This Row],[Data inici contracte]]&lt;&gt;0,((Taula42[[#This Row],[Dies de contracte en vigor durant l´any 2023]]/365)*104),"")</f>
        <v/>
      </c>
      <c r="Q138" s="496"/>
      <c r="R138" s="496"/>
      <c r="S138" s="496"/>
      <c r="T138" s="496"/>
      <c r="U138" s="371">
        <f>SUM(Taula42[[#This Row],[Nombre d''hores de suport i acompanyament a les famílies]:[Nombre d''hores de seguiment en el lloc de feina]])</f>
        <v>0</v>
      </c>
      <c r="V138" s="371" t="str">
        <f>IF(Taula42[[#This Row],[Suma total d''hores d''atenció]]=0,"",AH138)</f>
        <v/>
      </c>
      <c r="W138" s="170"/>
      <c r="X138" s="158"/>
      <c r="Y138" s="158"/>
      <c r="Z138" s="158"/>
      <c r="AA138" s="158"/>
      <c r="AB138" s="224">
        <f t="shared" si="18"/>
        <v>0</v>
      </c>
      <c r="AC138" s="227">
        <f>Taula42[[#This Row],[Mòdul aplicat]]</f>
        <v>0</v>
      </c>
      <c r="AD138" s="231"/>
      <c r="AE138" s="80"/>
      <c r="AF138" s="529">
        <f>(IF(AND(AS138=1,Taula42[[#This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38" s="529">
        <f t="shared" si="26"/>
        <v>0</v>
      </c>
      <c r="AH13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38" s="420"/>
      <c r="AJ138" s="471" t="str">
        <f>IF(Taula42[[#This Row],[Data inici contracte]]=0,"",(12/365)*Taula42[[#This Row],[Dies de contracte en vigor durant l´any 2023]])</f>
        <v/>
      </c>
      <c r="AK138" s="471" t="str">
        <f>IF(Taula42[[#This Row],[Data inici contracte]]=0,"",(24/365)*Taula42[[#This Row],[Dies de contracte en vigor durant l´any 2023]])</f>
        <v/>
      </c>
      <c r="AL138" s="471" t="str">
        <f>IF(Taula42[[#This Row],[Data inici contracte]]=0,"",(4/365)*Taula42[[#This Row],[Dies de contracte en vigor durant l´any 2023]])</f>
        <v/>
      </c>
      <c r="AM138" s="471" t="str">
        <f>IF(Taula42[[#This Row],[Data inici contracte]]=0,"",(64/365)*Taula42[[#This Row],[Dies de contracte en vigor durant l´any 2023]])</f>
        <v/>
      </c>
      <c r="AN138" s="420"/>
      <c r="AO138" s="91">
        <f>IF(AS138=1,((2763.41/365)*Taula42[[#This Row],[Dies de contracte en vigor durant l´any 2023]]),0)</f>
        <v>0</v>
      </c>
      <c r="AQ138" s="15"/>
      <c r="AS138" s="425">
        <f>IF(Taula42[[#This Row],[Núm. d''ordre]]&lt;&gt;"",1,0)</f>
        <v>0</v>
      </c>
      <c r="AU138" s="425">
        <f t="shared" si="19"/>
        <v>1</v>
      </c>
      <c r="AV138" s="425">
        <f t="shared" si="20"/>
        <v>0</v>
      </c>
      <c r="AX138" s="425">
        <f>IF(Taula42[[#This Row],[Núm. d''ordre]]&gt;0,1,0)</f>
        <v>1</v>
      </c>
      <c r="AZ138" s="426">
        <f t="shared" si="21"/>
        <v>0</v>
      </c>
      <c r="BA138" s="426">
        <f t="shared" si="22"/>
        <v>0</v>
      </c>
      <c r="BB138" s="426">
        <f t="shared" si="23"/>
        <v>0</v>
      </c>
      <c r="BD138" s="88">
        <f t="shared" si="24"/>
        <v>0</v>
      </c>
      <c r="BE138" s="88">
        <f t="shared" si="25"/>
        <v>0</v>
      </c>
      <c r="CC138" s="12"/>
      <c r="CD138" s="12"/>
      <c r="CE138" s="12"/>
    </row>
    <row r="139" spans="1:83" ht="13.5" customHeight="1">
      <c r="A139" s="9"/>
      <c r="B139" s="15" t="str">
        <f>IF($C139&lt;&gt;"",MAX($B$7:B138)+1,"")</f>
        <v/>
      </c>
      <c r="C139" s="265"/>
      <c r="D139" s="151"/>
      <c r="E139" s="152"/>
      <c r="F139" s="153"/>
      <c r="G139" s="153"/>
      <c r="H139" s="160"/>
      <c r="I139" s="159"/>
      <c r="J139" s="163"/>
      <c r="K139" s="169"/>
      <c r="L139" s="157"/>
      <c r="M139" s="162"/>
      <c r="N139" s="532" t="str">
        <f>IF(Taula42[[#This Row],[Data inici contracte]]&lt;&gt;0,Taula42[[#This Row],[Data finalització contracte]]+1,"")</f>
        <v/>
      </c>
      <c r="O13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39" s="495" t="str">
        <f>IF(Taula42[[#This Row],[Data inici contracte]]&lt;&gt;0,((Taula42[[#This Row],[Dies de contracte en vigor durant l´any 2023]]/365)*104),"")</f>
        <v/>
      </c>
      <c r="Q139" s="496"/>
      <c r="R139" s="496"/>
      <c r="S139" s="496"/>
      <c r="T139" s="496"/>
      <c r="U139" s="371">
        <f>SUM(Taula42[[#This Row],[Nombre d''hores de suport i acompanyament a les famílies]:[Nombre d''hores de seguiment en el lloc de feina]])</f>
        <v>0</v>
      </c>
      <c r="V139" s="371" t="str">
        <f>IF(Taula42[[#This Row],[Suma total d''hores d''atenció]]=0,"",AH139)</f>
        <v/>
      </c>
      <c r="W139" s="170"/>
      <c r="X139" s="158"/>
      <c r="Y139" s="158"/>
      <c r="Z139" s="158"/>
      <c r="AA139" s="158"/>
      <c r="AB139" s="224">
        <f t="shared" si="18"/>
        <v>0</v>
      </c>
      <c r="AC139" s="227">
        <f>Taula42[[#This Row],[Mòdul aplicat]]</f>
        <v>0</v>
      </c>
      <c r="AD139" s="231"/>
      <c r="AE139" s="80"/>
      <c r="AF139" s="529">
        <f>(IF(AND(AS139=1,Taula42[[#This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39" s="529">
        <f t="shared" si="26"/>
        <v>0</v>
      </c>
      <c r="AH13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39" s="420"/>
      <c r="AJ139" s="471" t="str">
        <f>IF(Taula42[[#This Row],[Data inici contracte]]=0,"",(12/365)*Taula42[[#This Row],[Dies de contracte en vigor durant l´any 2023]])</f>
        <v/>
      </c>
      <c r="AK139" s="471" t="str">
        <f>IF(Taula42[[#This Row],[Data inici contracte]]=0,"",(24/365)*Taula42[[#This Row],[Dies de contracte en vigor durant l´any 2023]])</f>
        <v/>
      </c>
      <c r="AL139" s="471" t="str">
        <f>IF(Taula42[[#This Row],[Data inici contracte]]=0,"",(4/365)*Taula42[[#This Row],[Dies de contracte en vigor durant l´any 2023]])</f>
        <v/>
      </c>
      <c r="AM139" s="471" t="str">
        <f>IF(Taula42[[#This Row],[Data inici contracte]]=0,"",(64/365)*Taula42[[#This Row],[Dies de contracte en vigor durant l´any 2023]])</f>
        <v/>
      </c>
      <c r="AN139" s="420"/>
      <c r="AO139" s="91">
        <f>IF(AS139=1,((2763.41/365)*Taula42[[#This Row],[Dies de contracte en vigor durant l´any 2023]]),0)</f>
        <v>0</v>
      </c>
      <c r="AQ139" s="15"/>
      <c r="AS139" s="425">
        <f>IF(Taula42[[#This Row],[Núm. d''ordre]]&lt;&gt;"",1,0)</f>
        <v>0</v>
      </c>
      <c r="AU139" s="425">
        <f t="shared" si="19"/>
        <v>1</v>
      </c>
      <c r="AV139" s="425">
        <f t="shared" si="20"/>
        <v>0</v>
      </c>
      <c r="AX139" s="425">
        <f>IF(Taula42[[#This Row],[Núm. d''ordre]]&gt;0,1,0)</f>
        <v>1</v>
      </c>
      <c r="AZ139" s="426">
        <f t="shared" si="21"/>
        <v>0</v>
      </c>
      <c r="BA139" s="426">
        <f t="shared" si="22"/>
        <v>0</v>
      </c>
      <c r="BB139" s="426">
        <f t="shared" si="23"/>
        <v>0</v>
      </c>
      <c r="BD139" s="88">
        <f t="shared" si="24"/>
        <v>0</v>
      </c>
      <c r="BE139" s="88">
        <f t="shared" si="25"/>
        <v>0</v>
      </c>
      <c r="CC139" s="12"/>
      <c r="CD139" s="12"/>
      <c r="CE139" s="12"/>
    </row>
    <row r="140" spans="1:83" ht="13.5" customHeight="1">
      <c r="A140" s="9"/>
      <c r="B140" s="15" t="str">
        <f>IF($C140&lt;&gt;"",MAX($B$7:B139)+1,"")</f>
        <v/>
      </c>
      <c r="C140" s="265"/>
      <c r="D140" s="151"/>
      <c r="E140" s="152"/>
      <c r="F140" s="153"/>
      <c r="G140" s="153"/>
      <c r="H140" s="160"/>
      <c r="I140" s="159"/>
      <c r="J140" s="163"/>
      <c r="K140" s="172"/>
      <c r="L140" s="162"/>
      <c r="M140" s="162"/>
      <c r="N140" s="532" t="str">
        <f>IF(Taula42[[#This Row],[Data inici contracte]]&lt;&gt;0,Taula42[[#This Row],[Data finalització contracte]]+1,"")</f>
        <v/>
      </c>
      <c r="O14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40" s="495" t="str">
        <f>IF(Taula42[[#This Row],[Data inici contracte]]&lt;&gt;0,((Taula42[[#This Row],[Dies de contracte en vigor durant l´any 2023]]/365)*104),"")</f>
        <v/>
      </c>
      <c r="Q140" s="496"/>
      <c r="R140" s="496"/>
      <c r="S140" s="496"/>
      <c r="T140" s="496"/>
      <c r="U140" s="371">
        <f>SUM(Taula42[[#This Row],[Nombre d''hores de suport i acompanyament a les famílies]:[Nombre d''hores de seguiment en el lloc de feina]])</f>
        <v>0</v>
      </c>
      <c r="V140" s="371" t="str">
        <f>IF(Taula42[[#This Row],[Suma total d''hores d''atenció]]=0,"",AH140)</f>
        <v/>
      </c>
      <c r="W140" s="170"/>
      <c r="X140" s="170"/>
      <c r="Y140" s="170"/>
      <c r="Z140" s="170"/>
      <c r="AA140" s="170"/>
      <c r="AB140" s="224">
        <f t="shared" si="18"/>
        <v>0</v>
      </c>
      <c r="AC140" s="227">
        <f>Taula42[[#This Row],[Mòdul aplicat]]</f>
        <v>0</v>
      </c>
      <c r="AD140" s="231"/>
      <c r="AE140" s="80"/>
      <c r="AF140" s="529">
        <f>(IF(AND(AS140=1,Taula42[[#This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40" s="529">
        <f t="shared" si="26"/>
        <v>0</v>
      </c>
      <c r="AH14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40" s="420"/>
      <c r="AJ140" s="471" t="str">
        <f>IF(Taula42[[#This Row],[Data inici contracte]]=0,"",(12/365)*Taula42[[#This Row],[Dies de contracte en vigor durant l´any 2023]])</f>
        <v/>
      </c>
      <c r="AK140" s="471" t="str">
        <f>IF(Taula42[[#This Row],[Data inici contracte]]=0,"",(24/365)*Taula42[[#This Row],[Dies de contracte en vigor durant l´any 2023]])</f>
        <v/>
      </c>
      <c r="AL140" s="471" t="str">
        <f>IF(Taula42[[#This Row],[Data inici contracte]]=0,"",(4/365)*Taula42[[#This Row],[Dies de contracte en vigor durant l´any 2023]])</f>
        <v/>
      </c>
      <c r="AM140" s="471" t="str">
        <f>IF(Taula42[[#This Row],[Data inici contracte]]=0,"",(64/365)*Taula42[[#This Row],[Dies de contracte en vigor durant l´any 2023]])</f>
        <v/>
      </c>
      <c r="AN140" s="420"/>
      <c r="AO140" s="91">
        <f>IF(AS140=1,((2763.41/365)*Taula42[[#This Row],[Dies de contracte en vigor durant l´any 2023]]),0)</f>
        <v>0</v>
      </c>
      <c r="AQ140" s="15"/>
      <c r="AS140" s="425">
        <f>IF(Taula42[[#This Row],[Núm. d''ordre]]&lt;&gt;"",1,0)</f>
        <v>0</v>
      </c>
      <c r="AU140" s="425">
        <f t="shared" si="19"/>
        <v>1</v>
      </c>
      <c r="AV140" s="425">
        <f t="shared" si="20"/>
        <v>0</v>
      </c>
      <c r="AX140" s="425">
        <f>IF(Taula42[[#This Row],[Núm. d''ordre]]&gt;0,1,0)</f>
        <v>1</v>
      </c>
      <c r="AZ140" s="426">
        <f t="shared" si="21"/>
        <v>0</v>
      </c>
      <c r="BA140" s="426">
        <f t="shared" si="22"/>
        <v>0</v>
      </c>
      <c r="BB140" s="426">
        <f t="shared" si="23"/>
        <v>0</v>
      </c>
      <c r="BD140" s="88">
        <f t="shared" si="24"/>
        <v>0</v>
      </c>
      <c r="BE140" s="88">
        <f t="shared" si="25"/>
        <v>0</v>
      </c>
      <c r="CC140" s="12"/>
      <c r="CD140" s="12"/>
      <c r="CE140" s="12"/>
    </row>
    <row r="141" spans="1:83" ht="13.5" customHeight="1">
      <c r="A141" s="9"/>
      <c r="B141" s="15" t="str">
        <f>IF($C141&lt;&gt;"",MAX($B$7:B140)+1,"")</f>
        <v/>
      </c>
      <c r="C141" s="265"/>
      <c r="D141" s="151"/>
      <c r="E141" s="152"/>
      <c r="F141" s="153"/>
      <c r="G141" s="153"/>
      <c r="H141" s="160"/>
      <c r="I141" s="159"/>
      <c r="J141" s="163"/>
      <c r="K141" s="172"/>
      <c r="L141" s="162"/>
      <c r="M141" s="162"/>
      <c r="N141" s="532" t="str">
        <f>IF(Taula42[[#This Row],[Data inici contracte]]&lt;&gt;0,Taula42[[#This Row],[Data finalització contracte]]+1,"")</f>
        <v/>
      </c>
      <c r="O14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41" s="495" t="str">
        <f>IF(Taula42[[#This Row],[Data inici contracte]]&lt;&gt;0,((Taula42[[#This Row],[Dies de contracte en vigor durant l´any 2023]]/365)*104),"")</f>
        <v/>
      </c>
      <c r="Q141" s="496"/>
      <c r="R141" s="496"/>
      <c r="S141" s="496"/>
      <c r="T141" s="496"/>
      <c r="U141" s="371">
        <f>SUM(Taula42[[#This Row],[Nombre d''hores de suport i acompanyament a les famílies]:[Nombre d''hores de seguiment en el lloc de feina]])</f>
        <v>0</v>
      </c>
      <c r="V141" s="371" t="str">
        <f>IF(Taula42[[#This Row],[Suma total d''hores d''atenció]]=0,"",AH141)</f>
        <v/>
      </c>
      <c r="W141" s="170"/>
      <c r="X141" s="170"/>
      <c r="Y141" s="170"/>
      <c r="Z141" s="170"/>
      <c r="AA141" s="170"/>
      <c r="AB141" s="224">
        <f t="shared" si="18"/>
        <v>0</v>
      </c>
      <c r="AC141" s="227">
        <f>Taula42[[#This Row],[Mòdul aplicat]]</f>
        <v>0</v>
      </c>
      <c r="AD141" s="231"/>
      <c r="AE141" s="80"/>
      <c r="AF141" s="529">
        <f>(IF(AND(AS141=1,Taula42[[#This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41" s="529">
        <f t="shared" si="26"/>
        <v>0</v>
      </c>
      <c r="AH14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41" s="420"/>
      <c r="AJ141" s="471" t="str">
        <f>IF(Taula42[[#This Row],[Data inici contracte]]=0,"",(12/365)*Taula42[[#This Row],[Dies de contracte en vigor durant l´any 2023]])</f>
        <v/>
      </c>
      <c r="AK141" s="471" t="str">
        <f>IF(Taula42[[#This Row],[Data inici contracte]]=0,"",(24/365)*Taula42[[#This Row],[Dies de contracte en vigor durant l´any 2023]])</f>
        <v/>
      </c>
      <c r="AL141" s="471" t="str">
        <f>IF(Taula42[[#This Row],[Data inici contracte]]=0,"",(4/365)*Taula42[[#This Row],[Dies de contracte en vigor durant l´any 2023]])</f>
        <v/>
      </c>
      <c r="AM141" s="471" t="str">
        <f>IF(Taula42[[#This Row],[Data inici contracte]]=0,"",(64/365)*Taula42[[#This Row],[Dies de contracte en vigor durant l´any 2023]])</f>
        <v/>
      </c>
      <c r="AN141" s="420"/>
      <c r="AO141" s="91">
        <f>IF(AS141=1,((2763.41/365)*Taula42[[#This Row],[Dies de contracte en vigor durant l´any 2023]]),0)</f>
        <v>0</v>
      </c>
      <c r="AQ141" s="15"/>
      <c r="AS141" s="425">
        <f>IF(Taula42[[#This Row],[Núm. d''ordre]]&lt;&gt;"",1,0)</f>
        <v>0</v>
      </c>
      <c r="AU141" s="425">
        <f t="shared" si="19"/>
        <v>1</v>
      </c>
      <c r="AV141" s="425">
        <f t="shared" si="20"/>
        <v>0</v>
      </c>
      <c r="AX141" s="425">
        <f>IF(Taula42[[#This Row],[Núm. d''ordre]]&gt;0,1,0)</f>
        <v>1</v>
      </c>
      <c r="AZ141" s="426">
        <f t="shared" si="21"/>
        <v>0</v>
      </c>
      <c r="BA141" s="426">
        <f t="shared" si="22"/>
        <v>0</v>
      </c>
      <c r="BB141" s="426">
        <f t="shared" si="23"/>
        <v>0</v>
      </c>
      <c r="BD141" s="88">
        <f t="shared" si="24"/>
        <v>0</v>
      </c>
      <c r="BE141" s="88">
        <f t="shared" si="25"/>
        <v>0</v>
      </c>
      <c r="CC141" s="12"/>
      <c r="CD141" s="12"/>
      <c r="CE141" s="12"/>
    </row>
    <row r="142" spans="1:83" ht="13.5" customHeight="1">
      <c r="A142" s="9"/>
      <c r="B142" s="15" t="str">
        <f>IF($C142&lt;&gt;"",MAX($B$7:B141)+1,"")</f>
        <v/>
      </c>
      <c r="C142" s="265"/>
      <c r="D142" s="151"/>
      <c r="E142" s="152"/>
      <c r="F142" s="153"/>
      <c r="G142" s="153"/>
      <c r="H142" s="160"/>
      <c r="I142" s="159"/>
      <c r="J142" s="163"/>
      <c r="K142" s="172"/>
      <c r="L142" s="162"/>
      <c r="M142" s="162"/>
      <c r="N142" s="532" t="str">
        <f>IF(Taula42[[#This Row],[Data inici contracte]]&lt;&gt;0,Taula42[[#This Row],[Data finalització contracte]]+1,"")</f>
        <v/>
      </c>
      <c r="O14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42" s="495" t="str">
        <f>IF(Taula42[[#This Row],[Data inici contracte]]&lt;&gt;0,((Taula42[[#This Row],[Dies de contracte en vigor durant l´any 2023]]/365)*104),"")</f>
        <v/>
      </c>
      <c r="Q142" s="496"/>
      <c r="R142" s="496"/>
      <c r="S142" s="496"/>
      <c r="T142" s="496"/>
      <c r="U142" s="371">
        <f>SUM(Taula42[[#This Row],[Nombre d''hores de suport i acompanyament a les famílies]:[Nombre d''hores de seguiment en el lloc de feina]])</f>
        <v>0</v>
      </c>
      <c r="V142" s="371" t="str">
        <f>IF(Taula42[[#This Row],[Suma total d''hores d''atenció]]=0,"",AH142)</f>
        <v/>
      </c>
      <c r="W142" s="170"/>
      <c r="X142" s="170"/>
      <c r="Y142" s="170"/>
      <c r="Z142" s="170"/>
      <c r="AA142" s="170"/>
      <c r="AB142" s="224">
        <f t="shared" si="18"/>
        <v>0</v>
      </c>
      <c r="AC142" s="227">
        <f>Taula42[[#This Row],[Mòdul aplicat]]</f>
        <v>0</v>
      </c>
      <c r="AD142" s="231"/>
      <c r="AE142" s="80"/>
      <c r="AF142" s="529">
        <f>(IF(AND(AS142=1,Taula42[[#This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42" s="529">
        <f t="shared" si="26"/>
        <v>0</v>
      </c>
      <c r="AH14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42" s="420"/>
      <c r="AJ142" s="471" t="str">
        <f>IF(Taula42[[#This Row],[Data inici contracte]]=0,"",(12/365)*Taula42[[#This Row],[Dies de contracte en vigor durant l´any 2023]])</f>
        <v/>
      </c>
      <c r="AK142" s="471" t="str">
        <f>IF(Taula42[[#This Row],[Data inici contracte]]=0,"",(24/365)*Taula42[[#This Row],[Dies de contracte en vigor durant l´any 2023]])</f>
        <v/>
      </c>
      <c r="AL142" s="471" t="str">
        <f>IF(Taula42[[#This Row],[Data inici contracte]]=0,"",(4/365)*Taula42[[#This Row],[Dies de contracte en vigor durant l´any 2023]])</f>
        <v/>
      </c>
      <c r="AM142" s="471" t="str">
        <f>IF(Taula42[[#This Row],[Data inici contracte]]=0,"",(64/365)*Taula42[[#This Row],[Dies de contracte en vigor durant l´any 2023]])</f>
        <v/>
      </c>
      <c r="AN142" s="420"/>
      <c r="AO142" s="91">
        <f>IF(AS142=1,((2763.41/365)*Taula42[[#This Row],[Dies de contracte en vigor durant l´any 2023]]),0)</f>
        <v>0</v>
      </c>
      <c r="AQ142" s="15"/>
      <c r="AS142" s="425">
        <f>IF(Taula42[[#This Row],[Núm. d''ordre]]&lt;&gt;"",1,0)</f>
        <v>0</v>
      </c>
      <c r="AU142" s="425">
        <f t="shared" si="19"/>
        <v>1</v>
      </c>
      <c r="AV142" s="425">
        <f t="shared" si="20"/>
        <v>0</v>
      </c>
      <c r="AX142" s="425">
        <f>IF(Taula42[[#This Row],[Núm. d''ordre]]&gt;0,1,0)</f>
        <v>1</v>
      </c>
      <c r="AZ142" s="426">
        <f t="shared" si="21"/>
        <v>0</v>
      </c>
      <c r="BA142" s="426">
        <f t="shared" si="22"/>
        <v>0</v>
      </c>
      <c r="BB142" s="426">
        <f t="shared" si="23"/>
        <v>0</v>
      </c>
      <c r="BD142" s="88">
        <f t="shared" si="24"/>
        <v>0</v>
      </c>
      <c r="BE142" s="88">
        <f t="shared" si="25"/>
        <v>0</v>
      </c>
      <c r="CC142" s="12"/>
      <c r="CD142" s="12"/>
      <c r="CE142" s="12"/>
    </row>
    <row r="143" spans="1:83" ht="13.5" customHeight="1">
      <c r="A143" s="9"/>
      <c r="B143" s="15" t="str">
        <f>IF($C143&lt;&gt;"",MAX($B$7:B142)+1,"")</f>
        <v/>
      </c>
      <c r="C143" s="2"/>
      <c r="D143" s="167"/>
      <c r="E143" s="168"/>
      <c r="F143" s="153"/>
      <c r="G143" s="153"/>
      <c r="H143" s="160"/>
      <c r="I143" s="159"/>
      <c r="J143" s="163"/>
      <c r="K143" s="172"/>
      <c r="L143" s="162"/>
      <c r="M143" s="162"/>
      <c r="N143" s="532" t="str">
        <f>IF(Taula42[[#This Row],[Data inici contracte]]&lt;&gt;0,Taula42[[#This Row],[Data finalització contracte]]+1,"")</f>
        <v/>
      </c>
      <c r="O14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43" s="495" t="str">
        <f>IF(Taula42[[#This Row],[Data inici contracte]]&lt;&gt;0,((Taula42[[#This Row],[Dies de contracte en vigor durant l´any 2023]]/365)*104),"")</f>
        <v/>
      </c>
      <c r="Q143" s="496"/>
      <c r="R143" s="496"/>
      <c r="S143" s="496"/>
      <c r="T143" s="496"/>
      <c r="U143" s="371">
        <f>SUM(Taula42[[#This Row],[Nombre d''hores de suport i acompanyament a les famílies]:[Nombre d''hores de seguiment en el lloc de feina]])</f>
        <v>0</v>
      </c>
      <c r="V143" s="371" t="str">
        <f>IF(Taula42[[#This Row],[Suma total d''hores d''atenció]]=0,"",AH143)</f>
        <v/>
      </c>
      <c r="W143" s="170"/>
      <c r="X143" s="170"/>
      <c r="Y143" s="170"/>
      <c r="Z143" s="170"/>
      <c r="AA143" s="170"/>
      <c r="AB143" s="224">
        <f t="shared" si="18"/>
        <v>0</v>
      </c>
      <c r="AC143" s="227">
        <f>Taula42[[#This Row],[Mòdul aplicat]]</f>
        <v>0</v>
      </c>
      <c r="AD143" s="231"/>
      <c r="AE143" s="80"/>
      <c r="AF143" s="529">
        <f>(IF(AND(AS143=1,Taula42[[#This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43" s="529">
        <f t="shared" si="26"/>
        <v>0</v>
      </c>
      <c r="AH14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43" s="420"/>
      <c r="AJ143" s="471" t="str">
        <f>IF(Taula42[[#This Row],[Data inici contracte]]=0,"",(12/365)*Taula42[[#This Row],[Dies de contracte en vigor durant l´any 2023]])</f>
        <v/>
      </c>
      <c r="AK143" s="471" t="str">
        <f>IF(Taula42[[#This Row],[Data inici contracte]]=0,"",(24/365)*Taula42[[#This Row],[Dies de contracte en vigor durant l´any 2023]])</f>
        <v/>
      </c>
      <c r="AL143" s="471" t="str">
        <f>IF(Taula42[[#This Row],[Data inici contracte]]=0,"",(4/365)*Taula42[[#This Row],[Dies de contracte en vigor durant l´any 2023]])</f>
        <v/>
      </c>
      <c r="AM143" s="471" t="str">
        <f>IF(Taula42[[#This Row],[Data inici contracte]]=0,"",(64/365)*Taula42[[#This Row],[Dies de contracte en vigor durant l´any 2023]])</f>
        <v/>
      </c>
      <c r="AN143" s="420"/>
      <c r="AO143" s="91">
        <f>IF(AS143=1,((2763.41/365)*Taula42[[#This Row],[Dies de contracte en vigor durant l´any 2023]]),0)</f>
        <v>0</v>
      </c>
      <c r="AQ143" s="15"/>
      <c r="AS143" s="425">
        <f>IF(Taula42[[#This Row],[Núm. d''ordre]]&lt;&gt;"",1,0)</f>
        <v>0</v>
      </c>
      <c r="AU143" s="425">
        <f t="shared" si="19"/>
        <v>1</v>
      </c>
      <c r="AV143" s="425">
        <f t="shared" si="20"/>
        <v>0</v>
      </c>
      <c r="AX143" s="425">
        <f>IF(Taula42[[#This Row],[Núm. d''ordre]]&gt;0,1,0)</f>
        <v>1</v>
      </c>
      <c r="AZ143" s="426">
        <f t="shared" si="21"/>
        <v>0</v>
      </c>
      <c r="BA143" s="426">
        <f t="shared" si="22"/>
        <v>0</v>
      </c>
      <c r="BB143" s="426">
        <f t="shared" si="23"/>
        <v>0</v>
      </c>
      <c r="BD143" s="88">
        <f t="shared" si="24"/>
        <v>0</v>
      </c>
      <c r="BE143" s="88">
        <f t="shared" si="25"/>
        <v>0</v>
      </c>
      <c r="CC143" s="12"/>
      <c r="CD143" s="12"/>
      <c r="CE143" s="12"/>
    </row>
    <row r="144" spans="1:83" ht="13.5" customHeight="1">
      <c r="A144" s="9"/>
      <c r="B144" s="15" t="str">
        <f>IF($C144&lt;&gt;"",MAX($B$7:B143)+1,"")</f>
        <v/>
      </c>
      <c r="C144" s="2"/>
      <c r="D144" s="167"/>
      <c r="E144" s="168"/>
      <c r="F144" s="153"/>
      <c r="G144" s="153"/>
      <c r="H144" s="160"/>
      <c r="I144" s="159"/>
      <c r="J144" s="163"/>
      <c r="K144" s="172"/>
      <c r="L144" s="162"/>
      <c r="M144" s="162"/>
      <c r="N144" s="532" t="str">
        <f>IF(Taula42[[#This Row],[Data inici contracte]]&lt;&gt;0,Taula42[[#This Row],[Data finalització contracte]]+1,"")</f>
        <v/>
      </c>
      <c r="O14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44" s="495" t="str">
        <f>IF(Taula42[[#This Row],[Data inici contracte]]&lt;&gt;0,((Taula42[[#This Row],[Dies de contracte en vigor durant l´any 2023]]/365)*104),"")</f>
        <v/>
      </c>
      <c r="Q144" s="496"/>
      <c r="R144" s="496"/>
      <c r="S144" s="496"/>
      <c r="T144" s="496"/>
      <c r="U144" s="371">
        <f>SUM(Taula42[[#This Row],[Nombre d''hores de suport i acompanyament a les famílies]:[Nombre d''hores de seguiment en el lloc de feina]])</f>
        <v>0</v>
      </c>
      <c r="V144" s="371" t="str">
        <f>IF(Taula42[[#This Row],[Suma total d''hores d''atenció]]=0,"",AH144)</f>
        <v/>
      </c>
      <c r="W144" s="170"/>
      <c r="X144" s="170"/>
      <c r="Y144" s="170"/>
      <c r="Z144" s="170"/>
      <c r="AA144" s="170"/>
      <c r="AB144" s="224">
        <f t="shared" si="18"/>
        <v>0</v>
      </c>
      <c r="AC144" s="227">
        <f>Taula42[[#This Row],[Mòdul aplicat]]</f>
        <v>0</v>
      </c>
      <c r="AD144" s="231"/>
      <c r="AE144" s="80"/>
      <c r="AF144" s="529">
        <f>(IF(AND(AS144=1,Taula42[[#This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44" s="529">
        <f t="shared" si="26"/>
        <v>0</v>
      </c>
      <c r="AH14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44" s="420"/>
      <c r="AJ144" s="471" t="str">
        <f>IF(Taula42[[#This Row],[Data inici contracte]]=0,"",(12/365)*Taula42[[#This Row],[Dies de contracte en vigor durant l´any 2023]])</f>
        <v/>
      </c>
      <c r="AK144" s="471" t="str">
        <f>IF(Taula42[[#This Row],[Data inici contracte]]=0,"",(24/365)*Taula42[[#This Row],[Dies de contracte en vigor durant l´any 2023]])</f>
        <v/>
      </c>
      <c r="AL144" s="471" t="str">
        <f>IF(Taula42[[#This Row],[Data inici contracte]]=0,"",(4/365)*Taula42[[#This Row],[Dies de contracte en vigor durant l´any 2023]])</f>
        <v/>
      </c>
      <c r="AM144" s="471" t="str">
        <f>IF(Taula42[[#This Row],[Data inici contracte]]=0,"",(64/365)*Taula42[[#This Row],[Dies de contracte en vigor durant l´any 2023]])</f>
        <v/>
      </c>
      <c r="AN144" s="420"/>
      <c r="AO144" s="91">
        <f>IF(AS144=1,((2763.41/365)*Taula42[[#This Row],[Dies de contracte en vigor durant l´any 2023]]),0)</f>
        <v>0</v>
      </c>
      <c r="AQ144" s="15"/>
      <c r="AS144" s="425">
        <f>IF(Taula42[[#This Row],[Núm. d''ordre]]&lt;&gt;"",1,0)</f>
        <v>0</v>
      </c>
      <c r="AU144" s="425">
        <f t="shared" si="19"/>
        <v>1</v>
      </c>
      <c r="AV144" s="425">
        <f t="shared" si="20"/>
        <v>0</v>
      </c>
      <c r="AX144" s="425">
        <f>IF(Taula42[[#This Row],[Núm. d''ordre]]&gt;0,1,0)</f>
        <v>1</v>
      </c>
      <c r="AZ144" s="426">
        <f t="shared" si="21"/>
        <v>0</v>
      </c>
      <c r="BA144" s="426">
        <f t="shared" si="22"/>
        <v>0</v>
      </c>
      <c r="BB144" s="426">
        <f t="shared" si="23"/>
        <v>0</v>
      </c>
      <c r="BD144" s="88">
        <f t="shared" si="24"/>
        <v>0</v>
      </c>
      <c r="BE144" s="88">
        <f t="shared" si="25"/>
        <v>0</v>
      </c>
      <c r="CC144" s="12"/>
      <c r="CD144" s="12"/>
      <c r="CE144" s="12"/>
    </row>
    <row r="145" spans="1:83" ht="13.5" customHeight="1">
      <c r="A145" s="9"/>
      <c r="B145" s="15" t="str">
        <f>IF($C145&lt;&gt;"",MAX($B$7:B144)+1,"")</f>
        <v/>
      </c>
      <c r="C145" s="2"/>
      <c r="D145" s="167"/>
      <c r="E145" s="168"/>
      <c r="F145" s="153"/>
      <c r="G145" s="153"/>
      <c r="H145" s="160"/>
      <c r="I145" s="159"/>
      <c r="J145" s="163"/>
      <c r="K145" s="172"/>
      <c r="L145" s="162"/>
      <c r="M145" s="162"/>
      <c r="N145" s="532" t="str">
        <f>IF(Taula42[[#This Row],[Data inici contracte]]&lt;&gt;0,Taula42[[#This Row],[Data finalització contracte]]+1,"")</f>
        <v/>
      </c>
      <c r="O14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45" s="495" t="str">
        <f>IF(Taula42[[#This Row],[Data inici contracte]]&lt;&gt;0,((Taula42[[#This Row],[Dies de contracte en vigor durant l´any 2023]]/365)*104),"")</f>
        <v/>
      </c>
      <c r="Q145" s="496"/>
      <c r="R145" s="496"/>
      <c r="S145" s="496"/>
      <c r="T145" s="496"/>
      <c r="U145" s="371">
        <f>SUM(Taula42[[#This Row],[Nombre d''hores de suport i acompanyament a les famílies]:[Nombre d''hores de seguiment en el lloc de feina]])</f>
        <v>0</v>
      </c>
      <c r="V145" s="371" t="str">
        <f>IF(Taula42[[#This Row],[Suma total d''hores d''atenció]]=0,"",AH145)</f>
        <v/>
      </c>
      <c r="W145" s="170"/>
      <c r="X145" s="170"/>
      <c r="Y145" s="170"/>
      <c r="Z145" s="170"/>
      <c r="AA145" s="170"/>
      <c r="AB145" s="224">
        <f t="shared" si="18"/>
        <v>0</v>
      </c>
      <c r="AC145" s="227">
        <f>Taula42[[#This Row],[Mòdul aplicat]]</f>
        <v>0</v>
      </c>
      <c r="AD145" s="231"/>
      <c r="AE145" s="80"/>
      <c r="AF145" s="529">
        <f>(IF(AND(AS145=1,Taula42[[#This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45" s="529">
        <f t="shared" si="26"/>
        <v>0</v>
      </c>
      <c r="AH14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45" s="420"/>
      <c r="AJ145" s="471" t="str">
        <f>IF(Taula42[[#This Row],[Data inici contracte]]=0,"",(12/365)*Taula42[[#This Row],[Dies de contracte en vigor durant l´any 2023]])</f>
        <v/>
      </c>
      <c r="AK145" s="471" t="str">
        <f>IF(Taula42[[#This Row],[Data inici contracte]]=0,"",(24/365)*Taula42[[#This Row],[Dies de contracte en vigor durant l´any 2023]])</f>
        <v/>
      </c>
      <c r="AL145" s="471" t="str">
        <f>IF(Taula42[[#This Row],[Data inici contracte]]=0,"",(4/365)*Taula42[[#This Row],[Dies de contracte en vigor durant l´any 2023]])</f>
        <v/>
      </c>
      <c r="AM145" s="471" t="str">
        <f>IF(Taula42[[#This Row],[Data inici contracte]]=0,"",(64/365)*Taula42[[#This Row],[Dies de contracte en vigor durant l´any 2023]])</f>
        <v/>
      </c>
      <c r="AN145" s="420"/>
      <c r="AO145" s="91">
        <f>IF(AS145=1,((2763.41/365)*Taula42[[#This Row],[Dies de contracte en vigor durant l´any 2023]]),0)</f>
        <v>0</v>
      </c>
      <c r="AQ145" s="15"/>
      <c r="AS145" s="425">
        <f>IF(Taula42[[#This Row],[Núm. d''ordre]]&lt;&gt;"",1,0)</f>
        <v>0</v>
      </c>
      <c r="AU145" s="425">
        <f t="shared" si="19"/>
        <v>1</v>
      </c>
      <c r="AV145" s="425">
        <f t="shared" si="20"/>
        <v>0</v>
      </c>
      <c r="AX145" s="425">
        <f>IF(Taula42[[#This Row],[Núm. d''ordre]]&gt;0,1,0)</f>
        <v>1</v>
      </c>
      <c r="AZ145" s="426">
        <f t="shared" si="21"/>
        <v>0</v>
      </c>
      <c r="BA145" s="426">
        <f t="shared" si="22"/>
        <v>0</v>
      </c>
      <c r="BB145" s="426">
        <f t="shared" si="23"/>
        <v>0</v>
      </c>
      <c r="BD145" s="88">
        <f t="shared" si="24"/>
        <v>0</v>
      </c>
      <c r="BE145" s="88">
        <f t="shared" si="25"/>
        <v>0</v>
      </c>
      <c r="CC145" s="12"/>
      <c r="CD145" s="12"/>
      <c r="CE145" s="12"/>
    </row>
    <row r="146" spans="1:83" ht="13.5" customHeight="1">
      <c r="A146" s="9"/>
      <c r="B146" s="15" t="str">
        <f>IF($C146&lt;&gt;"",MAX($B$7:B145)+1,"")</f>
        <v/>
      </c>
      <c r="C146" s="2"/>
      <c r="D146" s="167"/>
      <c r="E146" s="168"/>
      <c r="F146" s="153"/>
      <c r="G146" s="153"/>
      <c r="H146" s="160"/>
      <c r="I146" s="159"/>
      <c r="J146" s="163"/>
      <c r="K146" s="172"/>
      <c r="L146" s="162"/>
      <c r="M146" s="162"/>
      <c r="N146" s="532" t="str">
        <f>IF(Taula42[[#This Row],[Data inici contracte]]&lt;&gt;0,Taula42[[#This Row],[Data finalització contracte]]+1,"")</f>
        <v/>
      </c>
      <c r="O14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46" s="495" t="str">
        <f>IF(Taula42[[#This Row],[Data inici contracte]]&lt;&gt;0,((Taula42[[#This Row],[Dies de contracte en vigor durant l´any 2023]]/365)*104),"")</f>
        <v/>
      </c>
      <c r="Q146" s="496"/>
      <c r="R146" s="496"/>
      <c r="S146" s="496"/>
      <c r="T146" s="496"/>
      <c r="U146" s="371">
        <f>SUM(Taula42[[#This Row],[Nombre d''hores de suport i acompanyament a les famílies]:[Nombre d''hores de seguiment en el lloc de feina]])</f>
        <v>0</v>
      </c>
      <c r="V146" s="371" t="str">
        <f>IF(Taula42[[#This Row],[Suma total d''hores d''atenció]]=0,"",AH146)</f>
        <v/>
      </c>
      <c r="W146" s="170"/>
      <c r="X146" s="170"/>
      <c r="Y146" s="170"/>
      <c r="Z146" s="170"/>
      <c r="AA146" s="170"/>
      <c r="AB146" s="224">
        <f t="shared" si="18"/>
        <v>0</v>
      </c>
      <c r="AC146" s="227">
        <f>Taula42[[#This Row],[Mòdul aplicat]]</f>
        <v>0</v>
      </c>
      <c r="AD146" s="231"/>
      <c r="AE146" s="80"/>
      <c r="AF146" s="529">
        <f>(IF(AND(AS146=1,Taula42[[#This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46" s="529">
        <f t="shared" si="26"/>
        <v>0</v>
      </c>
      <c r="AH14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46" s="420"/>
      <c r="AJ146" s="471" t="str">
        <f>IF(Taula42[[#This Row],[Data inici contracte]]=0,"",(12/365)*Taula42[[#This Row],[Dies de contracte en vigor durant l´any 2023]])</f>
        <v/>
      </c>
      <c r="AK146" s="471" t="str">
        <f>IF(Taula42[[#This Row],[Data inici contracte]]=0,"",(24/365)*Taula42[[#This Row],[Dies de contracte en vigor durant l´any 2023]])</f>
        <v/>
      </c>
      <c r="AL146" s="471" t="str">
        <f>IF(Taula42[[#This Row],[Data inici contracte]]=0,"",(4/365)*Taula42[[#This Row],[Dies de contracte en vigor durant l´any 2023]])</f>
        <v/>
      </c>
      <c r="AM146" s="471" t="str">
        <f>IF(Taula42[[#This Row],[Data inici contracte]]=0,"",(64/365)*Taula42[[#This Row],[Dies de contracte en vigor durant l´any 2023]])</f>
        <v/>
      </c>
      <c r="AN146" s="420"/>
      <c r="AO146" s="91">
        <f>IF(AS146=1,((2763.41/365)*Taula42[[#This Row],[Dies de contracte en vigor durant l´any 2023]]),0)</f>
        <v>0</v>
      </c>
      <c r="AQ146" s="15"/>
      <c r="AS146" s="425">
        <f>IF(Taula42[[#This Row],[Núm. d''ordre]]&lt;&gt;"",1,0)</f>
        <v>0</v>
      </c>
      <c r="AU146" s="425">
        <f t="shared" si="19"/>
        <v>1</v>
      </c>
      <c r="AV146" s="425">
        <f t="shared" si="20"/>
        <v>0</v>
      </c>
      <c r="AX146" s="425">
        <f>IF(Taula42[[#This Row],[Núm. d''ordre]]&gt;0,1,0)</f>
        <v>1</v>
      </c>
      <c r="AZ146" s="426">
        <f t="shared" si="21"/>
        <v>0</v>
      </c>
      <c r="BA146" s="426">
        <f t="shared" si="22"/>
        <v>0</v>
      </c>
      <c r="BB146" s="426">
        <f t="shared" si="23"/>
        <v>0</v>
      </c>
      <c r="BD146" s="88">
        <f t="shared" si="24"/>
        <v>0</v>
      </c>
      <c r="BE146" s="88">
        <f t="shared" si="25"/>
        <v>0</v>
      </c>
      <c r="CC146" s="12"/>
      <c r="CD146" s="12"/>
      <c r="CE146" s="12"/>
    </row>
    <row r="147" spans="1:83" ht="13.5" customHeight="1">
      <c r="A147" s="9"/>
      <c r="B147" s="15" t="str">
        <f>IF($C147&lt;&gt;"",MAX($B$7:B146)+1,"")</f>
        <v/>
      </c>
      <c r="C147" s="2"/>
      <c r="D147" s="167"/>
      <c r="E147" s="168"/>
      <c r="F147" s="153"/>
      <c r="G147" s="153"/>
      <c r="H147" s="160"/>
      <c r="I147" s="159"/>
      <c r="J147" s="163"/>
      <c r="K147" s="172"/>
      <c r="L147" s="162"/>
      <c r="M147" s="162"/>
      <c r="N147" s="532" t="str">
        <f>IF(Taula42[[#This Row],[Data inici contracte]]&lt;&gt;0,Taula42[[#This Row],[Data finalització contracte]]+1,"")</f>
        <v/>
      </c>
      <c r="O14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47" s="495" t="str">
        <f>IF(Taula42[[#This Row],[Data inici contracte]]&lt;&gt;0,((Taula42[[#This Row],[Dies de contracte en vigor durant l´any 2023]]/365)*104),"")</f>
        <v/>
      </c>
      <c r="Q147" s="496"/>
      <c r="R147" s="496"/>
      <c r="S147" s="496"/>
      <c r="T147" s="496"/>
      <c r="U147" s="371">
        <f>SUM(Taula42[[#This Row],[Nombre d''hores de suport i acompanyament a les famílies]:[Nombre d''hores de seguiment en el lloc de feina]])</f>
        <v>0</v>
      </c>
      <c r="V147" s="371" t="str">
        <f>IF(Taula42[[#This Row],[Suma total d''hores d''atenció]]=0,"",AH147)</f>
        <v/>
      </c>
      <c r="W147" s="170"/>
      <c r="X147" s="170"/>
      <c r="Y147" s="170"/>
      <c r="Z147" s="170"/>
      <c r="AA147" s="170"/>
      <c r="AB147" s="224">
        <f t="shared" si="18"/>
        <v>0</v>
      </c>
      <c r="AC147" s="227">
        <f>Taula42[[#This Row],[Mòdul aplicat]]</f>
        <v>0</v>
      </c>
      <c r="AD147" s="231"/>
      <c r="AE147" s="80"/>
      <c r="AF147" s="529">
        <f>(IF(AND(AS147=1,Taula42[[#This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47" s="529">
        <f t="shared" si="26"/>
        <v>0</v>
      </c>
      <c r="AH14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47" s="420"/>
      <c r="AJ147" s="471" t="str">
        <f>IF(Taula42[[#This Row],[Data inici contracte]]=0,"",(12/365)*Taula42[[#This Row],[Dies de contracte en vigor durant l´any 2023]])</f>
        <v/>
      </c>
      <c r="AK147" s="471" t="str">
        <f>IF(Taula42[[#This Row],[Data inici contracte]]=0,"",(24/365)*Taula42[[#This Row],[Dies de contracte en vigor durant l´any 2023]])</f>
        <v/>
      </c>
      <c r="AL147" s="471" t="str">
        <f>IF(Taula42[[#This Row],[Data inici contracte]]=0,"",(4/365)*Taula42[[#This Row],[Dies de contracte en vigor durant l´any 2023]])</f>
        <v/>
      </c>
      <c r="AM147" s="471" t="str">
        <f>IF(Taula42[[#This Row],[Data inici contracte]]=0,"",(64/365)*Taula42[[#This Row],[Dies de contracte en vigor durant l´any 2023]])</f>
        <v/>
      </c>
      <c r="AN147" s="420"/>
      <c r="AO147" s="91">
        <f>IF(AS147=1,((2763.41/365)*Taula42[[#This Row],[Dies de contracte en vigor durant l´any 2023]]),0)</f>
        <v>0</v>
      </c>
      <c r="AQ147" s="15"/>
      <c r="AS147" s="425">
        <f>IF(Taula42[[#This Row],[Núm. d''ordre]]&lt;&gt;"",1,0)</f>
        <v>0</v>
      </c>
      <c r="AU147" s="425">
        <f t="shared" si="19"/>
        <v>1</v>
      </c>
      <c r="AV147" s="425">
        <f t="shared" si="20"/>
        <v>0</v>
      </c>
      <c r="AX147" s="425">
        <f>IF(Taula42[[#This Row],[Núm. d''ordre]]&gt;0,1,0)</f>
        <v>1</v>
      </c>
      <c r="AZ147" s="426">
        <f t="shared" si="21"/>
        <v>0</v>
      </c>
      <c r="BA147" s="426">
        <f t="shared" si="22"/>
        <v>0</v>
      </c>
      <c r="BB147" s="426">
        <f t="shared" si="23"/>
        <v>0</v>
      </c>
      <c r="BD147" s="88">
        <f t="shared" si="24"/>
        <v>0</v>
      </c>
      <c r="BE147" s="88">
        <f t="shared" si="25"/>
        <v>0</v>
      </c>
      <c r="CC147" s="12"/>
      <c r="CD147" s="12"/>
      <c r="CE147" s="12"/>
    </row>
    <row r="148" spans="1:83" ht="13.5" customHeight="1">
      <c r="A148" s="9"/>
      <c r="B148" s="15" t="str">
        <f>IF($C148&lt;&gt;"",MAX($B$7:B147)+1,"")</f>
        <v/>
      </c>
      <c r="C148" s="2"/>
      <c r="D148" s="167"/>
      <c r="E148" s="168"/>
      <c r="F148" s="153"/>
      <c r="G148" s="153"/>
      <c r="H148" s="160"/>
      <c r="I148" s="159"/>
      <c r="J148" s="163"/>
      <c r="K148" s="172"/>
      <c r="L148" s="162"/>
      <c r="M148" s="162"/>
      <c r="N148" s="532" t="str">
        <f>IF(Taula42[[#This Row],[Data inici contracte]]&lt;&gt;0,Taula42[[#This Row],[Data finalització contracte]]+1,"")</f>
        <v/>
      </c>
      <c r="O14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48" s="495" t="str">
        <f>IF(Taula42[[#This Row],[Data inici contracte]]&lt;&gt;0,((Taula42[[#This Row],[Dies de contracte en vigor durant l´any 2023]]/365)*104),"")</f>
        <v/>
      </c>
      <c r="Q148" s="496"/>
      <c r="R148" s="496"/>
      <c r="S148" s="496"/>
      <c r="T148" s="496"/>
      <c r="U148" s="371">
        <f>SUM(Taula42[[#This Row],[Nombre d''hores de suport i acompanyament a les famílies]:[Nombre d''hores de seguiment en el lloc de feina]])</f>
        <v>0</v>
      </c>
      <c r="V148" s="371" t="str">
        <f>IF(Taula42[[#This Row],[Suma total d''hores d''atenció]]=0,"",AH148)</f>
        <v/>
      </c>
      <c r="W148" s="170"/>
      <c r="X148" s="170"/>
      <c r="Y148" s="170"/>
      <c r="Z148" s="170"/>
      <c r="AA148" s="170"/>
      <c r="AB148" s="224">
        <f t="shared" si="18"/>
        <v>0</v>
      </c>
      <c r="AC148" s="227">
        <f>Taula42[[#This Row],[Mòdul aplicat]]</f>
        <v>0</v>
      </c>
      <c r="AD148" s="231"/>
      <c r="AE148" s="80"/>
      <c r="AF148" s="529">
        <f>(IF(AND(AS148=1,Taula42[[#This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48" s="529">
        <f t="shared" si="26"/>
        <v>0</v>
      </c>
      <c r="AH14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48" s="420"/>
      <c r="AJ148" s="471" t="str">
        <f>IF(Taula42[[#This Row],[Data inici contracte]]=0,"",(12/365)*Taula42[[#This Row],[Dies de contracte en vigor durant l´any 2023]])</f>
        <v/>
      </c>
      <c r="AK148" s="471" t="str">
        <f>IF(Taula42[[#This Row],[Data inici contracte]]=0,"",(24/365)*Taula42[[#This Row],[Dies de contracte en vigor durant l´any 2023]])</f>
        <v/>
      </c>
      <c r="AL148" s="471" t="str">
        <f>IF(Taula42[[#This Row],[Data inici contracte]]=0,"",(4/365)*Taula42[[#This Row],[Dies de contracte en vigor durant l´any 2023]])</f>
        <v/>
      </c>
      <c r="AM148" s="471" t="str">
        <f>IF(Taula42[[#This Row],[Data inici contracte]]=0,"",(64/365)*Taula42[[#This Row],[Dies de contracte en vigor durant l´any 2023]])</f>
        <v/>
      </c>
      <c r="AN148" s="420"/>
      <c r="AO148" s="91">
        <f>IF(AS148=1,((2763.41/365)*Taula42[[#This Row],[Dies de contracte en vigor durant l´any 2023]]),0)</f>
        <v>0</v>
      </c>
      <c r="AQ148" s="15"/>
      <c r="AS148" s="425">
        <f>IF(Taula42[[#This Row],[Núm. d''ordre]]&lt;&gt;"",1,0)</f>
        <v>0</v>
      </c>
      <c r="AU148" s="425">
        <f t="shared" si="19"/>
        <v>1</v>
      </c>
      <c r="AV148" s="425">
        <f t="shared" si="20"/>
        <v>0</v>
      </c>
      <c r="AX148" s="425">
        <f>IF(Taula42[[#This Row],[Núm. d''ordre]]&gt;0,1,0)</f>
        <v>1</v>
      </c>
      <c r="AZ148" s="426">
        <f t="shared" si="21"/>
        <v>0</v>
      </c>
      <c r="BA148" s="426">
        <f t="shared" si="22"/>
        <v>0</v>
      </c>
      <c r="BB148" s="426">
        <f t="shared" si="23"/>
        <v>0</v>
      </c>
      <c r="BD148" s="88">
        <f t="shared" si="24"/>
        <v>0</v>
      </c>
      <c r="BE148" s="88">
        <f t="shared" si="25"/>
        <v>0</v>
      </c>
      <c r="CC148" s="12"/>
      <c r="CD148" s="12"/>
      <c r="CE148" s="12"/>
    </row>
    <row r="149" spans="1:83" ht="13.5" customHeight="1">
      <c r="A149" s="9"/>
      <c r="B149" s="15" t="str">
        <f>IF($C149&lt;&gt;"",MAX($B$7:B148)+1,"")</f>
        <v/>
      </c>
      <c r="C149" s="2"/>
      <c r="D149" s="167"/>
      <c r="E149" s="168"/>
      <c r="F149" s="153"/>
      <c r="G149" s="153"/>
      <c r="H149" s="160"/>
      <c r="I149" s="159"/>
      <c r="J149" s="163"/>
      <c r="K149" s="172"/>
      <c r="L149" s="162"/>
      <c r="M149" s="162"/>
      <c r="N149" s="532" t="str">
        <f>IF(Taula42[[#This Row],[Data inici contracte]]&lt;&gt;0,Taula42[[#This Row],[Data finalització contracte]]+1,"")</f>
        <v/>
      </c>
      <c r="O14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49" s="495" t="str">
        <f>IF(Taula42[[#This Row],[Data inici contracte]]&lt;&gt;0,((Taula42[[#This Row],[Dies de contracte en vigor durant l´any 2023]]/365)*104),"")</f>
        <v/>
      </c>
      <c r="Q149" s="496"/>
      <c r="R149" s="496"/>
      <c r="S149" s="496"/>
      <c r="T149" s="496"/>
      <c r="U149" s="371">
        <f>SUM(Taula42[[#This Row],[Nombre d''hores de suport i acompanyament a les famílies]:[Nombre d''hores de seguiment en el lloc de feina]])</f>
        <v>0</v>
      </c>
      <c r="V149" s="371" t="str">
        <f>IF(Taula42[[#This Row],[Suma total d''hores d''atenció]]=0,"",AH149)</f>
        <v/>
      </c>
      <c r="W149" s="170"/>
      <c r="X149" s="170"/>
      <c r="Y149" s="170"/>
      <c r="Z149" s="170"/>
      <c r="AA149" s="170"/>
      <c r="AB149" s="224">
        <f t="shared" si="18"/>
        <v>0</v>
      </c>
      <c r="AC149" s="227">
        <f>Taula42[[#This Row],[Mòdul aplicat]]</f>
        <v>0</v>
      </c>
      <c r="AD149" s="231"/>
      <c r="AE149" s="80"/>
      <c r="AF149" s="529">
        <f>(IF(AND(AS149=1,Taula42[[#This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49" s="529">
        <f t="shared" si="26"/>
        <v>0</v>
      </c>
      <c r="AH14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49" s="420"/>
      <c r="AJ149" s="471" t="str">
        <f>IF(Taula42[[#This Row],[Data inici contracte]]=0,"",(12/365)*Taula42[[#This Row],[Dies de contracte en vigor durant l´any 2023]])</f>
        <v/>
      </c>
      <c r="AK149" s="471" t="str">
        <f>IF(Taula42[[#This Row],[Data inici contracte]]=0,"",(24/365)*Taula42[[#This Row],[Dies de contracte en vigor durant l´any 2023]])</f>
        <v/>
      </c>
      <c r="AL149" s="471" t="str">
        <f>IF(Taula42[[#This Row],[Data inici contracte]]=0,"",(4/365)*Taula42[[#This Row],[Dies de contracte en vigor durant l´any 2023]])</f>
        <v/>
      </c>
      <c r="AM149" s="471" t="str">
        <f>IF(Taula42[[#This Row],[Data inici contracte]]=0,"",(64/365)*Taula42[[#This Row],[Dies de contracte en vigor durant l´any 2023]])</f>
        <v/>
      </c>
      <c r="AN149" s="420"/>
      <c r="AO149" s="91">
        <f>IF(AS149=1,((2763.41/365)*Taula42[[#This Row],[Dies de contracte en vigor durant l´any 2023]]),0)</f>
        <v>0</v>
      </c>
      <c r="AQ149" s="15"/>
      <c r="AS149" s="425">
        <f>IF(Taula42[[#This Row],[Núm. d''ordre]]&lt;&gt;"",1,0)</f>
        <v>0</v>
      </c>
      <c r="AU149" s="425">
        <f t="shared" si="19"/>
        <v>1</v>
      </c>
      <c r="AV149" s="425">
        <f t="shared" si="20"/>
        <v>0</v>
      </c>
      <c r="AX149" s="425">
        <f>IF(Taula42[[#This Row],[Núm. d''ordre]]&gt;0,1,0)</f>
        <v>1</v>
      </c>
      <c r="AZ149" s="426">
        <f t="shared" si="21"/>
        <v>0</v>
      </c>
      <c r="BA149" s="426">
        <f t="shared" si="22"/>
        <v>0</v>
      </c>
      <c r="BB149" s="426">
        <f t="shared" si="23"/>
        <v>0</v>
      </c>
      <c r="BD149" s="88">
        <f t="shared" si="24"/>
        <v>0</v>
      </c>
      <c r="BE149" s="88">
        <f t="shared" si="25"/>
        <v>0</v>
      </c>
      <c r="CC149" s="12"/>
      <c r="CD149" s="12"/>
      <c r="CE149" s="12"/>
    </row>
    <row r="150" spans="1:83" ht="13.5" customHeight="1">
      <c r="A150" s="9"/>
      <c r="B150" s="15" t="str">
        <f>IF($C150&lt;&gt;"",MAX($B$7:B149)+1,"")</f>
        <v/>
      </c>
      <c r="C150" s="2"/>
      <c r="D150" s="167"/>
      <c r="E150" s="168"/>
      <c r="F150" s="153"/>
      <c r="G150" s="153"/>
      <c r="H150" s="160"/>
      <c r="I150" s="159"/>
      <c r="J150" s="163"/>
      <c r="K150" s="172"/>
      <c r="L150" s="162"/>
      <c r="M150" s="162"/>
      <c r="N150" s="532" t="str">
        <f>IF(Taula42[[#This Row],[Data inici contracte]]&lt;&gt;0,Taula42[[#This Row],[Data finalització contracte]]+1,"")</f>
        <v/>
      </c>
      <c r="O15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50" s="495" t="str">
        <f>IF(Taula42[[#This Row],[Data inici contracte]]&lt;&gt;0,((Taula42[[#This Row],[Dies de contracte en vigor durant l´any 2023]]/365)*104),"")</f>
        <v/>
      </c>
      <c r="Q150" s="496"/>
      <c r="R150" s="496"/>
      <c r="S150" s="496"/>
      <c r="T150" s="496"/>
      <c r="U150" s="371">
        <f>SUM(Taula42[[#This Row],[Nombre d''hores de suport i acompanyament a les famílies]:[Nombre d''hores de seguiment en el lloc de feina]])</f>
        <v>0</v>
      </c>
      <c r="V150" s="371" t="str">
        <f>IF(Taula42[[#This Row],[Suma total d''hores d''atenció]]=0,"",AH150)</f>
        <v/>
      </c>
      <c r="W150" s="170"/>
      <c r="X150" s="170"/>
      <c r="Y150" s="170"/>
      <c r="Z150" s="170"/>
      <c r="AA150" s="170"/>
      <c r="AB150" s="224">
        <f t="shared" si="18"/>
        <v>0</v>
      </c>
      <c r="AC150" s="227">
        <f>Taula42[[#This Row],[Mòdul aplicat]]</f>
        <v>0</v>
      </c>
      <c r="AD150" s="231"/>
      <c r="AE150" s="80"/>
      <c r="AF150" s="529">
        <f>(IF(AND(AS150=1,Taula42[[#This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50" s="529">
        <f t="shared" si="26"/>
        <v>0</v>
      </c>
      <c r="AH15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50" s="420"/>
      <c r="AJ150" s="471" t="str">
        <f>IF(Taula42[[#This Row],[Data inici contracte]]=0,"",(12/365)*Taula42[[#This Row],[Dies de contracte en vigor durant l´any 2023]])</f>
        <v/>
      </c>
      <c r="AK150" s="471" t="str">
        <f>IF(Taula42[[#This Row],[Data inici contracte]]=0,"",(24/365)*Taula42[[#This Row],[Dies de contracte en vigor durant l´any 2023]])</f>
        <v/>
      </c>
      <c r="AL150" s="471" t="str">
        <f>IF(Taula42[[#This Row],[Data inici contracte]]=0,"",(4/365)*Taula42[[#This Row],[Dies de contracte en vigor durant l´any 2023]])</f>
        <v/>
      </c>
      <c r="AM150" s="471" t="str">
        <f>IF(Taula42[[#This Row],[Data inici contracte]]=0,"",(64/365)*Taula42[[#This Row],[Dies de contracte en vigor durant l´any 2023]])</f>
        <v/>
      </c>
      <c r="AN150" s="420"/>
      <c r="AO150" s="91">
        <f>IF(AS150=1,((2763.41/365)*Taula42[[#This Row],[Dies de contracte en vigor durant l´any 2023]]),0)</f>
        <v>0</v>
      </c>
      <c r="AQ150" s="15"/>
      <c r="AS150" s="425">
        <f>IF(Taula42[[#This Row],[Núm. d''ordre]]&lt;&gt;"",1,0)</f>
        <v>0</v>
      </c>
      <c r="AU150" s="425">
        <f t="shared" si="19"/>
        <v>1</v>
      </c>
      <c r="AV150" s="425">
        <f t="shared" si="20"/>
        <v>0</v>
      </c>
      <c r="AX150" s="425">
        <f>IF(Taula42[[#This Row],[Núm. d''ordre]]&gt;0,1,0)</f>
        <v>1</v>
      </c>
      <c r="AZ150" s="426">
        <f t="shared" si="21"/>
        <v>0</v>
      </c>
      <c r="BA150" s="426">
        <f t="shared" si="22"/>
        <v>0</v>
      </c>
      <c r="BB150" s="426">
        <f t="shared" si="23"/>
        <v>0</v>
      </c>
      <c r="BD150" s="88">
        <f t="shared" si="24"/>
        <v>0</v>
      </c>
      <c r="BE150" s="88">
        <f t="shared" si="25"/>
        <v>0</v>
      </c>
      <c r="CC150" s="12"/>
      <c r="CD150" s="12"/>
      <c r="CE150" s="12"/>
    </row>
    <row r="151" spans="1:83" ht="13.5" customHeight="1">
      <c r="A151" s="9"/>
      <c r="B151" s="15" t="str">
        <f>IF($C151&lt;&gt;"",MAX($B$7:B150)+1,"")</f>
        <v/>
      </c>
      <c r="C151" s="2"/>
      <c r="D151" s="167"/>
      <c r="E151" s="168"/>
      <c r="F151" s="153"/>
      <c r="G151" s="153"/>
      <c r="H151" s="160"/>
      <c r="I151" s="159"/>
      <c r="J151" s="163"/>
      <c r="K151" s="172"/>
      <c r="L151" s="162"/>
      <c r="M151" s="162"/>
      <c r="N151" s="532" t="str">
        <f>IF(Taula42[[#This Row],[Data inici contracte]]&lt;&gt;0,Taula42[[#This Row],[Data finalització contracte]]+1,"")</f>
        <v/>
      </c>
      <c r="O15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51" s="495" t="str">
        <f>IF(Taula42[[#This Row],[Data inici contracte]]&lt;&gt;0,((Taula42[[#This Row],[Dies de contracte en vigor durant l´any 2023]]/365)*104),"")</f>
        <v/>
      </c>
      <c r="Q151" s="496"/>
      <c r="R151" s="496"/>
      <c r="S151" s="496"/>
      <c r="T151" s="496"/>
      <c r="U151" s="371">
        <f>SUM(Taula42[[#This Row],[Nombre d''hores de suport i acompanyament a les famílies]:[Nombre d''hores de seguiment en el lloc de feina]])</f>
        <v>0</v>
      </c>
      <c r="V151" s="371" t="str">
        <f>IF(Taula42[[#This Row],[Suma total d''hores d''atenció]]=0,"",AH151)</f>
        <v/>
      </c>
      <c r="W151" s="170"/>
      <c r="X151" s="170"/>
      <c r="Y151" s="170"/>
      <c r="Z151" s="170"/>
      <c r="AA151" s="170"/>
      <c r="AB151" s="224">
        <f t="shared" si="18"/>
        <v>0</v>
      </c>
      <c r="AC151" s="227">
        <f>Taula42[[#This Row],[Mòdul aplicat]]</f>
        <v>0</v>
      </c>
      <c r="AD151" s="231"/>
      <c r="AE151" s="80"/>
      <c r="AF151" s="529">
        <f>(IF(AND(AS151=1,Taula42[[#This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51" s="529">
        <f t="shared" si="26"/>
        <v>0</v>
      </c>
      <c r="AH15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51" s="420"/>
      <c r="AJ151" s="471" t="str">
        <f>IF(Taula42[[#This Row],[Data inici contracte]]=0,"",(12/365)*Taula42[[#This Row],[Dies de contracte en vigor durant l´any 2023]])</f>
        <v/>
      </c>
      <c r="AK151" s="471" t="str">
        <f>IF(Taula42[[#This Row],[Data inici contracte]]=0,"",(24/365)*Taula42[[#This Row],[Dies de contracte en vigor durant l´any 2023]])</f>
        <v/>
      </c>
      <c r="AL151" s="471" t="str">
        <f>IF(Taula42[[#This Row],[Data inici contracte]]=0,"",(4/365)*Taula42[[#This Row],[Dies de contracte en vigor durant l´any 2023]])</f>
        <v/>
      </c>
      <c r="AM151" s="471" t="str">
        <f>IF(Taula42[[#This Row],[Data inici contracte]]=0,"",(64/365)*Taula42[[#This Row],[Dies de contracte en vigor durant l´any 2023]])</f>
        <v/>
      </c>
      <c r="AN151" s="420"/>
      <c r="AO151" s="91">
        <f>IF(AS151=1,((2763.41/365)*Taula42[[#This Row],[Dies de contracte en vigor durant l´any 2023]]),0)</f>
        <v>0</v>
      </c>
      <c r="AQ151" s="15"/>
      <c r="AS151" s="425">
        <f>IF(Taula42[[#This Row],[Núm. d''ordre]]&lt;&gt;"",1,0)</f>
        <v>0</v>
      </c>
      <c r="AU151" s="425">
        <f t="shared" si="19"/>
        <v>1</v>
      </c>
      <c r="AV151" s="425">
        <f t="shared" si="20"/>
        <v>0</v>
      </c>
      <c r="AX151" s="425">
        <f>IF(Taula42[[#This Row],[Núm. d''ordre]]&gt;0,1,0)</f>
        <v>1</v>
      </c>
      <c r="AZ151" s="426">
        <f t="shared" si="21"/>
        <v>0</v>
      </c>
      <c r="BA151" s="426">
        <f t="shared" si="22"/>
        <v>0</v>
      </c>
      <c r="BB151" s="426">
        <f t="shared" si="23"/>
        <v>0</v>
      </c>
      <c r="BD151" s="88">
        <f t="shared" si="24"/>
        <v>0</v>
      </c>
      <c r="BE151" s="88">
        <f t="shared" si="25"/>
        <v>0</v>
      </c>
      <c r="CC151" s="12"/>
      <c r="CD151" s="12"/>
      <c r="CE151" s="12"/>
    </row>
    <row r="152" spans="1:83" ht="13.5" customHeight="1">
      <c r="A152" s="9"/>
      <c r="B152" s="15" t="str">
        <f>IF($C152&lt;&gt;"",MAX($B$7:B151)+1,"")</f>
        <v/>
      </c>
      <c r="C152" s="2"/>
      <c r="D152" s="167"/>
      <c r="E152" s="168"/>
      <c r="F152" s="153"/>
      <c r="G152" s="153"/>
      <c r="H152" s="160"/>
      <c r="I152" s="159"/>
      <c r="J152" s="163"/>
      <c r="K152" s="172"/>
      <c r="L152" s="162"/>
      <c r="M152" s="162"/>
      <c r="N152" s="532" t="str">
        <f>IF(Taula42[[#This Row],[Data inici contracte]]&lt;&gt;0,Taula42[[#This Row],[Data finalització contracte]]+1,"")</f>
        <v/>
      </c>
      <c r="O15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52" s="495" t="str">
        <f>IF(Taula42[[#This Row],[Data inici contracte]]&lt;&gt;0,((Taula42[[#This Row],[Dies de contracte en vigor durant l´any 2023]]/365)*104),"")</f>
        <v/>
      </c>
      <c r="Q152" s="496"/>
      <c r="R152" s="496"/>
      <c r="S152" s="496"/>
      <c r="T152" s="496"/>
      <c r="U152" s="371">
        <f>SUM(Taula42[[#This Row],[Nombre d''hores de suport i acompanyament a les famílies]:[Nombre d''hores de seguiment en el lloc de feina]])</f>
        <v>0</v>
      </c>
      <c r="V152" s="371" t="str">
        <f>IF(Taula42[[#This Row],[Suma total d''hores d''atenció]]=0,"",AH152)</f>
        <v/>
      </c>
      <c r="W152" s="170"/>
      <c r="X152" s="170"/>
      <c r="Y152" s="170"/>
      <c r="Z152" s="170"/>
      <c r="AA152" s="170"/>
      <c r="AB152" s="224">
        <f t="shared" si="18"/>
        <v>0</v>
      </c>
      <c r="AC152" s="227">
        <f>Taula42[[#This Row],[Mòdul aplicat]]</f>
        <v>0</v>
      </c>
      <c r="AD152" s="231"/>
      <c r="AE152" s="80"/>
      <c r="AF152" s="529">
        <f>(IF(AND(AS152=1,Taula42[[#This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52" s="529">
        <f t="shared" si="26"/>
        <v>0</v>
      </c>
      <c r="AH15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52" s="420"/>
      <c r="AJ152" s="471" t="str">
        <f>IF(Taula42[[#This Row],[Data inici contracte]]=0,"",(12/365)*Taula42[[#This Row],[Dies de contracte en vigor durant l´any 2023]])</f>
        <v/>
      </c>
      <c r="AK152" s="471" t="str">
        <f>IF(Taula42[[#This Row],[Data inici contracte]]=0,"",(24/365)*Taula42[[#This Row],[Dies de contracte en vigor durant l´any 2023]])</f>
        <v/>
      </c>
      <c r="AL152" s="471" t="str">
        <f>IF(Taula42[[#This Row],[Data inici contracte]]=0,"",(4/365)*Taula42[[#This Row],[Dies de contracte en vigor durant l´any 2023]])</f>
        <v/>
      </c>
      <c r="AM152" s="471" t="str">
        <f>IF(Taula42[[#This Row],[Data inici contracte]]=0,"",(64/365)*Taula42[[#This Row],[Dies de contracte en vigor durant l´any 2023]])</f>
        <v/>
      </c>
      <c r="AN152" s="420"/>
      <c r="AO152" s="91">
        <f>IF(AS152=1,((2763.41/365)*Taula42[[#This Row],[Dies de contracte en vigor durant l´any 2023]]),0)</f>
        <v>0</v>
      </c>
      <c r="AQ152" s="15"/>
      <c r="AS152" s="425">
        <f>IF(Taula42[[#This Row],[Núm. d''ordre]]&lt;&gt;"",1,0)</f>
        <v>0</v>
      </c>
      <c r="AU152" s="425">
        <f t="shared" si="19"/>
        <v>1</v>
      </c>
      <c r="AV152" s="425">
        <f t="shared" si="20"/>
        <v>0</v>
      </c>
      <c r="AX152" s="425">
        <f>IF(Taula42[[#This Row],[Núm. d''ordre]]&gt;0,1,0)</f>
        <v>1</v>
      </c>
      <c r="AZ152" s="426">
        <f t="shared" si="21"/>
        <v>0</v>
      </c>
      <c r="BA152" s="426">
        <f t="shared" si="22"/>
        <v>0</v>
      </c>
      <c r="BB152" s="426">
        <f t="shared" si="23"/>
        <v>0</v>
      </c>
      <c r="BD152" s="88">
        <f t="shared" si="24"/>
        <v>0</v>
      </c>
      <c r="BE152" s="88">
        <f t="shared" si="25"/>
        <v>0</v>
      </c>
      <c r="CC152" s="12"/>
      <c r="CD152" s="12"/>
      <c r="CE152" s="12"/>
    </row>
    <row r="153" spans="1:83" ht="13.5" customHeight="1">
      <c r="A153" s="9"/>
      <c r="B153" s="15" t="str">
        <f>IF($C153&lt;&gt;"",MAX($B$7:B152)+1,"")</f>
        <v/>
      </c>
      <c r="C153" s="2"/>
      <c r="D153" s="167"/>
      <c r="E153" s="168"/>
      <c r="F153" s="153"/>
      <c r="G153" s="153"/>
      <c r="H153" s="160"/>
      <c r="I153" s="159"/>
      <c r="J153" s="163"/>
      <c r="K153" s="172"/>
      <c r="L153" s="162"/>
      <c r="M153" s="162"/>
      <c r="N153" s="532" t="str">
        <f>IF(Taula42[[#This Row],[Data inici contracte]]&lt;&gt;0,Taula42[[#This Row],[Data finalització contracte]]+1,"")</f>
        <v/>
      </c>
      <c r="O15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53" s="495" t="str">
        <f>IF(Taula42[[#This Row],[Data inici contracte]]&lt;&gt;0,((Taula42[[#This Row],[Dies de contracte en vigor durant l´any 2023]]/365)*104),"")</f>
        <v/>
      </c>
      <c r="Q153" s="496"/>
      <c r="R153" s="496"/>
      <c r="S153" s="496"/>
      <c r="T153" s="496"/>
      <c r="U153" s="371">
        <f>SUM(Taula42[[#This Row],[Nombre d''hores de suport i acompanyament a les famílies]:[Nombre d''hores de seguiment en el lloc de feina]])</f>
        <v>0</v>
      </c>
      <c r="V153" s="371" t="str">
        <f>IF(Taula42[[#This Row],[Suma total d''hores d''atenció]]=0,"",AH153)</f>
        <v/>
      </c>
      <c r="W153" s="170"/>
      <c r="X153" s="170"/>
      <c r="Y153" s="170"/>
      <c r="Z153" s="170"/>
      <c r="AA153" s="170"/>
      <c r="AB153" s="224">
        <f t="shared" si="18"/>
        <v>0</v>
      </c>
      <c r="AC153" s="227">
        <f>Taula42[[#This Row],[Mòdul aplicat]]</f>
        <v>0</v>
      </c>
      <c r="AD153" s="231"/>
      <c r="AE153" s="80"/>
      <c r="AF153" s="529">
        <f>(IF(AND(AS153=1,Taula42[[#This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53" s="529">
        <f t="shared" si="26"/>
        <v>0</v>
      </c>
      <c r="AH15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53" s="420"/>
      <c r="AJ153" s="471" t="str">
        <f>IF(Taula42[[#This Row],[Data inici contracte]]=0,"",(12/365)*Taula42[[#This Row],[Dies de contracte en vigor durant l´any 2023]])</f>
        <v/>
      </c>
      <c r="AK153" s="471" t="str">
        <f>IF(Taula42[[#This Row],[Data inici contracte]]=0,"",(24/365)*Taula42[[#This Row],[Dies de contracte en vigor durant l´any 2023]])</f>
        <v/>
      </c>
      <c r="AL153" s="471" t="str">
        <f>IF(Taula42[[#This Row],[Data inici contracte]]=0,"",(4/365)*Taula42[[#This Row],[Dies de contracte en vigor durant l´any 2023]])</f>
        <v/>
      </c>
      <c r="AM153" s="471" t="str">
        <f>IF(Taula42[[#This Row],[Data inici contracte]]=0,"",(64/365)*Taula42[[#This Row],[Dies de contracte en vigor durant l´any 2023]])</f>
        <v/>
      </c>
      <c r="AN153" s="420"/>
      <c r="AO153" s="91">
        <f>IF(AS153=1,((2763.41/365)*Taula42[[#This Row],[Dies de contracte en vigor durant l´any 2023]]),0)</f>
        <v>0</v>
      </c>
      <c r="AQ153" s="15"/>
      <c r="AS153" s="425">
        <f>IF(Taula42[[#This Row],[Núm. d''ordre]]&lt;&gt;"",1,0)</f>
        <v>0</v>
      </c>
      <c r="AU153" s="425">
        <f t="shared" si="19"/>
        <v>1</v>
      </c>
      <c r="AV153" s="425">
        <f t="shared" si="20"/>
        <v>0</v>
      </c>
      <c r="AX153" s="425">
        <f>IF(Taula42[[#This Row],[Núm. d''ordre]]&gt;0,1,0)</f>
        <v>1</v>
      </c>
      <c r="AZ153" s="426">
        <f t="shared" si="21"/>
        <v>0</v>
      </c>
      <c r="BA153" s="426">
        <f t="shared" si="22"/>
        <v>0</v>
      </c>
      <c r="BB153" s="426">
        <f t="shared" si="23"/>
        <v>0</v>
      </c>
      <c r="BD153" s="88">
        <f t="shared" si="24"/>
        <v>0</v>
      </c>
      <c r="BE153" s="88">
        <f t="shared" si="25"/>
        <v>0</v>
      </c>
      <c r="CC153" s="12"/>
      <c r="CD153" s="12"/>
      <c r="CE153" s="12"/>
    </row>
    <row r="154" spans="1:83" ht="13.5" customHeight="1">
      <c r="A154" s="9"/>
      <c r="B154" s="15" t="str">
        <f>IF($C154&lt;&gt;"",MAX($B$7:B153)+1,"")</f>
        <v/>
      </c>
      <c r="C154" s="2"/>
      <c r="D154" s="167"/>
      <c r="E154" s="168"/>
      <c r="F154" s="153"/>
      <c r="G154" s="153"/>
      <c r="H154" s="160"/>
      <c r="I154" s="159"/>
      <c r="J154" s="163"/>
      <c r="K154" s="172"/>
      <c r="L154" s="162"/>
      <c r="M154" s="162"/>
      <c r="N154" s="532" t="str">
        <f>IF(Taula42[[#This Row],[Data inici contracte]]&lt;&gt;0,Taula42[[#This Row],[Data finalització contracte]]+1,"")</f>
        <v/>
      </c>
      <c r="O15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54" s="495" t="str">
        <f>IF(Taula42[[#This Row],[Data inici contracte]]&lt;&gt;0,((Taula42[[#This Row],[Dies de contracte en vigor durant l´any 2023]]/365)*104),"")</f>
        <v/>
      </c>
      <c r="Q154" s="496"/>
      <c r="R154" s="496"/>
      <c r="S154" s="496"/>
      <c r="T154" s="496"/>
      <c r="U154" s="371">
        <f>SUM(Taula42[[#This Row],[Nombre d''hores de suport i acompanyament a les famílies]:[Nombre d''hores de seguiment en el lloc de feina]])</f>
        <v>0</v>
      </c>
      <c r="V154" s="371" t="str">
        <f>IF(Taula42[[#This Row],[Suma total d''hores d''atenció]]=0,"",AH154)</f>
        <v/>
      </c>
      <c r="W154" s="170"/>
      <c r="X154" s="170"/>
      <c r="Y154" s="170"/>
      <c r="Z154" s="170"/>
      <c r="AA154" s="170"/>
      <c r="AB154" s="224">
        <f t="shared" si="18"/>
        <v>0</v>
      </c>
      <c r="AC154" s="227">
        <f>Taula42[[#This Row],[Mòdul aplicat]]</f>
        <v>0</v>
      </c>
      <c r="AD154" s="231"/>
      <c r="AE154" s="207"/>
      <c r="AF154" s="529">
        <f>(IF(AND(AS154=1,Taula42[[#This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54" s="529">
        <f t="shared" si="26"/>
        <v>0</v>
      </c>
      <c r="AH15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54" s="420"/>
      <c r="AJ154" s="471" t="str">
        <f>IF(Taula42[[#This Row],[Data inici contracte]]=0,"",(12/365)*Taula42[[#This Row],[Dies de contracte en vigor durant l´any 2023]])</f>
        <v/>
      </c>
      <c r="AK154" s="471" t="str">
        <f>IF(Taula42[[#This Row],[Data inici contracte]]=0,"",(24/365)*Taula42[[#This Row],[Dies de contracte en vigor durant l´any 2023]])</f>
        <v/>
      </c>
      <c r="AL154" s="471" t="str">
        <f>IF(Taula42[[#This Row],[Data inici contracte]]=0,"",(4/365)*Taula42[[#This Row],[Dies de contracte en vigor durant l´any 2023]])</f>
        <v/>
      </c>
      <c r="AM154" s="471" t="str">
        <f>IF(Taula42[[#This Row],[Data inici contracte]]=0,"",(64/365)*Taula42[[#This Row],[Dies de contracte en vigor durant l´any 2023]])</f>
        <v/>
      </c>
      <c r="AN154" s="420"/>
      <c r="AO154" s="91">
        <f>IF(AS154=1,((2763.41/365)*Taula42[[#This Row],[Dies de contracte en vigor durant l´any 2023]]),0)</f>
        <v>0</v>
      </c>
      <c r="AQ154" s="15"/>
      <c r="AS154" s="425">
        <f>IF(Taula42[[#This Row],[Núm. d''ordre]]&lt;&gt;"",1,0)</f>
        <v>0</v>
      </c>
      <c r="AU154" s="425">
        <f t="shared" si="19"/>
        <v>1</v>
      </c>
      <c r="AV154" s="425">
        <f t="shared" si="20"/>
        <v>0</v>
      </c>
      <c r="AX154" s="425">
        <f>IF(Taula42[[#This Row],[Núm. d''ordre]]&gt;0,1,0)</f>
        <v>1</v>
      </c>
      <c r="AZ154" s="426">
        <f t="shared" si="21"/>
        <v>0</v>
      </c>
      <c r="BA154" s="426">
        <f t="shared" si="22"/>
        <v>0</v>
      </c>
      <c r="BB154" s="426">
        <f t="shared" si="23"/>
        <v>0</v>
      </c>
      <c r="BD154" s="88">
        <f t="shared" si="24"/>
        <v>0</v>
      </c>
      <c r="BE154" s="88">
        <f t="shared" si="25"/>
        <v>0</v>
      </c>
      <c r="CC154" s="12"/>
      <c r="CD154" s="12"/>
      <c r="CE154" s="12"/>
    </row>
    <row r="155" spans="1:83" ht="13.5" customHeight="1">
      <c r="A155" s="9"/>
      <c r="B155" s="15" t="str">
        <f>IF($C155&lt;&gt;"",MAX($B$7:B154)+1,"")</f>
        <v/>
      </c>
      <c r="C155" s="2"/>
      <c r="D155" s="167"/>
      <c r="E155" s="168"/>
      <c r="F155" s="153"/>
      <c r="G155" s="153"/>
      <c r="H155" s="160"/>
      <c r="I155" s="159"/>
      <c r="J155" s="163"/>
      <c r="K155" s="172"/>
      <c r="L155" s="162"/>
      <c r="M155" s="162"/>
      <c r="N155" s="532" t="str">
        <f>IF(Taula42[[#This Row],[Data inici contracte]]&lt;&gt;0,Taula42[[#This Row],[Data finalització contracte]]+1,"")</f>
        <v/>
      </c>
      <c r="O15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55" s="495" t="str">
        <f>IF(Taula42[[#This Row],[Data inici contracte]]&lt;&gt;0,((Taula42[[#This Row],[Dies de contracte en vigor durant l´any 2023]]/365)*104),"")</f>
        <v/>
      </c>
      <c r="Q155" s="496"/>
      <c r="R155" s="496"/>
      <c r="S155" s="496"/>
      <c r="T155" s="496"/>
      <c r="U155" s="371">
        <f>SUM(Taula42[[#This Row],[Nombre d''hores de suport i acompanyament a les famílies]:[Nombre d''hores de seguiment en el lloc de feina]])</f>
        <v>0</v>
      </c>
      <c r="V155" s="371" t="str">
        <f>IF(Taula42[[#This Row],[Suma total d''hores d''atenció]]=0,"",AH155)</f>
        <v/>
      </c>
      <c r="W155" s="170"/>
      <c r="X155" s="170"/>
      <c r="Y155" s="170"/>
      <c r="Z155" s="170"/>
      <c r="AA155" s="170"/>
      <c r="AB155" s="224">
        <f t="shared" si="18"/>
        <v>0</v>
      </c>
      <c r="AC155" s="227">
        <f>Taula42[[#This Row],[Mòdul aplicat]]</f>
        <v>0</v>
      </c>
      <c r="AD155" s="231"/>
      <c r="AE155" s="207"/>
      <c r="AF155" s="529">
        <f>(IF(AND(AS155=1,Taula42[[#This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55" s="529">
        <f t="shared" si="26"/>
        <v>0</v>
      </c>
      <c r="AH15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55" s="420"/>
      <c r="AJ155" s="471" t="str">
        <f>IF(Taula42[[#This Row],[Data inici contracte]]=0,"",(12/365)*Taula42[[#This Row],[Dies de contracte en vigor durant l´any 2023]])</f>
        <v/>
      </c>
      <c r="AK155" s="471" t="str">
        <f>IF(Taula42[[#This Row],[Data inici contracte]]=0,"",(24/365)*Taula42[[#This Row],[Dies de contracte en vigor durant l´any 2023]])</f>
        <v/>
      </c>
      <c r="AL155" s="471" t="str">
        <f>IF(Taula42[[#This Row],[Data inici contracte]]=0,"",(4/365)*Taula42[[#This Row],[Dies de contracte en vigor durant l´any 2023]])</f>
        <v/>
      </c>
      <c r="AM155" s="471" t="str">
        <f>IF(Taula42[[#This Row],[Data inici contracte]]=0,"",(64/365)*Taula42[[#This Row],[Dies de contracte en vigor durant l´any 2023]])</f>
        <v/>
      </c>
      <c r="AN155" s="420"/>
      <c r="AO155" s="91">
        <f>IF(AS155=1,((2763.41/365)*Taula42[[#This Row],[Dies de contracte en vigor durant l´any 2023]]),0)</f>
        <v>0</v>
      </c>
      <c r="AQ155" s="15"/>
      <c r="AS155" s="425">
        <f>IF(Taula42[[#This Row],[Núm. d''ordre]]&lt;&gt;"",1,0)</f>
        <v>0</v>
      </c>
      <c r="AU155" s="425">
        <f t="shared" si="19"/>
        <v>1</v>
      </c>
      <c r="AV155" s="425">
        <f t="shared" si="20"/>
        <v>0</v>
      </c>
      <c r="AX155" s="425">
        <f>IF(Taula42[[#This Row],[Núm. d''ordre]]&gt;0,1,0)</f>
        <v>1</v>
      </c>
      <c r="AZ155" s="426">
        <f t="shared" si="21"/>
        <v>0</v>
      </c>
      <c r="BA155" s="426">
        <f t="shared" si="22"/>
        <v>0</v>
      </c>
      <c r="BB155" s="426">
        <f t="shared" si="23"/>
        <v>0</v>
      </c>
      <c r="BD155" s="88">
        <f t="shared" si="24"/>
        <v>0</v>
      </c>
      <c r="BE155" s="88">
        <f t="shared" si="25"/>
        <v>0</v>
      </c>
      <c r="CC155" s="12"/>
      <c r="CD155" s="12"/>
      <c r="CE155" s="12"/>
    </row>
    <row r="156" spans="1:83" ht="13.5" customHeight="1">
      <c r="A156" s="9"/>
      <c r="B156" s="15" t="str">
        <f>IF($C156&lt;&gt;"",MAX($B$7:B155)+1,"")</f>
        <v/>
      </c>
      <c r="C156" s="2"/>
      <c r="D156" s="167"/>
      <c r="E156" s="168"/>
      <c r="F156" s="153"/>
      <c r="G156" s="153"/>
      <c r="H156" s="160"/>
      <c r="I156" s="159"/>
      <c r="J156" s="163"/>
      <c r="K156" s="172"/>
      <c r="L156" s="162"/>
      <c r="M156" s="162"/>
      <c r="N156" s="532" t="str">
        <f>IF(Taula42[[#This Row],[Data inici contracte]]&lt;&gt;0,Taula42[[#This Row],[Data finalització contracte]]+1,"")</f>
        <v/>
      </c>
      <c r="O15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56" s="495" t="str">
        <f>IF(Taula42[[#This Row],[Data inici contracte]]&lt;&gt;0,((Taula42[[#This Row],[Dies de contracte en vigor durant l´any 2023]]/365)*104),"")</f>
        <v/>
      </c>
      <c r="Q156" s="496"/>
      <c r="R156" s="496"/>
      <c r="S156" s="496"/>
      <c r="T156" s="496"/>
      <c r="U156" s="371">
        <f>SUM(Taula42[[#This Row],[Nombre d''hores de suport i acompanyament a les famílies]:[Nombre d''hores de seguiment en el lloc de feina]])</f>
        <v>0</v>
      </c>
      <c r="V156" s="371" t="str">
        <f>IF(Taula42[[#This Row],[Suma total d''hores d''atenció]]=0,"",AH156)</f>
        <v/>
      </c>
      <c r="W156" s="170"/>
      <c r="X156" s="170"/>
      <c r="Y156" s="170"/>
      <c r="Z156" s="170"/>
      <c r="AA156" s="170"/>
      <c r="AB156" s="224">
        <f t="shared" si="18"/>
        <v>0</v>
      </c>
      <c r="AC156" s="227">
        <f>Taula42[[#This Row],[Mòdul aplicat]]</f>
        <v>0</v>
      </c>
      <c r="AD156" s="231"/>
      <c r="AE156" s="207"/>
      <c r="AF156" s="529">
        <f>(IF(AND(AS156=1,Taula42[[#This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56" s="529">
        <f t="shared" si="26"/>
        <v>0</v>
      </c>
      <c r="AH15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56" s="420"/>
      <c r="AJ156" s="471" t="str">
        <f>IF(Taula42[[#This Row],[Data inici contracte]]=0,"",(12/365)*Taula42[[#This Row],[Dies de contracte en vigor durant l´any 2023]])</f>
        <v/>
      </c>
      <c r="AK156" s="471" t="str">
        <f>IF(Taula42[[#This Row],[Data inici contracte]]=0,"",(24/365)*Taula42[[#This Row],[Dies de contracte en vigor durant l´any 2023]])</f>
        <v/>
      </c>
      <c r="AL156" s="471" t="str">
        <f>IF(Taula42[[#This Row],[Data inici contracte]]=0,"",(4/365)*Taula42[[#This Row],[Dies de contracte en vigor durant l´any 2023]])</f>
        <v/>
      </c>
      <c r="AM156" s="471" t="str">
        <f>IF(Taula42[[#This Row],[Data inici contracte]]=0,"",(64/365)*Taula42[[#This Row],[Dies de contracte en vigor durant l´any 2023]])</f>
        <v/>
      </c>
      <c r="AN156" s="420"/>
      <c r="AO156" s="91">
        <f>IF(AS156=1,((2763.41/365)*Taula42[[#This Row],[Dies de contracte en vigor durant l´any 2023]]),0)</f>
        <v>0</v>
      </c>
      <c r="AQ156" s="15"/>
      <c r="AS156" s="425">
        <f>IF(Taula42[[#This Row],[Núm. d''ordre]]&lt;&gt;"",1,0)</f>
        <v>0</v>
      </c>
      <c r="AU156" s="425">
        <f t="shared" si="19"/>
        <v>1</v>
      </c>
      <c r="AV156" s="425">
        <f t="shared" si="20"/>
        <v>0</v>
      </c>
      <c r="AX156" s="425">
        <f>IF(Taula42[[#This Row],[Núm. d''ordre]]&gt;0,1,0)</f>
        <v>1</v>
      </c>
      <c r="AZ156" s="426">
        <f t="shared" si="21"/>
        <v>0</v>
      </c>
      <c r="BA156" s="426">
        <f t="shared" si="22"/>
        <v>0</v>
      </c>
      <c r="BB156" s="426">
        <f t="shared" si="23"/>
        <v>0</v>
      </c>
      <c r="BD156" s="88">
        <f t="shared" si="24"/>
        <v>0</v>
      </c>
      <c r="BE156" s="88">
        <f t="shared" si="25"/>
        <v>0</v>
      </c>
      <c r="CC156" s="12"/>
      <c r="CD156" s="12"/>
      <c r="CE156" s="12"/>
    </row>
    <row r="157" spans="1:83" ht="13.5" customHeight="1">
      <c r="A157" s="9"/>
      <c r="B157" s="15" t="str">
        <f>IF($C157&lt;&gt;"",MAX($B$7:B156)+1,"")</f>
        <v/>
      </c>
      <c r="C157" s="2"/>
      <c r="D157" s="167"/>
      <c r="E157" s="168"/>
      <c r="F157" s="153"/>
      <c r="G157" s="153"/>
      <c r="H157" s="160"/>
      <c r="I157" s="159"/>
      <c r="J157" s="163"/>
      <c r="K157" s="172"/>
      <c r="L157" s="162"/>
      <c r="M157" s="162"/>
      <c r="N157" s="532" t="str">
        <f>IF(Taula42[[#This Row],[Data inici contracte]]&lt;&gt;0,Taula42[[#This Row],[Data finalització contracte]]+1,"")</f>
        <v/>
      </c>
      <c r="O15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57" s="495" t="str">
        <f>IF(Taula42[[#This Row],[Data inici contracte]]&lt;&gt;0,((Taula42[[#This Row],[Dies de contracte en vigor durant l´any 2023]]/365)*104),"")</f>
        <v/>
      </c>
      <c r="Q157" s="496"/>
      <c r="R157" s="496"/>
      <c r="S157" s="496"/>
      <c r="T157" s="496"/>
      <c r="U157" s="371">
        <f>SUM(Taula42[[#This Row],[Nombre d''hores de suport i acompanyament a les famílies]:[Nombre d''hores de seguiment en el lloc de feina]])</f>
        <v>0</v>
      </c>
      <c r="V157" s="371" t="str">
        <f>IF(Taula42[[#This Row],[Suma total d''hores d''atenció]]=0,"",AH157)</f>
        <v/>
      </c>
      <c r="W157" s="170"/>
      <c r="X157" s="170"/>
      <c r="Y157" s="170"/>
      <c r="Z157" s="170"/>
      <c r="AA157" s="170"/>
      <c r="AB157" s="224">
        <f t="shared" si="18"/>
        <v>0</v>
      </c>
      <c r="AC157" s="227">
        <f>Taula42[[#This Row],[Mòdul aplicat]]</f>
        <v>0</v>
      </c>
      <c r="AD157" s="231"/>
      <c r="AE157" s="207"/>
      <c r="AF157" s="529">
        <f>(IF(AND(AS157=1,Taula42[[#This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57" s="529">
        <f t="shared" si="26"/>
        <v>0</v>
      </c>
      <c r="AH15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57" s="420"/>
      <c r="AJ157" s="471" t="str">
        <f>IF(Taula42[[#This Row],[Data inici contracte]]=0,"",(12/365)*Taula42[[#This Row],[Dies de contracte en vigor durant l´any 2023]])</f>
        <v/>
      </c>
      <c r="AK157" s="471" t="str">
        <f>IF(Taula42[[#This Row],[Data inici contracte]]=0,"",(24/365)*Taula42[[#This Row],[Dies de contracte en vigor durant l´any 2023]])</f>
        <v/>
      </c>
      <c r="AL157" s="471" t="str">
        <f>IF(Taula42[[#This Row],[Data inici contracte]]=0,"",(4/365)*Taula42[[#This Row],[Dies de contracte en vigor durant l´any 2023]])</f>
        <v/>
      </c>
      <c r="AM157" s="471" t="str">
        <f>IF(Taula42[[#This Row],[Data inici contracte]]=0,"",(64/365)*Taula42[[#This Row],[Dies de contracte en vigor durant l´any 2023]])</f>
        <v/>
      </c>
      <c r="AN157" s="420"/>
      <c r="AO157" s="91">
        <f>IF(AS157=1,((2763.41/365)*Taula42[[#This Row],[Dies de contracte en vigor durant l´any 2023]]),0)</f>
        <v>0</v>
      </c>
      <c r="AQ157" s="15"/>
      <c r="AS157" s="425">
        <f>IF(Taula42[[#This Row],[Núm. d''ordre]]&lt;&gt;"",1,0)</f>
        <v>0</v>
      </c>
      <c r="AU157" s="425">
        <f t="shared" si="19"/>
        <v>1</v>
      </c>
      <c r="AV157" s="425">
        <f t="shared" si="20"/>
        <v>0</v>
      </c>
      <c r="AX157" s="425">
        <f>IF(Taula42[[#This Row],[Núm. d''ordre]]&gt;0,1,0)</f>
        <v>1</v>
      </c>
      <c r="AZ157" s="426">
        <f t="shared" si="21"/>
        <v>0</v>
      </c>
      <c r="BA157" s="426">
        <f t="shared" si="22"/>
        <v>0</v>
      </c>
      <c r="BB157" s="426">
        <f t="shared" si="23"/>
        <v>0</v>
      </c>
      <c r="BD157" s="88">
        <f t="shared" si="24"/>
        <v>0</v>
      </c>
      <c r="BE157" s="88">
        <f t="shared" si="25"/>
        <v>0</v>
      </c>
      <c r="CC157" s="12"/>
      <c r="CD157" s="12"/>
      <c r="CE157" s="12"/>
    </row>
    <row r="158" spans="1:83" ht="13.5" customHeight="1">
      <c r="A158" s="9"/>
      <c r="B158" s="15" t="str">
        <f>IF($C158&lt;&gt;"",MAX($B$7:B157)+1,"")</f>
        <v/>
      </c>
      <c r="C158" s="2"/>
      <c r="D158" s="167"/>
      <c r="E158" s="168"/>
      <c r="F158" s="153"/>
      <c r="G158" s="153"/>
      <c r="H158" s="160"/>
      <c r="I158" s="159"/>
      <c r="J158" s="163"/>
      <c r="K158" s="172"/>
      <c r="L158" s="162"/>
      <c r="M158" s="162"/>
      <c r="N158" s="532" t="str">
        <f>IF(Taula42[[#This Row],[Data inici contracte]]&lt;&gt;0,Taula42[[#This Row],[Data finalització contracte]]+1,"")</f>
        <v/>
      </c>
      <c r="O15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58" s="495" t="str">
        <f>IF(Taula42[[#This Row],[Data inici contracte]]&lt;&gt;0,((Taula42[[#This Row],[Dies de contracte en vigor durant l´any 2023]]/365)*104),"")</f>
        <v/>
      </c>
      <c r="Q158" s="496"/>
      <c r="R158" s="496"/>
      <c r="S158" s="496"/>
      <c r="T158" s="496"/>
      <c r="U158" s="371">
        <f>SUM(Taula42[[#This Row],[Nombre d''hores de suport i acompanyament a les famílies]:[Nombre d''hores de seguiment en el lloc de feina]])</f>
        <v>0</v>
      </c>
      <c r="V158" s="371" t="str">
        <f>IF(Taula42[[#This Row],[Suma total d''hores d''atenció]]=0,"",AH158)</f>
        <v/>
      </c>
      <c r="W158" s="170"/>
      <c r="X158" s="170"/>
      <c r="Y158" s="170"/>
      <c r="Z158" s="170"/>
      <c r="AA158" s="170"/>
      <c r="AB158" s="224">
        <f t="shared" si="18"/>
        <v>0</v>
      </c>
      <c r="AC158" s="227">
        <f>Taula42[[#This Row],[Mòdul aplicat]]</f>
        <v>0</v>
      </c>
      <c r="AD158" s="231"/>
      <c r="AE158" s="207"/>
      <c r="AF158" s="529">
        <f>(IF(AND(AS158=1,Taula42[[#This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58" s="529">
        <f t="shared" si="26"/>
        <v>0</v>
      </c>
      <c r="AH15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58" s="420"/>
      <c r="AJ158" s="471" t="str">
        <f>IF(Taula42[[#This Row],[Data inici contracte]]=0,"",(12/365)*Taula42[[#This Row],[Dies de contracte en vigor durant l´any 2023]])</f>
        <v/>
      </c>
      <c r="AK158" s="471" t="str">
        <f>IF(Taula42[[#This Row],[Data inici contracte]]=0,"",(24/365)*Taula42[[#This Row],[Dies de contracte en vigor durant l´any 2023]])</f>
        <v/>
      </c>
      <c r="AL158" s="471" t="str">
        <f>IF(Taula42[[#This Row],[Data inici contracte]]=0,"",(4/365)*Taula42[[#This Row],[Dies de contracte en vigor durant l´any 2023]])</f>
        <v/>
      </c>
      <c r="AM158" s="471" t="str">
        <f>IF(Taula42[[#This Row],[Data inici contracte]]=0,"",(64/365)*Taula42[[#This Row],[Dies de contracte en vigor durant l´any 2023]])</f>
        <v/>
      </c>
      <c r="AN158" s="420"/>
      <c r="AO158" s="91">
        <f>IF(AS158=1,((2763.41/365)*Taula42[[#This Row],[Dies de contracte en vigor durant l´any 2023]]),0)</f>
        <v>0</v>
      </c>
      <c r="AQ158" s="15"/>
      <c r="AS158" s="425">
        <f>IF(Taula42[[#This Row],[Núm. d''ordre]]&lt;&gt;"",1,0)</f>
        <v>0</v>
      </c>
      <c r="AU158" s="425">
        <f t="shared" si="19"/>
        <v>1</v>
      </c>
      <c r="AV158" s="425">
        <f t="shared" si="20"/>
        <v>0</v>
      </c>
      <c r="AX158" s="425">
        <f>IF(Taula42[[#This Row],[Núm. d''ordre]]&gt;0,1,0)</f>
        <v>1</v>
      </c>
      <c r="AZ158" s="426">
        <f t="shared" si="21"/>
        <v>0</v>
      </c>
      <c r="BA158" s="426">
        <f t="shared" si="22"/>
        <v>0</v>
      </c>
      <c r="BB158" s="426">
        <f t="shared" si="23"/>
        <v>0</v>
      </c>
      <c r="BD158" s="88">
        <f t="shared" si="24"/>
        <v>0</v>
      </c>
      <c r="BE158" s="88">
        <f t="shared" si="25"/>
        <v>0</v>
      </c>
      <c r="CC158" s="12"/>
      <c r="CD158" s="12"/>
      <c r="CE158" s="12"/>
    </row>
    <row r="159" spans="1:83" ht="13.5" customHeight="1">
      <c r="A159" s="9"/>
      <c r="B159" s="15" t="str">
        <f>IF($C159&lt;&gt;"",MAX($B$7:B158)+1,"")</f>
        <v/>
      </c>
      <c r="C159" s="2"/>
      <c r="D159" s="167"/>
      <c r="E159" s="168"/>
      <c r="F159" s="153"/>
      <c r="G159" s="153"/>
      <c r="H159" s="160"/>
      <c r="I159" s="159"/>
      <c r="J159" s="163"/>
      <c r="K159" s="172"/>
      <c r="L159" s="162"/>
      <c r="M159" s="162"/>
      <c r="N159" s="532" t="str">
        <f>IF(Taula42[[#This Row],[Data inici contracte]]&lt;&gt;0,Taula42[[#This Row],[Data finalització contracte]]+1,"")</f>
        <v/>
      </c>
      <c r="O15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59" s="495" t="str">
        <f>IF(Taula42[[#This Row],[Data inici contracte]]&lt;&gt;0,((Taula42[[#This Row],[Dies de contracte en vigor durant l´any 2023]]/365)*104),"")</f>
        <v/>
      </c>
      <c r="Q159" s="496"/>
      <c r="R159" s="496"/>
      <c r="S159" s="496"/>
      <c r="T159" s="496"/>
      <c r="U159" s="371">
        <f>SUM(Taula42[[#This Row],[Nombre d''hores de suport i acompanyament a les famílies]:[Nombre d''hores de seguiment en el lloc de feina]])</f>
        <v>0</v>
      </c>
      <c r="V159" s="371" t="str">
        <f>IF(Taula42[[#This Row],[Suma total d''hores d''atenció]]=0,"",AH159)</f>
        <v/>
      </c>
      <c r="W159" s="170"/>
      <c r="X159" s="170"/>
      <c r="Y159" s="170"/>
      <c r="Z159" s="170"/>
      <c r="AA159" s="170"/>
      <c r="AB159" s="224">
        <f t="shared" si="18"/>
        <v>0</v>
      </c>
      <c r="AC159" s="227">
        <f>Taula42[[#This Row],[Mòdul aplicat]]</f>
        <v>0</v>
      </c>
      <c r="AD159" s="231"/>
      <c r="AE159" s="207"/>
      <c r="AF159" s="529">
        <f>(IF(AND(AS159=1,Taula42[[#This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59" s="529">
        <f t="shared" si="26"/>
        <v>0</v>
      </c>
      <c r="AH15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59" s="420"/>
      <c r="AJ159" s="471" t="str">
        <f>IF(Taula42[[#This Row],[Data inici contracte]]=0,"",(12/365)*Taula42[[#This Row],[Dies de contracte en vigor durant l´any 2023]])</f>
        <v/>
      </c>
      <c r="AK159" s="471" t="str">
        <f>IF(Taula42[[#This Row],[Data inici contracte]]=0,"",(24/365)*Taula42[[#This Row],[Dies de contracte en vigor durant l´any 2023]])</f>
        <v/>
      </c>
      <c r="AL159" s="471" t="str">
        <f>IF(Taula42[[#This Row],[Data inici contracte]]=0,"",(4/365)*Taula42[[#This Row],[Dies de contracte en vigor durant l´any 2023]])</f>
        <v/>
      </c>
      <c r="AM159" s="471" t="str">
        <f>IF(Taula42[[#This Row],[Data inici contracte]]=0,"",(64/365)*Taula42[[#This Row],[Dies de contracte en vigor durant l´any 2023]])</f>
        <v/>
      </c>
      <c r="AN159" s="420"/>
      <c r="AO159" s="91">
        <f>IF(AS159=1,((2763.41/365)*Taula42[[#This Row],[Dies de contracte en vigor durant l´any 2023]]),0)</f>
        <v>0</v>
      </c>
      <c r="AQ159" s="15"/>
      <c r="AS159" s="425">
        <f>IF(Taula42[[#This Row],[Núm. d''ordre]]&lt;&gt;"",1,0)</f>
        <v>0</v>
      </c>
      <c r="AU159" s="425">
        <f t="shared" si="19"/>
        <v>1</v>
      </c>
      <c r="AV159" s="425">
        <f t="shared" si="20"/>
        <v>0</v>
      </c>
      <c r="AX159" s="425">
        <f>IF(Taula42[[#This Row],[Núm. d''ordre]]&gt;0,1,0)</f>
        <v>1</v>
      </c>
      <c r="AZ159" s="426">
        <f t="shared" si="21"/>
        <v>0</v>
      </c>
      <c r="BA159" s="426">
        <f t="shared" si="22"/>
        <v>0</v>
      </c>
      <c r="BB159" s="426">
        <f t="shared" si="23"/>
        <v>0</v>
      </c>
      <c r="BD159" s="88">
        <f t="shared" si="24"/>
        <v>0</v>
      </c>
      <c r="BE159" s="88">
        <f t="shared" si="25"/>
        <v>0</v>
      </c>
      <c r="CC159" s="12"/>
      <c r="CD159" s="12"/>
      <c r="CE159" s="12"/>
    </row>
    <row r="160" spans="1:83" ht="13.5" customHeight="1">
      <c r="A160" s="9"/>
      <c r="B160" s="15" t="str">
        <f>IF($C160&lt;&gt;"",MAX($B$7:B159)+1,"")</f>
        <v/>
      </c>
      <c r="C160" s="2"/>
      <c r="D160" s="167"/>
      <c r="E160" s="168"/>
      <c r="F160" s="153"/>
      <c r="G160" s="153"/>
      <c r="H160" s="160"/>
      <c r="I160" s="159"/>
      <c r="J160" s="163"/>
      <c r="K160" s="172"/>
      <c r="L160" s="162"/>
      <c r="M160" s="162"/>
      <c r="N160" s="532" t="str">
        <f>IF(Taula42[[#This Row],[Data inici contracte]]&lt;&gt;0,Taula42[[#This Row],[Data finalització contracte]]+1,"")</f>
        <v/>
      </c>
      <c r="O16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60" s="495" t="str">
        <f>IF(Taula42[[#This Row],[Data inici contracte]]&lt;&gt;0,((Taula42[[#This Row],[Dies de contracte en vigor durant l´any 2023]]/365)*104),"")</f>
        <v/>
      </c>
      <c r="Q160" s="496"/>
      <c r="R160" s="496"/>
      <c r="S160" s="496"/>
      <c r="T160" s="496"/>
      <c r="U160" s="371">
        <f>SUM(Taula42[[#This Row],[Nombre d''hores de suport i acompanyament a les famílies]:[Nombre d''hores de seguiment en el lloc de feina]])</f>
        <v>0</v>
      </c>
      <c r="V160" s="371" t="str">
        <f>IF(Taula42[[#This Row],[Suma total d''hores d''atenció]]=0,"",AH160)</f>
        <v/>
      </c>
      <c r="W160" s="170"/>
      <c r="X160" s="170"/>
      <c r="Y160" s="170"/>
      <c r="Z160" s="170"/>
      <c r="AA160" s="170"/>
      <c r="AB160" s="224">
        <f t="shared" si="18"/>
        <v>0</v>
      </c>
      <c r="AC160" s="227">
        <f>Taula42[[#This Row],[Mòdul aplicat]]</f>
        <v>0</v>
      </c>
      <c r="AD160" s="231"/>
      <c r="AE160" s="80"/>
      <c r="AF160" s="529">
        <f>(IF(AND(AS160=1,Taula42[[#This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60" s="529">
        <f t="shared" si="26"/>
        <v>0</v>
      </c>
      <c r="AH16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60" s="420"/>
      <c r="AJ160" s="471" t="str">
        <f>IF(Taula42[[#This Row],[Data inici contracte]]=0,"",(12/365)*Taula42[[#This Row],[Dies de contracte en vigor durant l´any 2023]])</f>
        <v/>
      </c>
      <c r="AK160" s="471" t="str">
        <f>IF(Taula42[[#This Row],[Data inici contracte]]=0,"",(24/365)*Taula42[[#This Row],[Dies de contracte en vigor durant l´any 2023]])</f>
        <v/>
      </c>
      <c r="AL160" s="471" t="str">
        <f>IF(Taula42[[#This Row],[Data inici contracte]]=0,"",(4/365)*Taula42[[#This Row],[Dies de contracte en vigor durant l´any 2023]])</f>
        <v/>
      </c>
      <c r="AM160" s="471" t="str">
        <f>IF(Taula42[[#This Row],[Data inici contracte]]=0,"",(64/365)*Taula42[[#This Row],[Dies de contracte en vigor durant l´any 2023]])</f>
        <v/>
      </c>
      <c r="AN160" s="420"/>
      <c r="AO160" s="91">
        <f>IF(AS160=1,((2763.41/365)*Taula42[[#This Row],[Dies de contracte en vigor durant l´any 2023]]),0)</f>
        <v>0</v>
      </c>
      <c r="AQ160" s="15"/>
      <c r="AS160" s="425">
        <f>IF(Taula42[[#This Row],[Núm. d''ordre]]&lt;&gt;"",1,0)</f>
        <v>0</v>
      </c>
      <c r="AU160" s="425">
        <f t="shared" si="19"/>
        <v>1</v>
      </c>
      <c r="AV160" s="425">
        <f t="shared" si="20"/>
        <v>0</v>
      </c>
      <c r="AX160" s="425">
        <f>IF(Taula42[[#This Row],[Núm. d''ordre]]&gt;0,1,0)</f>
        <v>1</v>
      </c>
      <c r="AZ160" s="426">
        <f t="shared" si="21"/>
        <v>0</v>
      </c>
      <c r="BA160" s="426">
        <f t="shared" si="22"/>
        <v>0</v>
      </c>
      <c r="BB160" s="426">
        <f t="shared" si="23"/>
        <v>0</v>
      </c>
      <c r="BD160" s="88">
        <f t="shared" si="24"/>
        <v>0</v>
      </c>
      <c r="BE160" s="88">
        <f t="shared" si="25"/>
        <v>0</v>
      </c>
      <c r="CC160" s="12"/>
      <c r="CD160" s="12"/>
      <c r="CE160" s="12"/>
    </row>
    <row r="161" spans="1:83" ht="13.5" customHeight="1">
      <c r="A161" s="9"/>
      <c r="B161" s="15" t="str">
        <f>IF($C161&lt;&gt;"",MAX($B$7:B160)+1,"")</f>
        <v/>
      </c>
      <c r="C161" s="2"/>
      <c r="D161" s="167"/>
      <c r="E161" s="168"/>
      <c r="F161" s="153"/>
      <c r="G161" s="153"/>
      <c r="H161" s="160"/>
      <c r="I161" s="159"/>
      <c r="J161" s="163"/>
      <c r="K161" s="172"/>
      <c r="L161" s="162"/>
      <c r="M161" s="162"/>
      <c r="N161" s="532" t="str">
        <f>IF(Taula42[[#This Row],[Data inici contracte]]&lt;&gt;0,Taula42[[#This Row],[Data finalització contracte]]+1,"")</f>
        <v/>
      </c>
      <c r="O16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61" s="495" t="str">
        <f>IF(Taula42[[#This Row],[Data inici contracte]]&lt;&gt;0,((Taula42[[#This Row],[Dies de contracte en vigor durant l´any 2023]]/365)*104),"")</f>
        <v/>
      </c>
      <c r="Q161" s="496"/>
      <c r="R161" s="496"/>
      <c r="S161" s="496"/>
      <c r="T161" s="496"/>
      <c r="U161" s="371">
        <f>SUM(Taula42[[#This Row],[Nombre d''hores de suport i acompanyament a les famílies]:[Nombre d''hores de seguiment en el lloc de feina]])</f>
        <v>0</v>
      </c>
      <c r="V161" s="371" t="str">
        <f>IF(Taula42[[#This Row],[Suma total d''hores d''atenció]]=0,"",AH161)</f>
        <v/>
      </c>
      <c r="W161" s="170"/>
      <c r="X161" s="170"/>
      <c r="Y161" s="170"/>
      <c r="Z161" s="170"/>
      <c r="AA161" s="170"/>
      <c r="AB161" s="224">
        <f t="shared" si="18"/>
        <v>0</v>
      </c>
      <c r="AC161" s="227">
        <f>Taula42[[#This Row],[Mòdul aplicat]]</f>
        <v>0</v>
      </c>
      <c r="AD161" s="231"/>
      <c r="AE161" s="80"/>
      <c r="AF161" s="529">
        <f>(IF(AND(AS161=1,Taula42[[#This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61" s="529">
        <f t="shared" si="26"/>
        <v>0</v>
      </c>
      <c r="AH16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61" s="420"/>
      <c r="AJ161" s="471" t="str">
        <f>IF(Taula42[[#This Row],[Data inici contracte]]=0,"",(12/365)*Taula42[[#This Row],[Dies de contracte en vigor durant l´any 2023]])</f>
        <v/>
      </c>
      <c r="AK161" s="471" t="str">
        <f>IF(Taula42[[#This Row],[Data inici contracte]]=0,"",(24/365)*Taula42[[#This Row],[Dies de contracte en vigor durant l´any 2023]])</f>
        <v/>
      </c>
      <c r="AL161" s="471" t="str">
        <f>IF(Taula42[[#This Row],[Data inici contracte]]=0,"",(4/365)*Taula42[[#This Row],[Dies de contracte en vigor durant l´any 2023]])</f>
        <v/>
      </c>
      <c r="AM161" s="471" t="str">
        <f>IF(Taula42[[#This Row],[Data inici contracte]]=0,"",(64/365)*Taula42[[#This Row],[Dies de contracte en vigor durant l´any 2023]])</f>
        <v/>
      </c>
      <c r="AN161" s="420"/>
      <c r="AO161" s="91">
        <f>IF(AS161=1,((2763.41/365)*Taula42[[#This Row],[Dies de contracte en vigor durant l´any 2023]]),0)</f>
        <v>0</v>
      </c>
      <c r="AQ161" s="15"/>
      <c r="AS161" s="425">
        <f>IF(Taula42[[#This Row],[Núm. d''ordre]]&lt;&gt;"",1,0)</f>
        <v>0</v>
      </c>
      <c r="AU161" s="425">
        <f t="shared" si="19"/>
        <v>1</v>
      </c>
      <c r="AV161" s="425">
        <f t="shared" si="20"/>
        <v>0</v>
      </c>
      <c r="AX161" s="425">
        <f>IF(Taula42[[#This Row],[Núm. d''ordre]]&gt;0,1,0)</f>
        <v>1</v>
      </c>
      <c r="AZ161" s="426">
        <f t="shared" si="21"/>
        <v>0</v>
      </c>
      <c r="BA161" s="426">
        <f t="shared" si="22"/>
        <v>0</v>
      </c>
      <c r="BB161" s="426">
        <f t="shared" si="23"/>
        <v>0</v>
      </c>
      <c r="BD161" s="88">
        <f t="shared" si="24"/>
        <v>0</v>
      </c>
      <c r="BE161" s="88">
        <f t="shared" si="25"/>
        <v>0</v>
      </c>
      <c r="CC161" s="12"/>
      <c r="CD161" s="12"/>
      <c r="CE161" s="12"/>
    </row>
    <row r="162" spans="1:83" ht="13.5" customHeight="1">
      <c r="A162" s="9"/>
      <c r="B162" s="15" t="str">
        <f>IF($C162&lt;&gt;"",MAX($B$7:B161)+1,"")</f>
        <v/>
      </c>
      <c r="C162" s="2"/>
      <c r="D162" s="167"/>
      <c r="E162" s="168"/>
      <c r="F162" s="153"/>
      <c r="G162" s="153"/>
      <c r="H162" s="160"/>
      <c r="I162" s="159"/>
      <c r="J162" s="163"/>
      <c r="K162" s="172"/>
      <c r="L162" s="162"/>
      <c r="M162" s="162"/>
      <c r="N162" s="532" t="str">
        <f>IF(Taula42[[#This Row],[Data inici contracte]]&lt;&gt;0,Taula42[[#This Row],[Data finalització contracte]]+1,"")</f>
        <v/>
      </c>
      <c r="O16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62" s="495" t="str">
        <f>IF(Taula42[[#This Row],[Data inici contracte]]&lt;&gt;0,((Taula42[[#This Row],[Dies de contracte en vigor durant l´any 2023]]/365)*104),"")</f>
        <v/>
      </c>
      <c r="Q162" s="496"/>
      <c r="R162" s="496"/>
      <c r="S162" s="496"/>
      <c r="T162" s="496"/>
      <c r="U162" s="371">
        <f>SUM(Taula42[[#This Row],[Nombre d''hores de suport i acompanyament a les famílies]:[Nombre d''hores de seguiment en el lloc de feina]])</f>
        <v>0</v>
      </c>
      <c r="V162" s="371" t="str">
        <f>IF(Taula42[[#This Row],[Suma total d''hores d''atenció]]=0,"",AH162)</f>
        <v/>
      </c>
      <c r="W162" s="170"/>
      <c r="X162" s="170"/>
      <c r="Y162" s="170"/>
      <c r="Z162" s="170"/>
      <c r="AA162" s="170"/>
      <c r="AB162" s="224">
        <f t="shared" si="18"/>
        <v>0</v>
      </c>
      <c r="AC162" s="227">
        <f>Taula42[[#This Row],[Mòdul aplicat]]</f>
        <v>0</v>
      </c>
      <c r="AD162" s="231"/>
      <c r="AE162" s="80"/>
      <c r="AF162" s="529">
        <f>(IF(AND(AS162=1,Taula42[[#This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62" s="529">
        <f t="shared" si="26"/>
        <v>0</v>
      </c>
      <c r="AH16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62" s="420"/>
      <c r="AJ162" s="471" t="str">
        <f>IF(Taula42[[#This Row],[Data inici contracte]]=0,"",(12/365)*Taula42[[#This Row],[Dies de contracte en vigor durant l´any 2023]])</f>
        <v/>
      </c>
      <c r="AK162" s="471" t="str">
        <f>IF(Taula42[[#This Row],[Data inici contracte]]=0,"",(24/365)*Taula42[[#This Row],[Dies de contracte en vigor durant l´any 2023]])</f>
        <v/>
      </c>
      <c r="AL162" s="471" t="str">
        <f>IF(Taula42[[#This Row],[Data inici contracte]]=0,"",(4/365)*Taula42[[#This Row],[Dies de contracte en vigor durant l´any 2023]])</f>
        <v/>
      </c>
      <c r="AM162" s="471" t="str">
        <f>IF(Taula42[[#This Row],[Data inici contracte]]=0,"",(64/365)*Taula42[[#This Row],[Dies de contracte en vigor durant l´any 2023]])</f>
        <v/>
      </c>
      <c r="AN162" s="420"/>
      <c r="AO162" s="91">
        <f>IF(AS162=1,((2763.41/365)*Taula42[[#This Row],[Dies de contracte en vigor durant l´any 2023]]),0)</f>
        <v>0</v>
      </c>
      <c r="AQ162" s="15"/>
      <c r="AS162" s="425">
        <f>IF(Taula42[[#This Row],[Núm. d''ordre]]&lt;&gt;"",1,0)</f>
        <v>0</v>
      </c>
      <c r="AU162" s="425">
        <f t="shared" si="19"/>
        <v>1</v>
      </c>
      <c r="AV162" s="425">
        <f t="shared" si="20"/>
        <v>0</v>
      </c>
      <c r="AX162" s="425">
        <f>IF(Taula42[[#This Row],[Núm. d''ordre]]&gt;0,1,0)</f>
        <v>1</v>
      </c>
      <c r="AZ162" s="426">
        <f t="shared" si="21"/>
        <v>0</v>
      </c>
      <c r="BA162" s="426">
        <f t="shared" si="22"/>
        <v>0</v>
      </c>
      <c r="BB162" s="426">
        <f t="shared" si="23"/>
        <v>0</v>
      </c>
      <c r="BD162" s="88">
        <f t="shared" si="24"/>
        <v>0</v>
      </c>
      <c r="BE162" s="88">
        <f t="shared" si="25"/>
        <v>0</v>
      </c>
      <c r="CC162" s="12"/>
      <c r="CD162" s="12"/>
      <c r="CE162" s="12"/>
    </row>
    <row r="163" spans="1:83" ht="13.5" customHeight="1">
      <c r="A163" s="9"/>
      <c r="B163" s="15" t="str">
        <f>IF($C163&lt;&gt;"",MAX($B$7:B162)+1,"")</f>
        <v/>
      </c>
      <c r="C163" s="2"/>
      <c r="D163" s="167"/>
      <c r="E163" s="168"/>
      <c r="F163" s="153"/>
      <c r="G163" s="153"/>
      <c r="H163" s="160"/>
      <c r="I163" s="159"/>
      <c r="J163" s="163"/>
      <c r="K163" s="172"/>
      <c r="L163" s="162"/>
      <c r="M163" s="162"/>
      <c r="N163" s="532" t="str">
        <f>IF(Taula42[[#This Row],[Data inici contracte]]&lt;&gt;0,Taula42[[#This Row],[Data finalització contracte]]+1,"")</f>
        <v/>
      </c>
      <c r="O16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63" s="495" t="str">
        <f>IF(Taula42[[#This Row],[Data inici contracte]]&lt;&gt;0,((Taula42[[#This Row],[Dies de contracte en vigor durant l´any 2023]]/365)*104),"")</f>
        <v/>
      </c>
      <c r="Q163" s="496"/>
      <c r="R163" s="496"/>
      <c r="S163" s="496"/>
      <c r="T163" s="496"/>
      <c r="U163" s="371">
        <f>SUM(Taula42[[#This Row],[Nombre d''hores de suport i acompanyament a les famílies]:[Nombre d''hores de seguiment en el lloc de feina]])</f>
        <v>0</v>
      </c>
      <c r="V163" s="371" t="str">
        <f>IF(Taula42[[#This Row],[Suma total d''hores d''atenció]]=0,"",AH163)</f>
        <v/>
      </c>
      <c r="W163" s="170"/>
      <c r="X163" s="170"/>
      <c r="Y163" s="170"/>
      <c r="Z163" s="170"/>
      <c r="AA163" s="170"/>
      <c r="AB163" s="224">
        <f t="shared" si="18"/>
        <v>0</v>
      </c>
      <c r="AC163" s="227">
        <f>Taula42[[#This Row],[Mòdul aplicat]]</f>
        <v>0</v>
      </c>
      <c r="AD163" s="231"/>
      <c r="AE163" s="80"/>
      <c r="AF163" s="529">
        <f>(IF(AND(AS163=1,Taula42[[#This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63" s="529">
        <f t="shared" si="26"/>
        <v>0</v>
      </c>
      <c r="AH16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63" s="420"/>
      <c r="AJ163" s="471" t="str">
        <f>IF(Taula42[[#This Row],[Data inici contracte]]=0,"",(12/365)*Taula42[[#This Row],[Dies de contracte en vigor durant l´any 2023]])</f>
        <v/>
      </c>
      <c r="AK163" s="471" t="str">
        <f>IF(Taula42[[#This Row],[Data inici contracte]]=0,"",(24/365)*Taula42[[#This Row],[Dies de contracte en vigor durant l´any 2023]])</f>
        <v/>
      </c>
      <c r="AL163" s="471" t="str">
        <f>IF(Taula42[[#This Row],[Data inici contracte]]=0,"",(4/365)*Taula42[[#This Row],[Dies de contracte en vigor durant l´any 2023]])</f>
        <v/>
      </c>
      <c r="AM163" s="471" t="str">
        <f>IF(Taula42[[#This Row],[Data inici contracte]]=0,"",(64/365)*Taula42[[#This Row],[Dies de contracte en vigor durant l´any 2023]])</f>
        <v/>
      </c>
      <c r="AN163" s="420"/>
      <c r="AO163" s="91">
        <f>IF(AS163=1,((2763.41/365)*Taula42[[#This Row],[Dies de contracte en vigor durant l´any 2023]]),0)</f>
        <v>0</v>
      </c>
      <c r="AQ163" s="15"/>
      <c r="AS163" s="425">
        <f>IF(Taula42[[#This Row],[Núm. d''ordre]]&lt;&gt;"",1,0)</f>
        <v>0</v>
      </c>
      <c r="AU163" s="425">
        <f t="shared" si="19"/>
        <v>1</v>
      </c>
      <c r="AV163" s="425">
        <f t="shared" si="20"/>
        <v>0</v>
      </c>
      <c r="AX163" s="425">
        <f>IF(Taula42[[#This Row],[Núm. d''ordre]]&gt;0,1,0)</f>
        <v>1</v>
      </c>
      <c r="AZ163" s="426">
        <f t="shared" si="21"/>
        <v>0</v>
      </c>
      <c r="BA163" s="426">
        <f t="shared" si="22"/>
        <v>0</v>
      </c>
      <c r="BB163" s="426">
        <f t="shared" si="23"/>
        <v>0</v>
      </c>
      <c r="BD163" s="88">
        <f t="shared" si="24"/>
        <v>0</v>
      </c>
      <c r="BE163" s="88">
        <f t="shared" si="25"/>
        <v>0</v>
      </c>
      <c r="CC163" s="12"/>
      <c r="CD163" s="12"/>
      <c r="CE163" s="12"/>
    </row>
    <row r="164" spans="1:83" ht="13.5" customHeight="1">
      <c r="A164" s="9"/>
      <c r="B164" s="15" t="str">
        <f>IF($C164&lt;&gt;"",MAX($B$7:B163)+1,"")</f>
        <v/>
      </c>
      <c r="C164" s="2"/>
      <c r="D164" s="167"/>
      <c r="E164" s="168"/>
      <c r="F164" s="153"/>
      <c r="G164" s="153"/>
      <c r="H164" s="160"/>
      <c r="I164" s="159"/>
      <c r="J164" s="163"/>
      <c r="K164" s="172"/>
      <c r="L164" s="162"/>
      <c r="M164" s="162"/>
      <c r="N164" s="532" t="str">
        <f>IF(Taula42[[#This Row],[Data inici contracte]]&lt;&gt;0,Taula42[[#This Row],[Data finalització contracte]]+1,"")</f>
        <v/>
      </c>
      <c r="O16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64" s="495" t="str">
        <f>IF(Taula42[[#This Row],[Data inici contracte]]&lt;&gt;0,((Taula42[[#This Row],[Dies de contracte en vigor durant l´any 2023]]/365)*104),"")</f>
        <v/>
      </c>
      <c r="Q164" s="496"/>
      <c r="R164" s="496"/>
      <c r="S164" s="496"/>
      <c r="T164" s="496"/>
      <c r="U164" s="371">
        <f>SUM(Taula42[[#This Row],[Nombre d''hores de suport i acompanyament a les famílies]:[Nombre d''hores de seguiment en el lloc de feina]])</f>
        <v>0</v>
      </c>
      <c r="V164" s="371" t="str">
        <f>IF(Taula42[[#This Row],[Suma total d''hores d''atenció]]=0,"",AH164)</f>
        <v/>
      </c>
      <c r="W164" s="170"/>
      <c r="X164" s="170"/>
      <c r="Y164" s="170"/>
      <c r="Z164" s="170"/>
      <c r="AA164" s="170"/>
      <c r="AB164" s="224">
        <f t="shared" si="18"/>
        <v>0</v>
      </c>
      <c r="AC164" s="227">
        <f>Taula42[[#This Row],[Mòdul aplicat]]</f>
        <v>0</v>
      </c>
      <c r="AD164" s="231"/>
      <c r="AE164" s="80"/>
      <c r="AF164" s="529">
        <f>(IF(AND(AS164=1,Taula42[[#This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64" s="529">
        <f t="shared" si="26"/>
        <v>0</v>
      </c>
      <c r="AH16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64" s="420"/>
      <c r="AJ164" s="471" t="str">
        <f>IF(Taula42[[#This Row],[Data inici contracte]]=0,"",(12/365)*Taula42[[#This Row],[Dies de contracte en vigor durant l´any 2023]])</f>
        <v/>
      </c>
      <c r="AK164" s="471" t="str">
        <f>IF(Taula42[[#This Row],[Data inici contracte]]=0,"",(24/365)*Taula42[[#This Row],[Dies de contracte en vigor durant l´any 2023]])</f>
        <v/>
      </c>
      <c r="AL164" s="471" t="str">
        <f>IF(Taula42[[#This Row],[Data inici contracte]]=0,"",(4/365)*Taula42[[#This Row],[Dies de contracte en vigor durant l´any 2023]])</f>
        <v/>
      </c>
      <c r="AM164" s="471" t="str">
        <f>IF(Taula42[[#This Row],[Data inici contracte]]=0,"",(64/365)*Taula42[[#This Row],[Dies de contracte en vigor durant l´any 2023]])</f>
        <v/>
      </c>
      <c r="AN164" s="420"/>
      <c r="AO164" s="91">
        <f>IF(AS164=1,((2763.41/365)*Taula42[[#This Row],[Dies de contracte en vigor durant l´any 2023]]),0)</f>
        <v>0</v>
      </c>
      <c r="AQ164" s="15"/>
      <c r="AS164" s="425">
        <f>IF(Taula42[[#This Row],[Núm. d''ordre]]&lt;&gt;"",1,0)</f>
        <v>0</v>
      </c>
      <c r="AU164" s="425">
        <f t="shared" si="19"/>
        <v>1</v>
      </c>
      <c r="AV164" s="425">
        <f t="shared" si="20"/>
        <v>0</v>
      </c>
      <c r="AX164" s="425">
        <f>IF(Taula42[[#This Row],[Núm. d''ordre]]&gt;0,1,0)</f>
        <v>1</v>
      </c>
      <c r="AZ164" s="426">
        <f t="shared" si="21"/>
        <v>0</v>
      </c>
      <c r="BA164" s="426">
        <f t="shared" si="22"/>
        <v>0</v>
      </c>
      <c r="BB164" s="426">
        <f t="shared" si="23"/>
        <v>0</v>
      </c>
      <c r="BD164" s="88">
        <f t="shared" si="24"/>
        <v>0</v>
      </c>
      <c r="BE164" s="88">
        <f t="shared" si="25"/>
        <v>0</v>
      </c>
      <c r="CC164" s="12"/>
      <c r="CD164" s="12"/>
      <c r="CE164" s="12"/>
    </row>
    <row r="165" spans="1:83" ht="13.5" customHeight="1">
      <c r="A165" s="9"/>
      <c r="B165" s="15" t="str">
        <f>IF($C165&lt;&gt;"",MAX($B$7:B164)+1,"")</f>
        <v/>
      </c>
      <c r="C165" s="2"/>
      <c r="D165" s="167"/>
      <c r="E165" s="168"/>
      <c r="F165" s="153"/>
      <c r="G165" s="153"/>
      <c r="H165" s="160"/>
      <c r="I165" s="159"/>
      <c r="J165" s="163"/>
      <c r="K165" s="172"/>
      <c r="L165" s="162"/>
      <c r="M165" s="162"/>
      <c r="N165" s="532" t="str">
        <f>IF(Taula42[[#This Row],[Data inici contracte]]&lt;&gt;0,Taula42[[#This Row],[Data finalització contracte]]+1,"")</f>
        <v/>
      </c>
      <c r="O16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65" s="495" t="str">
        <f>IF(Taula42[[#This Row],[Data inici contracte]]&lt;&gt;0,((Taula42[[#This Row],[Dies de contracte en vigor durant l´any 2023]]/365)*104),"")</f>
        <v/>
      </c>
      <c r="Q165" s="496"/>
      <c r="R165" s="496"/>
      <c r="S165" s="496"/>
      <c r="T165" s="496"/>
      <c r="U165" s="371">
        <f>SUM(Taula42[[#This Row],[Nombre d''hores de suport i acompanyament a les famílies]:[Nombre d''hores de seguiment en el lloc de feina]])</f>
        <v>0</v>
      </c>
      <c r="V165" s="371" t="str">
        <f>IF(Taula42[[#This Row],[Suma total d''hores d''atenció]]=0,"",AH165)</f>
        <v/>
      </c>
      <c r="W165" s="170"/>
      <c r="X165" s="170"/>
      <c r="Y165" s="170"/>
      <c r="Z165" s="170"/>
      <c r="AA165" s="170"/>
      <c r="AB165" s="224">
        <f t="shared" si="18"/>
        <v>0</v>
      </c>
      <c r="AC165" s="227">
        <f>Taula42[[#This Row],[Mòdul aplicat]]</f>
        <v>0</v>
      </c>
      <c r="AD165" s="231"/>
      <c r="AE165" s="80"/>
      <c r="AF165" s="529">
        <f>(IF(AND(AS165=1,Taula42[[#This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65" s="529">
        <f t="shared" si="26"/>
        <v>0</v>
      </c>
      <c r="AH16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65" s="420"/>
      <c r="AJ165" s="471" t="str">
        <f>IF(Taula42[[#This Row],[Data inici contracte]]=0,"",(12/365)*Taula42[[#This Row],[Dies de contracte en vigor durant l´any 2023]])</f>
        <v/>
      </c>
      <c r="AK165" s="471" t="str">
        <f>IF(Taula42[[#This Row],[Data inici contracte]]=0,"",(24/365)*Taula42[[#This Row],[Dies de contracte en vigor durant l´any 2023]])</f>
        <v/>
      </c>
      <c r="AL165" s="471" t="str">
        <f>IF(Taula42[[#This Row],[Data inici contracte]]=0,"",(4/365)*Taula42[[#This Row],[Dies de contracte en vigor durant l´any 2023]])</f>
        <v/>
      </c>
      <c r="AM165" s="471" t="str">
        <f>IF(Taula42[[#This Row],[Data inici contracte]]=0,"",(64/365)*Taula42[[#This Row],[Dies de contracte en vigor durant l´any 2023]])</f>
        <v/>
      </c>
      <c r="AN165" s="420"/>
      <c r="AO165" s="91">
        <f>IF(AS165=1,((2763.41/365)*Taula42[[#This Row],[Dies de contracte en vigor durant l´any 2023]]),0)</f>
        <v>0</v>
      </c>
      <c r="AQ165" s="15"/>
      <c r="AS165" s="425">
        <f>IF(Taula42[[#This Row],[Núm. d''ordre]]&lt;&gt;"",1,0)</f>
        <v>0</v>
      </c>
      <c r="AU165" s="425">
        <f t="shared" si="19"/>
        <v>1</v>
      </c>
      <c r="AV165" s="425">
        <f t="shared" si="20"/>
        <v>0</v>
      </c>
      <c r="AX165" s="425">
        <f>IF(Taula42[[#This Row],[Núm. d''ordre]]&gt;0,1,0)</f>
        <v>1</v>
      </c>
      <c r="AZ165" s="426">
        <f t="shared" si="21"/>
        <v>0</v>
      </c>
      <c r="BA165" s="426">
        <f t="shared" si="22"/>
        <v>0</v>
      </c>
      <c r="BB165" s="426">
        <f t="shared" si="23"/>
        <v>0</v>
      </c>
      <c r="BD165" s="88">
        <f t="shared" si="24"/>
        <v>0</v>
      </c>
      <c r="BE165" s="88">
        <f t="shared" si="25"/>
        <v>0</v>
      </c>
      <c r="CC165" s="12"/>
      <c r="CD165" s="12"/>
      <c r="CE165" s="12"/>
    </row>
    <row r="166" spans="1:83" ht="13.5" customHeight="1">
      <c r="A166" s="9"/>
      <c r="B166" s="15" t="str">
        <f>IF($C166&lt;&gt;"",MAX($B$7:B165)+1,"")</f>
        <v/>
      </c>
      <c r="C166" s="2"/>
      <c r="D166" s="167"/>
      <c r="E166" s="168"/>
      <c r="F166" s="153"/>
      <c r="G166" s="153"/>
      <c r="H166" s="160"/>
      <c r="I166" s="159"/>
      <c r="J166" s="163"/>
      <c r="K166" s="172"/>
      <c r="L166" s="162"/>
      <c r="M166" s="162"/>
      <c r="N166" s="532" t="str">
        <f>IF(Taula42[[#This Row],[Data inici contracte]]&lt;&gt;0,Taula42[[#This Row],[Data finalització contracte]]+1,"")</f>
        <v/>
      </c>
      <c r="O16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66" s="495" t="str">
        <f>IF(Taula42[[#This Row],[Data inici contracte]]&lt;&gt;0,((Taula42[[#This Row],[Dies de contracte en vigor durant l´any 2023]]/365)*104),"")</f>
        <v/>
      </c>
      <c r="Q166" s="496"/>
      <c r="R166" s="496"/>
      <c r="S166" s="496"/>
      <c r="T166" s="496"/>
      <c r="U166" s="371">
        <f>SUM(Taula42[[#This Row],[Nombre d''hores de suport i acompanyament a les famílies]:[Nombre d''hores de seguiment en el lloc de feina]])</f>
        <v>0</v>
      </c>
      <c r="V166" s="371" t="str">
        <f>IF(Taula42[[#This Row],[Suma total d''hores d''atenció]]=0,"",AH166)</f>
        <v/>
      </c>
      <c r="W166" s="170"/>
      <c r="X166" s="170"/>
      <c r="Y166" s="170"/>
      <c r="Z166" s="170"/>
      <c r="AA166" s="170"/>
      <c r="AB166" s="224">
        <f t="shared" si="18"/>
        <v>0</v>
      </c>
      <c r="AC166" s="227">
        <f>Taula42[[#This Row],[Mòdul aplicat]]</f>
        <v>0</v>
      </c>
      <c r="AD166" s="231"/>
      <c r="AE166" s="80"/>
      <c r="AF166" s="529">
        <f>(IF(AND(AS166=1,Taula42[[#This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66" s="529">
        <f t="shared" si="26"/>
        <v>0</v>
      </c>
      <c r="AH16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66" s="420"/>
      <c r="AJ166" s="471" t="str">
        <f>IF(Taula42[[#This Row],[Data inici contracte]]=0,"",(12/365)*Taula42[[#This Row],[Dies de contracte en vigor durant l´any 2023]])</f>
        <v/>
      </c>
      <c r="AK166" s="471" t="str">
        <f>IF(Taula42[[#This Row],[Data inici contracte]]=0,"",(24/365)*Taula42[[#This Row],[Dies de contracte en vigor durant l´any 2023]])</f>
        <v/>
      </c>
      <c r="AL166" s="471" t="str">
        <f>IF(Taula42[[#This Row],[Data inici contracte]]=0,"",(4/365)*Taula42[[#This Row],[Dies de contracte en vigor durant l´any 2023]])</f>
        <v/>
      </c>
      <c r="AM166" s="471" t="str">
        <f>IF(Taula42[[#This Row],[Data inici contracte]]=0,"",(64/365)*Taula42[[#This Row],[Dies de contracte en vigor durant l´any 2023]])</f>
        <v/>
      </c>
      <c r="AN166" s="420"/>
      <c r="AO166" s="91">
        <f>IF(AS166=1,((2763.41/365)*Taula42[[#This Row],[Dies de contracte en vigor durant l´any 2023]]),0)</f>
        <v>0</v>
      </c>
      <c r="AQ166" s="15"/>
      <c r="AS166" s="425">
        <f>IF(Taula42[[#This Row],[Núm. d''ordre]]&lt;&gt;"",1,0)</f>
        <v>0</v>
      </c>
      <c r="AU166" s="425">
        <f t="shared" si="19"/>
        <v>1</v>
      </c>
      <c r="AV166" s="425">
        <f t="shared" si="20"/>
        <v>0</v>
      </c>
      <c r="AX166" s="425">
        <f>IF(Taula42[[#This Row],[Núm. d''ordre]]&gt;0,1,0)</f>
        <v>1</v>
      </c>
      <c r="AZ166" s="426">
        <f t="shared" si="21"/>
        <v>0</v>
      </c>
      <c r="BA166" s="426">
        <f t="shared" si="22"/>
        <v>0</v>
      </c>
      <c r="BB166" s="426">
        <f t="shared" si="23"/>
        <v>0</v>
      </c>
      <c r="BD166" s="88">
        <f t="shared" si="24"/>
        <v>0</v>
      </c>
      <c r="BE166" s="88">
        <f t="shared" si="25"/>
        <v>0</v>
      </c>
      <c r="CC166" s="12"/>
      <c r="CD166" s="12"/>
      <c r="CE166" s="12"/>
    </row>
    <row r="167" spans="1:83" ht="13.5" customHeight="1">
      <c r="A167" s="9"/>
      <c r="B167" s="15" t="str">
        <f>IF($C167&lt;&gt;"",MAX($B$7:B166)+1,"")</f>
        <v/>
      </c>
      <c r="C167" s="2"/>
      <c r="D167" s="167"/>
      <c r="E167" s="168"/>
      <c r="F167" s="153"/>
      <c r="G167" s="153"/>
      <c r="H167" s="160"/>
      <c r="I167" s="159"/>
      <c r="J167" s="163"/>
      <c r="K167" s="172"/>
      <c r="L167" s="162"/>
      <c r="M167" s="162"/>
      <c r="N167" s="532" t="str">
        <f>IF(Taula42[[#This Row],[Data inici contracte]]&lt;&gt;0,Taula42[[#This Row],[Data finalització contracte]]+1,"")</f>
        <v/>
      </c>
      <c r="O16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67" s="495" t="str">
        <f>IF(Taula42[[#This Row],[Data inici contracte]]&lt;&gt;0,((Taula42[[#This Row],[Dies de contracte en vigor durant l´any 2023]]/365)*104),"")</f>
        <v/>
      </c>
      <c r="Q167" s="496"/>
      <c r="R167" s="496"/>
      <c r="S167" s="496"/>
      <c r="T167" s="496"/>
      <c r="U167" s="371">
        <f>SUM(Taula42[[#This Row],[Nombre d''hores de suport i acompanyament a les famílies]:[Nombre d''hores de seguiment en el lloc de feina]])</f>
        <v>0</v>
      </c>
      <c r="V167" s="371" t="str">
        <f>IF(Taula42[[#This Row],[Suma total d''hores d''atenció]]=0,"",AH167)</f>
        <v/>
      </c>
      <c r="W167" s="170"/>
      <c r="X167" s="170"/>
      <c r="Y167" s="170"/>
      <c r="Z167" s="170"/>
      <c r="AA167" s="170"/>
      <c r="AB167" s="224">
        <f t="shared" si="18"/>
        <v>0</v>
      </c>
      <c r="AC167" s="227">
        <f>Taula42[[#This Row],[Mòdul aplicat]]</f>
        <v>0</v>
      </c>
      <c r="AD167" s="231"/>
      <c r="AE167" s="80"/>
      <c r="AF167" s="529">
        <f>(IF(AND(AS167=1,Taula42[[#This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67" s="529">
        <f t="shared" si="26"/>
        <v>0</v>
      </c>
      <c r="AH16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67" s="420"/>
      <c r="AJ167" s="471" t="str">
        <f>IF(Taula42[[#This Row],[Data inici contracte]]=0,"",(12/365)*Taula42[[#This Row],[Dies de contracte en vigor durant l´any 2023]])</f>
        <v/>
      </c>
      <c r="AK167" s="471" t="str">
        <f>IF(Taula42[[#This Row],[Data inici contracte]]=0,"",(24/365)*Taula42[[#This Row],[Dies de contracte en vigor durant l´any 2023]])</f>
        <v/>
      </c>
      <c r="AL167" s="471" t="str">
        <f>IF(Taula42[[#This Row],[Data inici contracte]]=0,"",(4/365)*Taula42[[#This Row],[Dies de contracte en vigor durant l´any 2023]])</f>
        <v/>
      </c>
      <c r="AM167" s="471" t="str">
        <f>IF(Taula42[[#This Row],[Data inici contracte]]=0,"",(64/365)*Taula42[[#This Row],[Dies de contracte en vigor durant l´any 2023]])</f>
        <v/>
      </c>
      <c r="AN167" s="420"/>
      <c r="AO167" s="91">
        <f>IF(AS167=1,((2763.41/365)*Taula42[[#This Row],[Dies de contracte en vigor durant l´any 2023]]),0)</f>
        <v>0</v>
      </c>
      <c r="AQ167" s="15"/>
      <c r="AS167" s="425">
        <f>IF(Taula42[[#This Row],[Núm. d''ordre]]&lt;&gt;"",1,0)</f>
        <v>0</v>
      </c>
      <c r="AU167" s="425">
        <f t="shared" si="19"/>
        <v>1</v>
      </c>
      <c r="AV167" s="425">
        <f t="shared" si="20"/>
        <v>0</v>
      </c>
      <c r="AX167" s="425">
        <f>IF(Taula42[[#This Row],[Núm. d''ordre]]&gt;0,1,0)</f>
        <v>1</v>
      </c>
      <c r="AZ167" s="426">
        <f t="shared" si="21"/>
        <v>0</v>
      </c>
      <c r="BA167" s="426">
        <f t="shared" si="22"/>
        <v>0</v>
      </c>
      <c r="BB167" s="426">
        <f t="shared" si="23"/>
        <v>0</v>
      </c>
      <c r="BD167" s="88">
        <f t="shared" si="24"/>
        <v>0</v>
      </c>
      <c r="BE167" s="88">
        <f t="shared" si="25"/>
        <v>0</v>
      </c>
      <c r="CC167" s="12"/>
      <c r="CD167" s="12"/>
      <c r="CE167" s="12"/>
    </row>
    <row r="168" spans="1:83" ht="13.5" customHeight="1">
      <c r="A168" s="9"/>
      <c r="B168" s="15" t="str">
        <f>IF($C168&lt;&gt;"",MAX($B$7:B167)+1,"")</f>
        <v/>
      </c>
      <c r="C168" s="2"/>
      <c r="D168" s="167"/>
      <c r="E168" s="168"/>
      <c r="F168" s="153"/>
      <c r="G168" s="153"/>
      <c r="H168" s="160"/>
      <c r="I168" s="159"/>
      <c r="J168" s="163"/>
      <c r="K168" s="172"/>
      <c r="L168" s="162"/>
      <c r="M168" s="162"/>
      <c r="N168" s="532" t="str">
        <f>IF(Taula42[[#This Row],[Data inici contracte]]&lt;&gt;0,Taula42[[#This Row],[Data finalització contracte]]+1,"")</f>
        <v/>
      </c>
      <c r="O16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68" s="495" t="str">
        <f>IF(Taula42[[#This Row],[Data inici contracte]]&lt;&gt;0,((Taula42[[#This Row],[Dies de contracte en vigor durant l´any 2023]]/365)*104),"")</f>
        <v/>
      </c>
      <c r="Q168" s="496"/>
      <c r="R168" s="496"/>
      <c r="S168" s="496"/>
      <c r="T168" s="496"/>
      <c r="U168" s="371">
        <f>SUM(Taula42[[#This Row],[Nombre d''hores de suport i acompanyament a les famílies]:[Nombre d''hores de seguiment en el lloc de feina]])</f>
        <v>0</v>
      </c>
      <c r="V168" s="371" t="str">
        <f>IF(Taula42[[#This Row],[Suma total d''hores d''atenció]]=0,"",AH168)</f>
        <v/>
      </c>
      <c r="W168" s="170"/>
      <c r="X168" s="170"/>
      <c r="Y168" s="170"/>
      <c r="Z168" s="170"/>
      <c r="AA168" s="170"/>
      <c r="AB168" s="224">
        <f t="shared" si="18"/>
        <v>0</v>
      </c>
      <c r="AC168" s="227">
        <f>Taula42[[#This Row],[Mòdul aplicat]]</f>
        <v>0</v>
      </c>
      <c r="AD168" s="231"/>
      <c r="AE168" s="80"/>
      <c r="AF168" s="529">
        <f>(IF(AND(AS168=1,Taula42[[#This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68" s="529">
        <f t="shared" si="26"/>
        <v>0</v>
      </c>
      <c r="AH16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68" s="420"/>
      <c r="AJ168" s="471" t="str">
        <f>IF(Taula42[[#This Row],[Data inici contracte]]=0,"",(12/365)*Taula42[[#This Row],[Dies de contracte en vigor durant l´any 2023]])</f>
        <v/>
      </c>
      <c r="AK168" s="471" t="str">
        <f>IF(Taula42[[#This Row],[Data inici contracte]]=0,"",(24/365)*Taula42[[#This Row],[Dies de contracte en vigor durant l´any 2023]])</f>
        <v/>
      </c>
      <c r="AL168" s="471" t="str">
        <f>IF(Taula42[[#This Row],[Data inici contracte]]=0,"",(4/365)*Taula42[[#This Row],[Dies de contracte en vigor durant l´any 2023]])</f>
        <v/>
      </c>
      <c r="AM168" s="471" t="str">
        <f>IF(Taula42[[#This Row],[Data inici contracte]]=0,"",(64/365)*Taula42[[#This Row],[Dies de contracte en vigor durant l´any 2023]])</f>
        <v/>
      </c>
      <c r="AN168" s="420"/>
      <c r="AO168" s="91">
        <f>IF(AS168=1,((2763.41/365)*Taula42[[#This Row],[Dies de contracte en vigor durant l´any 2023]]),0)</f>
        <v>0</v>
      </c>
      <c r="AQ168" s="15"/>
      <c r="AS168" s="425">
        <f>IF(Taula42[[#This Row],[Núm. d''ordre]]&lt;&gt;"",1,0)</f>
        <v>0</v>
      </c>
      <c r="AU168" s="425">
        <f t="shared" si="19"/>
        <v>1</v>
      </c>
      <c r="AV168" s="425">
        <f t="shared" si="20"/>
        <v>0</v>
      </c>
      <c r="AX168" s="425">
        <f>IF(Taula42[[#This Row],[Núm. d''ordre]]&gt;0,1,0)</f>
        <v>1</v>
      </c>
      <c r="AZ168" s="426">
        <f t="shared" si="21"/>
        <v>0</v>
      </c>
      <c r="BA168" s="426">
        <f t="shared" si="22"/>
        <v>0</v>
      </c>
      <c r="BB168" s="426">
        <f t="shared" si="23"/>
        <v>0</v>
      </c>
      <c r="BD168" s="88">
        <f t="shared" si="24"/>
        <v>0</v>
      </c>
      <c r="BE168" s="88">
        <f t="shared" si="25"/>
        <v>0</v>
      </c>
      <c r="CC168" s="12"/>
      <c r="CD168" s="12"/>
      <c r="CE168" s="12"/>
    </row>
    <row r="169" spans="1:83" ht="13.5" customHeight="1">
      <c r="A169" s="9"/>
      <c r="B169" s="15" t="str">
        <f>IF($C169&lt;&gt;"",MAX($B$7:B168)+1,"")</f>
        <v/>
      </c>
      <c r="C169" s="2"/>
      <c r="D169" s="167"/>
      <c r="E169" s="168"/>
      <c r="F169" s="153"/>
      <c r="G169" s="153"/>
      <c r="H169" s="160"/>
      <c r="I169" s="159"/>
      <c r="J169" s="163"/>
      <c r="K169" s="172"/>
      <c r="L169" s="162"/>
      <c r="M169" s="162"/>
      <c r="N169" s="532" t="str">
        <f>IF(Taula42[[#This Row],[Data inici contracte]]&lt;&gt;0,Taula42[[#This Row],[Data finalització contracte]]+1,"")</f>
        <v/>
      </c>
      <c r="O16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69" s="495" t="str">
        <f>IF(Taula42[[#This Row],[Data inici contracte]]&lt;&gt;0,((Taula42[[#This Row],[Dies de contracte en vigor durant l´any 2023]]/365)*104),"")</f>
        <v/>
      </c>
      <c r="Q169" s="496"/>
      <c r="R169" s="496"/>
      <c r="S169" s="496"/>
      <c r="T169" s="496"/>
      <c r="U169" s="371">
        <f>SUM(Taula42[[#This Row],[Nombre d''hores de suport i acompanyament a les famílies]:[Nombre d''hores de seguiment en el lloc de feina]])</f>
        <v>0</v>
      </c>
      <c r="V169" s="371" t="str">
        <f>IF(Taula42[[#This Row],[Suma total d''hores d''atenció]]=0,"",AH169)</f>
        <v/>
      </c>
      <c r="W169" s="170"/>
      <c r="X169" s="170"/>
      <c r="Y169" s="170"/>
      <c r="Z169" s="170"/>
      <c r="AA169" s="170"/>
      <c r="AB169" s="224">
        <f t="shared" si="18"/>
        <v>0</v>
      </c>
      <c r="AC169" s="227">
        <f>Taula42[[#This Row],[Mòdul aplicat]]</f>
        <v>0</v>
      </c>
      <c r="AD169" s="231"/>
      <c r="AE169" s="80"/>
      <c r="AF169" s="529">
        <f>(IF(AND(AS169=1,Taula42[[#This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69" s="529">
        <f t="shared" si="26"/>
        <v>0</v>
      </c>
      <c r="AH16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69" s="420"/>
      <c r="AJ169" s="471" t="str">
        <f>IF(Taula42[[#This Row],[Data inici contracte]]=0,"",(12/365)*Taula42[[#This Row],[Dies de contracte en vigor durant l´any 2023]])</f>
        <v/>
      </c>
      <c r="AK169" s="471" t="str">
        <f>IF(Taula42[[#This Row],[Data inici contracte]]=0,"",(24/365)*Taula42[[#This Row],[Dies de contracte en vigor durant l´any 2023]])</f>
        <v/>
      </c>
      <c r="AL169" s="471" t="str">
        <f>IF(Taula42[[#This Row],[Data inici contracte]]=0,"",(4/365)*Taula42[[#This Row],[Dies de contracte en vigor durant l´any 2023]])</f>
        <v/>
      </c>
      <c r="AM169" s="471" t="str">
        <f>IF(Taula42[[#This Row],[Data inici contracte]]=0,"",(64/365)*Taula42[[#This Row],[Dies de contracte en vigor durant l´any 2023]])</f>
        <v/>
      </c>
      <c r="AN169" s="420"/>
      <c r="AO169" s="91">
        <f>IF(AS169=1,((2763.41/365)*Taula42[[#This Row],[Dies de contracte en vigor durant l´any 2023]]),0)</f>
        <v>0</v>
      </c>
      <c r="AQ169" s="15"/>
      <c r="AS169" s="425">
        <f>IF(Taula42[[#This Row],[Núm. d''ordre]]&lt;&gt;"",1,0)</f>
        <v>0</v>
      </c>
      <c r="AU169" s="425">
        <f t="shared" si="19"/>
        <v>1</v>
      </c>
      <c r="AV169" s="425">
        <f t="shared" si="20"/>
        <v>0</v>
      </c>
      <c r="AX169" s="425">
        <f>IF(Taula42[[#This Row],[Núm. d''ordre]]&gt;0,1,0)</f>
        <v>1</v>
      </c>
      <c r="AZ169" s="426">
        <f t="shared" si="21"/>
        <v>0</v>
      </c>
      <c r="BA169" s="426">
        <f t="shared" si="22"/>
        <v>0</v>
      </c>
      <c r="BB169" s="426">
        <f t="shared" si="23"/>
        <v>0</v>
      </c>
      <c r="BD169" s="88">
        <f t="shared" si="24"/>
        <v>0</v>
      </c>
      <c r="BE169" s="88">
        <f t="shared" si="25"/>
        <v>0</v>
      </c>
      <c r="CC169" s="12"/>
      <c r="CD169" s="12"/>
      <c r="CE169" s="12"/>
    </row>
    <row r="170" spans="1:83" ht="13.5" customHeight="1">
      <c r="A170" s="9"/>
      <c r="B170" s="15" t="str">
        <f>IF($C170&lt;&gt;"",MAX($B$7:B169)+1,"")</f>
        <v/>
      </c>
      <c r="C170" s="2"/>
      <c r="D170" s="167"/>
      <c r="E170" s="168"/>
      <c r="F170" s="153"/>
      <c r="G170" s="153"/>
      <c r="H170" s="160"/>
      <c r="I170" s="159"/>
      <c r="J170" s="163"/>
      <c r="K170" s="172"/>
      <c r="L170" s="162"/>
      <c r="M170" s="162"/>
      <c r="N170" s="532" t="str">
        <f>IF(Taula42[[#This Row],[Data inici contracte]]&lt;&gt;0,Taula42[[#This Row],[Data finalització contracte]]+1,"")</f>
        <v/>
      </c>
      <c r="O17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70" s="495" t="str">
        <f>IF(Taula42[[#This Row],[Data inici contracte]]&lt;&gt;0,((Taula42[[#This Row],[Dies de contracte en vigor durant l´any 2023]]/365)*104),"")</f>
        <v/>
      </c>
      <c r="Q170" s="496"/>
      <c r="R170" s="496"/>
      <c r="S170" s="496"/>
      <c r="T170" s="496"/>
      <c r="U170" s="371">
        <f>SUM(Taula42[[#This Row],[Nombre d''hores de suport i acompanyament a les famílies]:[Nombre d''hores de seguiment en el lloc de feina]])</f>
        <v>0</v>
      </c>
      <c r="V170" s="371" t="str">
        <f>IF(Taula42[[#This Row],[Suma total d''hores d''atenció]]=0,"",AH170)</f>
        <v/>
      </c>
      <c r="W170" s="170"/>
      <c r="X170" s="170"/>
      <c r="Y170" s="170"/>
      <c r="Z170" s="170"/>
      <c r="AA170" s="170"/>
      <c r="AB170" s="224">
        <f t="shared" si="18"/>
        <v>0</v>
      </c>
      <c r="AC170" s="227">
        <f>Taula42[[#This Row],[Mòdul aplicat]]</f>
        <v>0</v>
      </c>
      <c r="AD170" s="231"/>
      <c r="AE170" s="80"/>
      <c r="AF170" s="529">
        <f>(IF(AND(AS170=1,Taula42[[#This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70" s="529">
        <f t="shared" si="26"/>
        <v>0</v>
      </c>
      <c r="AH17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70" s="420"/>
      <c r="AJ170" s="471" t="str">
        <f>IF(Taula42[[#This Row],[Data inici contracte]]=0,"",(12/365)*Taula42[[#This Row],[Dies de contracte en vigor durant l´any 2023]])</f>
        <v/>
      </c>
      <c r="AK170" s="471" t="str">
        <f>IF(Taula42[[#This Row],[Data inici contracte]]=0,"",(24/365)*Taula42[[#This Row],[Dies de contracte en vigor durant l´any 2023]])</f>
        <v/>
      </c>
      <c r="AL170" s="471" t="str">
        <f>IF(Taula42[[#This Row],[Data inici contracte]]=0,"",(4/365)*Taula42[[#This Row],[Dies de contracte en vigor durant l´any 2023]])</f>
        <v/>
      </c>
      <c r="AM170" s="471" t="str">
        <f>IF(Taula42[[#This Row],[Data inici contracte]]=0,"",(64/365)*Taula42[[#This Row],[Dies de contracte en vigor durant l´any 2023]])</f>
        <v/>
      </c>
      <c r="AN170" s="420"/>
      <c r="AO170" s="91">
        <f>IF(AS170=1,((2763.41/365)*Taula42[[#This Row],[Dies de contracte en vigor durant l´any 2023]]),0)</f>
        <v>0</v>
      </c>
      <c r="AQ170" s="15"/>
      <c r="AS170" s="425">
        <f>IF(Taula42[[#This Row],[Núm. d''ordre]]&lt;&gt;"",1,0)</f>
        <v>0</v>
      </c>
      <c r="AU170" s="425">
        <f t="shared" si="19"/>
        <v>1</v>
      </c>
      <c r="AV170" s="425">
        <f t="shared" si="20"/>
        <v>0</v>
      </c>
      <c r="AX170" s="425">
        <f>IF(Taula42[[#This Row],[Núm. d''ordre]]&gt;0,1,0)</f>
        <v>1</v>
      </c>
      <c r="AZ170" s="426">
        <f t="shared" si="21"/>
        <v>0</v>
      </c>
      <c r="BA170" s="426">
        <f t="shared" si="22"/>
        <v>0</v>
      </c>
      <c r="BB170" s="426">
        <f t="shared" si="23"/>
        <v>0</v>
      </c>
      <c r="BD170" s="88">
        <f t="shared" si="24"/>
        <v>0</v>
      </c>
      <c r="BE170" s="88">
        <f t="shared" si="25"/>
        <v>0</v>
      </c>
      <c r="CC170" s="12"/>
      <c r="CD170" s="12"/>
      <c r="CE170" s="12"/>
    </row>
    <row r="171" spans="1:83" ht="13.5" customHeight="1">
      <c r="A171" s="9"/>
      <c r="B171" s="15" t="str">
        <f>IF($C171&lt;&gt;"",MAX($B$7:B170)+1,"")</f>
        <v/>
      </c>
      <c r="C171" s="2"/>
      <c r="D171" s="167"/>
      <c r="E171" s="168"/>
      <c r="F171" s="153"/>
      <c r="G171" s="153"/>
      <c r="H171" s="160"/>
      <c r="I171" s="159"/>
      <c r="J171" s="163"/>
      <c r="K171" s="172"/>
      <c r="L171" s="162"/>
      <c r="M171" s="162"/>
      <c r="N171" s="532" t="str">
        <f>IF(Taula42[[#This Row],[Data inici contracte]]&lt;&gt;0,Taula42[[#This Row],[Data finalització contracte]]+1,"")</f>
        <v/>
      </c>
      <c r="O17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71" s="495" t="str">
        <f>IF(Taula42[[#This Row],[Data inici contracte]]&lt;&gt;0,((Taula42[[#This Row],[Dies de contracte en vigor durant l´any 2023]]/365)*104),"")</f>
        <v/>
      </c>
      <c r="Q171" s="496"/>
      <c r="R171" s="496"/>
      <c r="S171" s="496"/>
      <c r="T171" s="496"/>
      <c r="U171" s="371">
        <f>SUM(Taula42[[#This Row],[Nombre d''hores de suport i acompanyament a les famílies]:[Nombre d''hores de seguiment en el lloc de feina]])</f>
        <v>0</v>
      </c>
      <c r="V171" s="371" t="str">
        <f>IF(Taula42[[#This Row],[Suma total d''hores d''atenció]]=0,"",AH171)</f>
        <v/>
      </c>
      <c r="W171" s="170"/>
      <c r="X171" s="170"/>
      <c r="Y171" s="170"/>
      <c r="Z171" s="170"/>
      <c r="AA171" s="170"/>
      <c r="AB171" s="224">
        <f t="shared" si="18"/>
        <v>0</v>
      </c>
      <c r="AC171" s="227">
        <f>Taula42[[#This Row],[Mòdul aplicat]]</f>
        <v>0</v>
      </c>
      <c r="AD171" s="231"/>
      <c r="AE171" s="80"/>
      <c r="AF171" s="529">
        <f>(IF(AND(AS171=1,Taula42[[#This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71" s="529">
        <f t="shared" si="26"/>
        <v>0</v>
      </c>
      <c r="AH17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71" s="420"/>
      <c r="AJ171" s="471" t="str">
        <f>IF(Taula42[[#This Row],[Data inici contracte]]=0,"",(12/365)*Taula42[[#This Row],[Dies de contracte en vigor durant l´any 2023]])</f>
        <v/>
      </c>
      <c r="AK171" s="471" t="str">
        <f>IF(Taula42[[#This Row],[Data inici contracte]]=0,"",(24/365)*Taula42[[#This Row],[Dies de contracte en vigor durant l´any 2023]])</f>
        <v/>
      </c>
      <c r="AL171" s="471" t="str">
        <f>IF(Taula42[[#This Row],[Data inici contracte]]=0,"",(4/365)*Taula42[[#This Row],[Dies de contracte en vigor durant l´any 2023]])</f>
        <v/>
      </c>
      <c r="AM171" s="471" t="str">
        <f>IF(Taula42[[#This Row],[Data inici contracte]]=0,"",(64/365)*Taula42[[#This Row],[Dies de contracte en vigor durant l´any 2023]])</f>
        <v/>
      </c>
      <c r="AN171" s="420"/>
      <c r="AO171" s="91">
        <f>IF(AS171=1,((2763.41/365)*Taula42[[#This Row],[Dies de contracte en vigor durant l´any 2023]]),0)</f>
        <v>0</v>
      </c>
      <c r="AQ171" s="15"/>
      <c r="AS171" s="425">
        <f>IF(Taula42[[#This Row],[Núm. d''ordre]]&lt;&gt;"",1,0)</f>
        <v>0</v>
      </c>
      <c r="AU171" s="425">
        <f t="shared" si="19"/>
        <v>1</v>
      </c>
      <c r="AV171" s="425">
        <f t="shared" si="20"/>
        <v>0</v>
      </c>
      <c r="AX171" s="425">
        <f>IF(Taula42[[#This Row],[Núm. d''ordre]]&gt;0,1,0)</f>
        <v>1</v>
      </c>
      <c r="AZ171" s="426">
        <f t="shared" si="21"/>
        <v>0</v>
      </c>
      <c r="BA171" s="426">
        <f t="shared" si="22"/>
        <v>0</v>
      </c>
      <c r="BB171" s="426">
        <f t="shared" si="23"/>
        <v>0</v>
      </c>
      <c r="BD171" s="88">
        <f t="shared" si="24"/>
        <v>0</v>
      </c>
      <c r="BE171" s="88">
        <f t="shared" si="25"/>
        <v>0</v>
      </c>
      <c r="CC171" s="12"/>
      <c r="CD171" s="12"/>
      <c r="CE171" s="12"/>
    </row>
    <row r="172" spans="1:83" ht="13.5" customHeight="1">
      <c r="A172" s="9"/>
      <c r="B172" s="15" t="str">
        <f>IF($C172&lt;&gt;"",MAX($B$7:B171)+1,"")</f>
        <v/>
      </c>
      <c r="C172" s="2"/>
      <c r="D172" s="167"/>
      <c r="E172" s="168"/>
      <c r="F172" s="153"/>
      <c r="G172" s="153"/>
      <c r="H172" s="160"/>
      <c r="I172" s="159"/>
      <c r="J172" s="163"/>
      <c r="K172" s="172"/>
      <c r="L172" s="162"/>
      <c r="M172" s="162"/>
      <c r="N172" s="532" t="str">
        <f>IF(Taula42[[#This Row],[Data inici contracte]]&lt;&gt;0,Taula42[[#This Row],[Data finalització contracte]]+1,"")</f>
        <v/>
      </c>
      <c r="O17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72" s="495" t="str">
        <f>IF(Taula42[[#This Row],[Data inici contracte]]&lt;&gt;0,((Taula42[[#This Row],[Dies de contracte en vigor durant l´any 2023]]/365)*104),"")</f>
        <v/>
      </c>
      <c r="Q172" s="496"/>
      <c r="R172" s="496"/>
      <c r="S172" s="496"/>
      <c r="T172" s="496"/>
      <c r="U172" s="371">
        <f>SUM(Taula42[[#This Row],[Nombre d''hores de suport i acompanyament a les famílies]:[Nombre d''hores de seguiment en el lloc de feina]])</f>
        <v>0</v>
      </c>
      <c r="V172" s="371" t="str">
        <f>IF(Taula42[[#This Row],[Suma total d''hores d''atenció]]=0,"",AH172)</f>
        <v/>
      </c>
      <c r="W172" s="170"/>
      <c r="X172" s="170"/>
      <c r="Y172" s="170"/>
      <c r="Z172" s="170"/>
      <c r="AA172" s="170"/>
      <c r="AB172" s="224">
        <f t="shared" si="18"/>
        <v>0</v>
      </c>
      <c r="AC172" s="227">
        <f>Taula42[[#This Row],[Mòdul aplicat]]</f>
        <v>0</v>
      </c>
      <c r="AD172" s="231"/>
      <c r="AE172" s="80"/>
      <c r="AF172" s="529">
        <f>(IF(AND(AS172=1,Taula42[[#This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72" s="529">
        <f t="shared" si="26"/>
        <v>0</v>
      </c>
      <c r="AH17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72" s="420"/>
      <c r="AJ172" s="471" t="str">
        <f>IF(Taula42[[#This Row],[Data inici contracte]]=0,"",(12/365)*Taula42[[#This Row],[Dies de contracte en vigor durant l´any 2023]])</f>
        <v/>
      </c>
      <c r="AK172" s="471" t="str">
        <f>IF(Taula42[[#This Row],[Data inici contracte]]=0,"",(24/365)*Taula42[[#This Row],[Dies de contracte en vigor durant l´any 2023]])</f>
        <v/>
      </c>
      <c r="AL172" s="471" t="str">
        <f>IF(Taula42[[#This Row],[Data inici contracte]]=0,"",(4/365)*Taula42[[#This Row],[Dies de contracte en vigor durant l´any 2023]])</f>
        <v/>
      </c>
      <c r="AM172" s="471" t="str">
        <f>IF(Taula42[[#This Row],[Data inici contracte]]=0,"",(64/365)*Taula42[[#This Row],[Dies de contracte en vigor durant l´any 2023]])</f>
        <v/>
      </c>
      <c r="AN172" s="420"/>
      <c r="AO172" s="91">
        <f>IF(AS172=1,((2763.41/365)*Taula42[[#This Row],[Dies de contracte en vigor durant l´any 2023]]),0)</f>
        <v>0</v>
      </c>
      <c r="AQ172" s="15"/>
      <c r="AS172" s="425">
        <f>IF(Taula42[[#This Row],[Núm. d''ordre]]&lt;&gt;"",1,0)</f>
        <v>0</v>
      </c>
      <c r="AU172" s="425">
        <f t="shared" si="19"/>
        <v>1</v>
      </c>
      <c r="AV172" s="425">
        <f t="shared" si="20"/>
        <v>0</v>
      </c>
      <c r="AX172" s="425">
        <f>IF(Taula42[[#This Row],[Núm. d''ordre]]&gt;0,1,0)</f>
        <v>1</v>
      </c>
      <c r="AZ172" s="426">
        <f t="shared" si="21"/>
        <v>0</v>
      </c>
      <c r="BA172" s="426">
        <f t="shared" si="22"/>
        <v>0</v>
      </c>
      <c r="BB172" s="426">
        <f t="shared" si="23"/>
        <v>0</v>
      </c>
      <c r="BD172" s="88">
        <f t="shared" si="24"/>
        <v>0</v>
      </c>
      <c r="BE172" s="88">
        <f t="shared" si="25"/>
        <v>0</v>
      </c>
      <c r="CC172" s="12"/>
      <c r="CD172" s="12"/>
      <c r="CE172" s="12"/>
    </row>
    <row r="173" spans="1:83" ht="13.5" customHeight="1">
      <c r="A173" s="9"/>
      <c r="B173" s="15" t="str">
        <f>IF($C173&lt;&gt;"",MAX($B$7:B172)+1,"")</f>
        <v/>
      </c>
      <c r="C173" s="2"/>
      <c r="D173" s="167"/>
      <c r="E173" s="168"/>
      <c r="F173" s="153"/>
      <c r="G173" s="153"/>
      <c r="H173" s="160"/>
      <c r="I173" s="159"/>
      <c r="J173" s="163"/>
      <c r="K173" s="172"/>
      <c r="L173" s="162"/>
      <c r="M173" s="162"/>
      <c r="N173" s="532" t="str">
        <f>IF(Taula42[[#This Row],[Data inici contracte]]&lt;&gt;0,Taula42[[#This Row],[Data finalització contracte]]+1,"")</f>
        <v/>
      </c>
      <c r="O17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73" s="495" t="str">
        <f>IF(Taula42[[#This Row],[Data inici contracte]]&lt;&gt;0,((Taula42[[#This Row],[Dies de contracte en vigor durant l´any 2023]]/365)*104),"")</f>
        <v/>
      </c>
      <c r="Q173" s="496"/>
      <c r="R173" s="496"/>
      <c r="S173" s="496"/>
      <c r="T173" s="496"/>
      <c r="U173" s="371">
        <f>SUM(Taula42[[#This Row],[Nombre d''hores de suport i acompanyament a les famílies]:[Nombre d''hores de seguiment en el lloc de feina]])</f>
        <v>0</v>
      </c>
      <c r="V173" s="371" t="str">
        <f>IF(Taula42[[#This Row],[Suma total d''hores d''atenció]]=0,"",AH173)</f>
        <v/>
      </c>
      <c r="W173" s="170"/>
      <c r="X173" s="170"/>
      <c r="Y173" s="170"/>
      <c r="Z173" s="170"/>
      <c r="AA173" s="170"/>
      <c r="AB173" s="224">
        <f t="shared" si="18"/>
        <v>0</v>
      </c>
      <c r="AC173" s="227">
        <f>Taula42[[#This Row],[Mòdul aplicat]]</f>
        <v>0</v>
      </c>
      <c r="AD173" s="231"/>
      <c r="AE173" s="80"/>
      <c r="AF173" s="529">
        <f>(IF(AND(AS173=1,Taula42[[#This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73" s="529">
        <f t="shared" si="26"/>
        <v>0</v>
      </c>
      <c r="AH17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73" s="420"/>
      <c r="AJ173" s="471" t="str">
        <f>IF(Taula42[[#This Row],[Data inici contracte]]=0,"",(12/365)*Taula42[[#This Row],[Dies de contracte en vigor durant l´any 2023]])</f>
        <v/>
      </c>
      <c r="AK173" s="471" t="str">
        <f>IF(Taula42[[#This Row],[Data inici contracte]]=0,"",(24/365)*Taula42[[#This Row],[Dies de contracte en vigor durant l´any 2023]])</f>
        <v/>
      </c>
      <c r="AL173" s="471" t="str">
        <f>IF(Taula42[[#This Row],[Data inici contracte]]=0,"",(4/365)*Taula42[[#This Row],[Dies de contracte en vigor durant l´any 2023]])</f>
        <v/>
      </c>
      <c r="AM173" s="471" t="str">
        <f>IF(Taula42[[#This Row],[Data inici contracte]]=0,"",(64/365)*Taula42[[#This Row],[Dies de contracte en vigor durant l´any 2023]])</f>
        <v/>
      </c>
      <c r="AN173" s="420"/>
      <c r="AO173" s="91">
        <f>IF(AS173=1,((2763.41/365)*Taula42[[#This Row],[Dies de contracte en vigor durant l´any 2023]]),0)</f>
        <v>0</v>
      </c>
      <c r="AQ173" s="15"/>
      <c r="AS173" s="425">
        <f>IF(Taula42[[#This Row],[Núm. d''ordre]]&lt;&gt;"",1,0)</f>
        <v>0</v>
      </c>
      <c r="AU173" s="425">
        <f t="shared" si="19"/>
        <v>1</v>
      </c>
      <c r="AV173" s="425">
        <f t="shared" si="20"/>
        <v>0</v>
      </c>
      <c r="AX173" s="425">
        <f>IF(Taula42[[#This Row],[Núm. d''ordre]]&gt;0,1,0)</f>
        <v>1</v>
      </c>
      <c r="AZ173" s="426">
        <f t="shared" si="21"/>
        <v>0</v>
      </c>
      <c r="BA173" s="426">
        <f t="shared" si="22"/>
        <v>0</v>
      </c>
      <c r="BB173" s="426">
        <f t="shared" si="23"/>
        <v>0</v>
      </c>
      <c r="BD173" s="88">
        <f t="shared" si="24"/>
        <v>0</v>
      </c>
      <c r="BE173" s="88">
        <f t="shared" si="25"/>
        <v>0</v>
      </c>
      <c r="CC173" s="12"/>
      <c r="CD173" s="12"/>
      <c r="CE173" s="12"/>
    </row>
    <row r="174" spans="1:83" ht="13.5" customHeight="1">
      <c r="A174" s="9"/>
      <c r="B174" s="15" t="str">
        <f>IF($C174&lt;&gt;"",MAX($B$7:B173)+1,"")</f>
        <v/>
      </c>
      <c r="C174" s="2"/>
      <c r="D174" s="167"/>
      <c r="E174" s="168"/>
      <c r="F174" s="153"/>
      <c r="G174" s="153"/>
      <c r="H174" s="160"/>
      <c r="I174" s="159"/>
      <c r="J174" s="163"/>
      <c r="K174" s="172"/>
      <c r="L174" s="162"/>
      <c r="M174" s="162"/>
      <c r="N174" s="532" t="str">
        <f>IF(Taula42[[#This Row],[Data inici contracte]]&lt;&gt;0,Taula42[[#This Row],[Data finalització contracte]]+1,"")</f>
        <v/>
      </c>
      <c r="O17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74" s="495" t="str">
        <f>IF(Taula42[[#This Row],[Data inici contracte]]&lt;&gt;0,((Taula42[[#This Row],[Dies de contracte en vigor durant l´any 2023]]/365)*104),"")</f>
        <v/>
      </c>
      <c r="Q174" s="496"/>
      <c r="R174" s="496"/>
      <c r="S174" s="496"/>
      <c r="T174" s="496"/>
      <c r="U174" s="371">
        <f>SUM(Taula42[[#This Row],[Nombre d''hores de suport i acompanyament a les famílies]:[Nombre d''hores de seguiment en el lloc de feina]])</f>
        <v>0</v>
      </c>
      <c r="V174" s="371" t="str">
        <f>IF(Taula42[[#This Row],[Suma total d''hores d''atenció]]=0,"",AH174)</f>
        <v/>
      </c>
      <c r="W174" s="170"/>
      <c r="X174" s="170"/>
      <c r="Y174" s="170"/>
      <c r="Z174" s="170"/>
      <c r="AA174" s="170"/>
      <c r="AB174" s="224">
        <f t="shared" si="18"/>
        <v>0</v>
      </c>
      <c r="AC174" s="227">
        <f>Taula42[[#This Row],[Mòdul aplicat]]</f>
        <v>0</v>
      </c>
      <c r="AD174" s="231"/>
      <c r="AE174" s="80"/>
      <c r="AF174" s="529">
        <f>(IF(AND(AS174=1,Taula42[[#This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74" s="529">
        <f t="shared" si="26"/>
        <v>0</v>
      </c>
      <c r="AH17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74" s="420"/>
      <c r="AJ174" s="471" t="str">
        <f>IF(Taula42[[#This Row],[Data inici contracte]]=0,"",(12/365)*Taula42[[#This Row],[Dies de contracte en vigor durant l´any 2023]])</f>
        <v/>
      </c>
      <c r="AK174" s="471" t="str">
        <f>IF(Taula42[[#This Row],[Data inici contracte]]=0,"",(24/365)*Taula42[[#This Row],[Dies de contracte en vigor durant l´any 2023]])</f>
        <v/>
      </c>
      <c r="AL174" s="471" t="str">
        <f>IF(Taula42[[#This Row],[Data inici contracte]]=0,"",(4/365)*Taula42[[#This Row],[Dies de contracte en vigor durant l´any 2023]])</f>
        <v/>
      </c>
      <c r="AM174" s="471" t="str">
        <f>IF(Taula42[[#This Row],[Data inici contracte]]=0,"",(64/365)*Taula42[[#This Row],[Dies de contracte en vigor durant l´any 2023]])</f>
        <v/>
      </c>
      <c r="AN174" s="420"/>
      <c r="AO174" s="91">
        <f>IF(AS174=1,((2763.41/365)*Taula42[[#This Row],[Dies de contracte en vigor durant l´any 2023]]),0)</f>
        <v>0</v>
      </c>
      <c r="AQ174" s="15"/>
      <c r="AS174" s="425">
        <f>IF(Taula42[[#This Row],[Núm. d''ordre]]&lt;&gt;"",1,0)</f>
        <v>0</v>
      </c>
      <c r="AU174" s="425">
        <f t="shared" si="19"/>
        <v>1</v>
      </c>
      <c r="AV174" s="425">
        <f t="shared" si="20"/>
        <v>0</v>
      </c>
      <c r="AX174" s="425">
        <f>IF(Taula42[[#This Row],[Núm. d''ordre]]&gt;0,1,0)</f>
        <v>1</v>
      </c>
      <c r="AZ174" s="426">
        <f t="shared" si="21"/>
        <v>0</v>
      </c>
      <c r="BA174" s="426">
        <f t="shared" si="22"/>
        <v>0</v>
      </c>
      <c r="BB174" s="426">
        <f t="shared" si="23"/>
        <v>0</v>
      </c>
      <c r="BD174" s="88">
        <f t="shared" si="24"/>
        <v>0</v>
      </c>
      <c r="BE174" s="88">
        <f t="shared" si="25"/>
        <v>0</v>
      </c>
      <c r="CC174" s="12"/>
      <c r="CD174" s="12"/>
      <c r="CE174" s="12"/>
    </row>
    <row r="175" spans="1:83" ht="13.5" customHeight="1">
      <c r="A175" s="9"/>
      <c r="B175" s="15" t="str">
        <f>IF($C175&lt;&gt;"",MAX($B$7:B174)+1,"")</f>
        <v/>
      </c>
      <c r="C175" s="2"/>
      <c r="D175" s="167"/>
      <c r="E175" s="168"/>
      <c r="F175" s="153"/>
      <c r="G175" s="153"/>
      <c r="H175" s="160"/>
      <c r="I175" s="159"/>
      <c r="J175" s="163"/>
      <c r="K175" s="172"/>
      <c r="L175" s="162"/>
      <c r="M175" s="162"/>
      <c r="N175" s="532" t="str">
        <f>IF(Taula42[[#This Row],[Data inici contracte]]&lt;&gt;0,Taula42[[#This Row],[Data finalització contracte]]+1,"")</f>
        <v/>
      </c>
      <c r="O17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75" s="495" t="str">
        <f>IF(Taula42[[#This Row],[Data inici contracte]]&lt;&gt;0,((Taula42[[#This Row],[Dies de contracte en vigor durant l´any 2023]]/365)*104),"")</f>
        <v/>
      </c>
      <c r="Q175" s="496"/>
      <c r="R175" s="496"/>
      <c r="S175" s="496"/>
      <c r="T175" s="496"/>
      <c r="U175" s="371">
        <f>SUM(Taula42[[#This Row],[Nombre d''hores de suport i acompanyament a les famílies]:[Nombre d''hores de seguiment en el lloc de feina]])</f>
        <v>0</v>
      </c>
      <c r="V175" s="371" t="str">
        <f>IF(Taula42[[#This Row],[Suma total d''hores d''atenció]]=0,"",AH175)</f>
        <v/>
      </c>
      <c r="W175" s="170"/>
      <c r="X175" s="170"/>
      <c r="Y175" s="170"/>
      <c r="Z175" s="170"/>
      <c r="AA175" s="170"/>
      <c r="AB175" s="224">
        <f t="shared" si="18"/>
        <v>0</v>
      </c>
      <c r="AC175" s="227">
        <f>Taula42[[#This Row],[Mòdul aplicat]]</f>
        <v>0</v>
      </c>
      <c r="AD175" s="231"/>
      <c r="AE175" s="80"/>
      <c r="AF175" s="529">
        <f>(IF(AND(AS175=1,Taula42[[#This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75" s="529">
        <f t="shared" si="26"/>
        <v>0</v>
      </c>
      <c r="AH17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75" s="420"/>
      <c r="AJ175" s="471" t="str">
        <f>IF(Taula42[[#This Row],[Data inici contracte]]=0,"",(12/365)*Taula42[[#This Row],[Dies de contracte en vigor durant l´any 2023]])</f>
        <v/>
      </c>
      <c r="AK175" s="471" t="str">
        <f>IF(Taula42[[#This Row],[Data inici contracte]]=0,"",(24/365)*Taula42[[#This Row],[Dies de contracte en vigor durant l´any 2023]])</f>
        <v/>
      </c>
      <c r="AL175" s="471" t="str">
        <f>IF(Taula42[[#This Row],[Data inici contracte]]=0,"",(4/365)*Taula42[[#This Row],[Dies de contracte en vigor durant l´any 2023]])</f>
        <v/>
      </c>
      <c r="AM175" s="471" t="str">
        <f>IF(Taula42[[#This Row],[Data inici contracte]]=0,"",(64/365)*Taula42[[#This Row],[Dies de contracte en vigor durant l´any 2023]])</f>
        <v/>
      </c>
      <c r="AN175" s="420"/>
      <c r="AO175" s="91">
        <f>IF(AS175=1,((2763.41/365)*Taula42[[#This Row],[Dies de contracte en vigor durant l´any 2023]]),0)</f>
        <v>0</v>
      </c>
      <c r="AQ175" s="15"/>
      <c r="AS175" s="425">
        <f>IF(Taula42[[#This Row],[Núm. d''ordre]]&lt;&gt;"",1,0)</f>
        <v>0</v>
      </c>
      <c r="AU175" s="425">
        <f t="shared" si="19"/>
        <v>1</v>
      </c>
      <c r="AV175" s="425">
        <f t="shared" si="20"/>
        <v>0</v>
      </c>
      <c r="AX175" s="425">
        <f>IF(Taula42[[#This Row],[Núm. d''ordre]]&gt;0,1,0)</f>
        <v>1</v>
      </c>
      <c r="AZ175" s="426">
        <f t="shared" si="21"/>
        <v>0</v>
      </c>
      <c r="BA175" s="426">
        <f t="shared" si="22"/>
        <v>0</v>
      </c>
      <c r="BB175" s="426">
        <f t="shared" si="23"/>
        <v>0</v>
      </c>
      <c r="BD175" s="88">
        <f t="shared" si="24"/>
        <v>0</v>
      </c>
      <c r="BE175" s="88">
        <f t="shared" si="25"/>
        <v>0</v>
      </c>
      <c r="CC175" s="12"/>
      <c r="CD175" s="12"/>
      <c r="CE175" s="12"/>
    </row>
    <row r="176" spans="1:83" ht="13.5" customHeight="1">
      <c r="A176" s="9"/>
      <c r="B176" s="15" t="str">
        <f>IF($C176&lt;&gt;"",MAX($B$7:B175)+1,"")</f>
        <v/>
      </c>
      <c r="C176" s="2"/>
      <c r="D176" s="167"/>
      <c r="E176" s="168"/>
      <c r="F176" s="153"/>
      <c r="G176" s="153"/>
      <c r="H176" s="160"/>
      <c r="I176" s="159"/>
      <c r="J176" s="163"/>
      <c r="K176" s="172"/>
      <c r="L176" s="162"/>
      <c r="M176" s="162"/>
      <c r="N176" s="532" t="str">
        <f>IF(Taula42[[#This Row],[Data inici contracte]]&lt;&gt;0,Taula42[[#This Row],[Data finalització contracte]]+1,"")</f>
        <v/>
      </c>
      <c r="O17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76" s="495" t="str">
        <f>IF(Taula42[[#This Row],[Data inici contracte]]&lt;&gt;0,((Taula42[[#This Row],[Dies de contracte en vigor durant l´any 2023]]/365)*104),"")</f>
        <v/>
      </c>
      <c r="Q176" s="496"/>
      <c r="R176" s="496"/>
      <c r="S176" s="496"/>
      <c r="T176" s="496"/>
      <c r="U176" s="371">
        <f>SUM(Taula42[[#This Row],[Nombre d''hores de suport i acompanyament a les famílies]:[Nombre d''hores de seguiment en el lloc de feina]])</f>
        <v>0</v>
      </c>
      <c r="V176" s="371" t="str">
        <f>IF(Taula42[[#This Row],[Suma total d''hores d''atenció]]=0,"",AH176)</f>
        <v/>
      </c>
      <c r="W176" s="170"/>
      <c r="X176" s="170"/>
      <c r="Y176" s="170"/>
      <c r="Z176" s="170"/>
      <c r="AA176" s="170"/>
      <c r="AB176" s="224">
        <f t="shared" si="18"/>
        <v>0</v>
      </c>
      <c r="AC176" s="227">
        <f>Taula42[[#This Row],[Mòdul aplicat]]</f>
        <v>0</v>
      </c>
      <c r="AD176" s="231"/>
      <c r="AE176" s="80"/>
      <c r="AF176" s="529">
        <f>(IF(AND(AS176=1,Taula42[[#This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76" s="529">
        <f t="shared" si="26"/>
        <v>0</v>
      </c>
      <c r="AH17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76" s="420"/>
      <c r="AJ176" s="471" t="str">
        <f>IF(Taula42[[#This Row],[Data inici contracte]]=0,"",(12/365)*Taula42[[#This Row],[Dies de contracte en vigor durant l´any 2023]])</f>
        <v/>
      </c>
      <c r="AK176" s="471" t="str">
        <f>IF(Taula42[[#This Row],[Data inici contracte]]=0,"",(24/365)*Taula42[[#This Row],[Dies de contracte en vigor durant l´any 2023]])</f>
        <v/>
      </c>
      <c r="AL176" s="471" t="str">
        <f>IF(Taula42[[#This Row],[Data inici contracte]]=0,"",(4/365)*Taula42[[#This Row],[Dies de contracte en vigor durant l´any 2023]])</f>
        <v/>
      </c>
      <c r="AM176" s="471" t="str">
        <f>IF(Taula42[[#This Row],[Data inici contracte]]=0,"",(64/365)*Taula42[[#This Row],[Dies de contracte en vigor durant l´any 2023]])</f>
        <v/>
      </c>
      <c r="AN176" s="420"/>
      <c r="AO176" s="91">
        <f>IF(AS176=1,((2763.41/365)*Taula42[[#This Row],[Dies de contracte en vigor durant l´any 2023]]),0)</f>
        <v>0</v>
      </c>
      <c r="AQ176" s="15"/>
      <c r="AS176" s="425">
        <f>IF(Taula42[[#This Row],[Núm. d''ordre]]&lt;&gt;"",1,0)</f>
        <v>0</v>
      </c>
      <c r="AU176" s="425">
        <f t="shared" si="19"/>
        <v>1</v>
      </c>
      <c r="AV176" s="425">
        <f t="shared" si="20"/>
        <v>0</v>
      </c>
      <c r="AX176" s="425">
        <f>IF(Taula42[[#This Row],[Núm. d''ordre]]&gt;0,1,0)</f>
        <v>1</v>
      </c>
      <c r="AZ176" s="426">
        <f t="shared" si="21"/>
        <v>0</v>
      </c>
      <c r="BA176" s="426">
        <f t="shared" si="22"/>
        <v>0</v>
      </c>
      <c r="BB176" s="426">
        <f t="shared" si="23"/>
        <v>0</v>
      </c>
      <c r="BD176" s="88">
        <f t="shared" si="24"/>
        <v>0</v>
      </c>
      <c r="BE176" s="88">
        <f t="shared" si="25"/>
        <v>0</v>
      </c>
      <c r="CC176" s="12"/>
      <c r="CD176" s="12"/>
      <c r="CE176" s="12"/>
    </row>
    <row r="177" spans="1:83" ht="13.5" customHeight="1">
      <c r="A177" s="9"/>
      <c r="B177" s="15" t="str">
        <f>IF($C177&lt;&gt;"",MAX($B$7:B176)+1,"")</f>
        <v/>
      </c>
      <c r="C177" s="2"/>
      <c r="D177" s="167"/>
      <c r="E177" s="168"/>
      <c r="F177" s="153"/>
      <c r="G177" s="153"/>
      <c r="H177" s="160"/>
      <c r="I177" s="159"/>
      <c r="J177" s="163"/>
      <c r="K177" s="172"/>
      <c r="L177" s="162"/>
      <c r="M177" s="162"/>
      <c r="N177" s="532" t="str">
        <f>IF(Taula42[[#This Row],[Data inici contracte]]&lt;&gt;0,Taula42[[#This Row],[Data finalització contracte]]+1,"")</f>
        <v/>
      </c>
      <c r="O17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77" s="495" t="str">
        <f>IF(Taula42[[#This Row],[Data inici contracte]]&lt;&gt;0,((Taula42[[#This Row],[Dies de contracte en vigor durant l´any 2023]]/365)*104),"")</f>
        <v/>
      </c>
      <c r="Q177" s="496"/>
      <c r="R177" s="496"/>
      <c r="S177" s="496"/>
      <c r="T177" s="496"/>
      <c r="U177" s="371">
        <f>SUM(Taula42[[#This Row],[Nombre d''hores de suport i acompanyament a les famílies]:[Nombre d''hores de seguiment en el lloc de feina]])</f>
        <v>0</v>
      </c>
      <c r="V177" s="371" t="str">
        <f>IF(Taula42[[#This Row],[Suma total d''hores d''atenció]]=0,"",AH177)</f>
        <v/>
      </c>
      <c r="W177" s="170"/>
      <c r="X177" s="170"/>
      <c r="Y177" s="170"/>
      <c r="Z177" s="170"/>
      <c r="AA177" s="170"/>
      <c r="AB177" s="224">
        <f t="shared" si="18"/>
        <v>0</v>
      </c>
      <c r="AC177" s="227">
        <f>Taula42[[#This Row],[Mòdul aplicat]]</f>
        <v>0</v>
      </c>
      <c r="AD177" s="231"/>
      <c r="AE177" s="80"/>
      <c r="AF177" s="529">
        <f>(IF(AND(AS177=1,Taula42[[#This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77" s="529">
        <f t="shared" si="26"/>
        <v>0</v>
      </c>
      <c r="AH17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77" s="420"/>
      <c r="AJ177" s="471" t="str">
        <f>IF(Taula42[[#This Row],[Data inici contracte]]=0,"",(12/365)*Taula42[[#This Row],[Dies de contracte en vigor durant l´any 2023]])</f>
        <v/>
      </c>
      <c r="AK177" s="471" t="str">
        <f>IF(Taula42[[#This Row],[Data inici contracte]]=0,"",(24/365)*Taula42[[#This Row],[Dies de contracte en vigor durant l´any 2023]])</f>
        <v/>
      </c>
      <c r="AL177" s="471" t="str">
        <f>IF(Taula42[[#This Row],[Data inici contracte]]=0,"",(4/365)*Taula42[[#This Row],[Dies de contracte en vigor durant l´any 2023]])</f>
        <v/>
      </c>
      <c r="AM177" s="471" t="str">
        <f>IF(Taula42[[#This Row],[Data inici contracte]]=0,"",(64/365)*Taula42[[#This Row],[Dies de contracte en vigor durant l´any 2023]])</f>
        <v/>
      </c>
      <c r="AN177" s="420"/>
      <c r="AO177" s="91">
        <f>IF(AS177=1,((2763.41/365)*Taula42[[#This Row],[Dies de contracte en vigor durant l´any 2023]]),0)</f>
        <v>0</v>
      </c>
      <c r="AQ177" s="15"/>
      <c r="AS177" s="425">
        <f>IF(Taula42[[#This Row],[Núm. d''ordre]]&lt;&gt;"",1,0)</f>
        <v>0</v>
      </c>
      <c r="AU177" s="425">
        <f t="shared" si="19"/>
        <v>1</v>
      </c>
      <c r="AV177" s="425">
        <f t="shared" si="20"/>
        <v>0</v>
      </c>
      <c r="AX177" s="425">
        <f>IF(Taula42[[#This Row],[Núm. d''ordre]]&gt;0,1,0)</f>
        <v>1</v>
      </c>
      <c r="AZ177" s="426">
        <f t="shared" si="21"/>
        <v>0</v>
      </c>
      <c r="BA177" s="426">
        <f t="shared" si="22"/>
        <v>0</v>
      </c>
      <c r="BB177" s="426">
        <f t="shared" si="23"/>
        <v>0</v>
      </c>
      <c r="BD177" s="88">
        <f t="shared" si="24"/>
        <v>0</v>
      </c>
      <c r="BE177" s="88">
        <f t="shared" si="25"/>
        <v>0</v>
      </c>
      <c r="CC177" s="12"/>
      <c r="CD177" s="12"/>
      <c r="CE177" s="12"/>
    </row>
    <row r="178" spans="1:83" ht="13.5" customHeight="1">
      <c r="A178" s="9"/>
      <c r="B178" s="15" t="str">
        <f>IF($C178&lt;&gt;"",MAX($B$7:B177)+1,"")</f>
        <v/>
      </c>
      <c r="C178" s="2"/>
      <c r="D178" s="167"/>
      <c r="E178" s="168"/>
      <c r="F178" s="153"/>
      <c r="G178" s="153"/>
      <c r="H178" s="160"/>
      <c r="I178" s="159"/>
      <c r="J178" s="163"/>
      <c r="K178" s="172"/>
      <c r="L178" s="162"/>
      <c r="M178" s="162"/>
      <c r="N178" s="532" t="str">
        <f>IF(Taula42[[#This Row],[Data inici contracte]]&lt;&gt;0,Taula42[[#This Row],[Data finalització contracte]]+1,"")</f>
        <v/>
      </c>
      <c r="O17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78" s="495" t="str">
        <f>IF(Taula42[[#This Row],[Data inici contracte]]&lt;&gt;0,((Taula42[[#This Row],[Dies de contracte en vigor durant l´any 2023]]/365)*104),"")</f>
        <v/>
      </c>
      <c r="Q178" s="496"/>
      <c r="R178" s="496"/>
      <c r="S178" s="496"/>
      <c r="T178" s="496"/>
      <c r="U178" s="371">
        <f>SUM(Taula42[[#This Row],[Nombre d''hores de suport i acompanyament a les famílies]:[Nombre d''hores de seguiment en el lloc de feina]])</f>
        <v>0</v>
      </c>
      <c r="V178" s="371" t="str">
        <f>IF(Taula42[[#This Row],[Suma total d''hores d''atenció]]=0,"",AH178)</f>
        <v/>
      </c>
      <c r="W178" s="170"/>
      <c r="X178" s="170"/>
      <c r="Y178" s="170"/>
      <c r="Z178" s="170"/>
      <c r="AA178" s="170"/>
      <c r="AB178" s="224">
        <f t="shared" si="18"/>
        <v>0</v>
      </c>
      <c r="AC178" s="227">
        <f>Taula42[[#This Row],[Mòdul aplicat]]</f>
        <v>0</v>
      </c>
      <c r="AD178" s="231"/>
      <c r="AE178" s="80"/>
      <c r="AF178" s="529">
        <f>(IF(AND(AS178=1,Taula42[[#This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78" s="529">
        <f t="shared" si="26"/>
        <v>0</v>
      </c>
      <c r="AH17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78" s="420"/>
      <c r="AJ178" s="471" t="str">
        <f>IF(Taula42[[#This Row],[Data inici contracte]]=0,"",(12/365)*Taula42[[#This Row],[Dies de contracte en vigor durant l´any 2023]])</f>
        <v/>
      </c>
      <c r="AK178" s="471" t="str">
        <f>IF(Taula42[[#This Row],[Data inici contracte]]=0,"",(24/365)*Taula42[[#This Row],[Dies de contracte en vigor durant l´any 2023]])</f>
        <v/>
      </c>
      <c r="AL178" s="471" t="str">
        <f>IF(Taula42[[#This Row],[Data inici contracte]]=0,"",(4/365)*Taula42[[#This Row],[Dies de contracte en vigor durant l´any 2023]])</f>
        <v/>
      </c>
      <c r="AM178" s="471" t="str">
        <f>IF(Taula42[[#This Row],[Data inici contracte]]=0,"",(64/365)*Taula42[[#This Row],[Dies de contracte en vigor durant l´any 2023]])</f>
        <v/>
      </c>
      <c r="AN178" s="420"/>
      <c r="AO178" s="91">
        <f>IF(AS178=1,((2763.41/365)*Taula42[[#This Row],[Dies de contracte en vigor durant l´any 2023]]),0)</f>
        <v>0</v>
      </c>
      <c r="AQ178" s="15"/>
      <c r="AS178" s="425">
        <f>IF(Taula42[[#This Row],[Núm. d''ordre]]&lt;&gt;"",1,0)</f>
        <v>0</v>
      </c>
      <c r="AU178" s="425">
        <f t="shared" si="19"/>
        <v>1</v>
      </c>
      <c r="AV178" s="425">
        <f t="shared" si="20"/>
        <v>0</v>
      </c>
      <c r="AX178" s="425">
        <f>IF(Taula42[[#This Row],[Núm. d''ordre]]&gt;0,1,0)</f>
        <v>1</v>
      </c>
      <c r="AZ178" s="426">
        <f t="shared" si="21"/>
        <v>0</v>
      </c>
      <c r="BA178" s="426">
        <f t="shared" si="22"/>
        <v>0</v>
      </c>
      <c r="BB178" s="426">
        <f t="shared" si="23"/>
        <v>0</v>
      </c>
      <c r="BD178" s="88">
        <f t="shared" si="24"/>
        <v>0</v>
      </c>
      <c r="BE178" s="88">
        <f t="shared" si="25"/>
        <v>0</v>
      </c>
      <c r="CC178" s="12"/>
      <c r="CD178" s="12"/>
      <c r="CE178" s="12"/>
    </row>
    <row r="179" spans="1:83" ht="13.5" customHeight="1">
      <c r="A179" s="9"/>
      <c r="B179" s="15" t="str">
        <f>IF($C179&lt;&gt;"",MAX($B$7:B178)+1,"")</f>
        <v/>
      </c>
      <c r="C179" s="2"/>
      <c r="D179" s="167"/>
      <c r="E179" s="168"/>
      <c r="F179" s="153"/>
      <c r="G179" s="153"/>
      <c r="H179" s="160"/>
      <c r="I179" s="159"/>
      <c r="J179" s="163"/>
      <c r="K179" s="172"/>
      <c r="L179" s="162"/>
      <c r="M179" s="162"/>
      <c r="N179" s="532" t="str">
        <f>IF(Taula42[[#This Row],[Data inici contracte]]&lt;&gt;0,Taula42[[#This Row],[Data finalització contracte]]+1,"")</f>
        <v/>
      </c>
      <c r="O17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79" s="495" t="str">
        <f>IF(Taula42[[#This Row],[Data inici contracte]]&lt;&gt;0,((Taula42[[#This Row],[Dies de contracte en vigor durant l´any 2023]]/365)*104),"")</f>
        <v/>
      </c>
      <c r="Q179" s="496"/>
      <c r="R179" s="496"/>
      <c r="S179" s="496"/>
      <c r="T179" s="496"/>
      <c r="U179" s="371">
        <f>SUM(Taula42[[#This Row],[Nombre d''hores de suport i acompanyament a les famílies]:[Nombre d''hores de seguiment en el lloc de feina]])</f>
        <v>0</v>
      </c>
      <c r="V179" s="371" t="str">
        <f>IF(Taula42[[#This Row],[Suma total d''hores d''atenció]]=0,"",AH179)</f>
        <v/>
      </c>
      <c r="W179" s="170"/>
      <c r="X179" s="170"/>
      <c r="Y179" s="170"/>
      <c r="Z179" s="170"/>
      <c r="AA179" s="170"/>
      <c r="AB179" s="224">
        <f t="shared" si="18"/>
        <v>0</v>
      </c>
      <c r="AC179" s="227">
        <f>Taula42[[#This Row],[Mòdul aplicat]]</f>
        <v>0</v>
      </c>
      <c r="AD179" s="231"/>
      <c r="AE179" s="80"/>
      <c r="AF179" s="529">
        <f>(IF(AND(AS179=1,Taula42[[#This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79" s="529">
        <f t="shared" si="26"/>
        <v>0</v>
      </c>
      <c r="AH17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79" s="420"/>
      <c r="AJ179" s="471" t="str">
        <f>IF(Taula42[[#This Row],[Data inici contracte]]=0,"",(12/365)*Taula42[[#This Row],[Dies de contracte en vigor durant l´any 2023]])</f>
        <v/>
      </c>
      <c r="AK179" s="471" t="str">
        <f>IF(Taula42[[#This Row],[Data inici contracte]]=0,"",(24/365)*Taula42[[#This Row],[Dies de contracte en vigor durant l´any 2023]])</f>
        <v/>
      </c>
      <c r="AL179" s="471" t="str">
        <f>IF(Taula42[[#This Row],[Data inici contracte]]=0,"",(4/365)*Taula42[[#This Row],[Dies de contracte en vigor durant l´any 2023]])</f>
        <v/>
      </c>
      <c r="AM179" s="471" t="str">
        <f>IF(Taula42[[#This Row],[Data inici contracte]]=0,"",(64/365)*Taula42[[#This Row],[Dies de contracte en vigor durant l´any 2023]])</f>
        <v/>
      </c>
      <c r="AN179" s="420"/>
      <c r="AO179" s="91">
        <f>IF(AS179=1,((2763.41/365)*Taula42[[#This Row],[Dies de contracte en vigor durant l´any 2023]]),0)</f>
        <v>0</v>
      </c>
      <c r="AQ179" s="15"/>
      <c r="AS179" s="425">
        <f>IF(Taula42[[#This Row],[Núm. d''ordre]]&lt;&gt;"",1,0)</f>
        <v>0</v>
      </c>
      <c r="AU179" s="425">
        <f t="shared" si="19"/>
        <v>1</v>
      </c>
      <c r="AV179" s="425">
        <f t="shared" si="20"/>
        <v>0</v>
      </c>
      <c r="AX179" s="425">
        <f>IF(Taula42[[#This Row],[Núm. d''ordre]]&gt;0,1,0)</f>
        <v>1</v>
      </c>
      <c r="AZ179" s="426">
        <f t="shared" si="21"/>
        <v>0</v>
      </c>
      <c r="BA179" s="426">
        <f t="shared" si="22"/>
        <v>0</v>
      </c>
      <c r="BB179" s="426">
        <f t="shared" si="23"/>
        <v>0</v>
      </c>
      <c r="BD179" s="88">
        <f t="shared" si="24"/>
        <v>0</v>
      </c>
      <c r="BE179" s="88">
        <f t="shared" si="25"/>
        <v>0</v>
      </c>
      <c r="CC179" s="12"/>
      <c r="CD179" s="12"/>
      <c r="CE179" s="12"/>
    </row>
    <row r="180" spans="1:83" ht="13.5" customHeight="1">
      <c r="A180" s="9"/>
      <c r="B180" s="15" t="str">
        <f>IF($C180&lt;&gt;"",MAX($B$7:B179)+1,"")</f>
        <v/>
      </c>
      <c r="C180" s="2"/>
      <c r="D180" s="167"/>
      <c r="E180" s="168"/>
      <c r="F180" s="153"/>
      <c r="G180" s="153"/>
      <c r="H180" s="160"/>
      <c r="I180" s="159"/>
      <c r="J180" s="163"/>
      <c r="K180" s="172"/>
      <c r="L180" s="162"/>
      <c r="M180" s="162"/>
      <c r="N180" s="532" t="str">
        <f>IF(Taula42[[#This Row],[Data inici contracte]]&lt;&gt;0,Taula42[[#This Row],[Data finalització contracte]]+1,"")</f>
        <v/>
      </c>
      <c r="O18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80" s="495" t="str">
        <f>IF(Taula42[[#This Row],[Data inici contracte]]&lt;&gt;0,((Taula42[[#This Row],[Dies de contracte en vigor durant l´any 2023]]/365)*104),"")</f>
        <v/>
      </c>
      <c r="Q180" s="496"/>
      <c r="R180" s="496"/>
      <c r="S180" s="496"/>
      <c r="T180" s="496"/>
      <c r="U180" s="371">
        <f>SUM(Taula42[[#This Row],[Nombre d''hores de suport i acompanyament a les famílies]:[Nombre d''hores de seguiment en el lloc de feina]])</f>
        <v>0</v>
      </c>
      <c r="V180" s="371" t="str">
        <f>IF(Taula42[[#This Row],[Suma total d''hores d''atenció]]=0,"",AH180)</f>
        <v/>
      </c>
      <c r="W180" s="170"/>
      <c r="X180" s="170"/>
      <c r="Y180" s="170"/>
      <c r="Z180" s="170"/>
      <c r="AA180" s="170"/>
      <c r="AB180" s="224">
        <f t="shared" si="18"/>
        <v>0</v>
      </c>
      <c r="AC180" s="227">
        <f>Taula42[[#This Row],[Mòdul aplicat]]</f>
        <v>0</v>
      </c>
      <c r="AD180" s="231"/>
      <c r="AE180" s="80"/>
      <c r="AF180" s="529">
        <f>(IF(AND(AS180=1,Taula42[[#This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80" s="529">
        <f t="shared" si="26"/>
        <v>0</v>
      </c>
      <c r="AH18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80" s="420"/>
      <c r="AJ180" s="471" t="str">
        <f>IF(Taula42[[#This Row],[Data inici contracte]]=0,"",(12/365)*Taula42[[#This Row],[Dies de contracte en vigor durant l´any 2023]])</f>
        <v/>
      </c>
      <c r="AK180" s="471" t="str">
        <f>IF(Taula42[[#This Row],[Data inici contracte]]=0,"",(24/365)*Taula42[[#This Row],[Dies de contracte en vigor durant l´any 2023]])</f>
        <v/>
      </c>
      <c r="AL180" s="471" t="str">
        <f>IF(Taula42[[#This Row],[Data inici contracte]]=0,"",(4/365)*Taula42[[#This Row],[Dies de contracte en vigor durant l´any 2023]])</f>
        <v/>
      </c>
      <c r="AM180" s="471" t="str">
        <f>IF(Taula42[[#This Row],[Data inici contracte]]=0,"",(64/365)*Taula42[[#This Row],[Dies de contracte en vigor durant l´any 2023]])</f>
        <v/>
      </c>
      <c r="AN180" s="420"/>
      <c r="AO180" s="91">
        <f>IF(AS180=1,((2763.41/365)*Taula42[[#This Row],[Dies de contracte en vigor durant l´any 2023]]),0)</f>
        <v>0</v>
      </c>
      <c r="AQ180" s="15"/>
      <c r="AS180" s="425">
        <f>IF(Taula42[[#This Row],[Núm. d''ordre]]&lt;&gt;"",1,0)</f>
        <v>0</v>
      </c>
      <c r="AU180" s="425">
        <f t="shared" si="19"/>
        <v>1</v>
      </c>
      <c r="AV180" s="425">
        <f t="shared" si="20"/>
        <v>0</v>
      </c>
      <c r="AX180" s="425">
        <f>IF(Taula42[[#This Row],[Núm. d''ordre]]&gt;0,1,0)</f>
        <v>1</v>
      </c>
      <c r="AZ180" s="426">
        <f t="shared" si="21"/>
        <v>0</v>
      </c>
      <c r="BA180" s="426">
        <f t="shared" si="22"/>
        <v>0</v>
      </c>
      <c r="BB180" s="426">
        <f t="shared" si="23"/>
        <v>0</v>
      </c>
      <c r="BD180" s="88">
        <f t="shared" si="24"/>
        <v>0</v>
      </c>
      <c r="BE180" s="88">
        <f t="shared" si="25"/>
        <v>0</v>
      </c>
      <c r="CC180" s="12"/>
      <c r="CD180" s="12"/>
      <c r="CE180" s="12"/>
    </row>
    <row r="181" spans="1:83" ht="13.5" customHeight="1">
      <c r="A181" s="9"/>
      <c r="B181" s="15" t="str">
        <f>IF($C181&lt;&gt;"",MAX($B$7:B180)+1,"")</f>
        <v/>
      </c>
      <c r="C181" s="2"/>
      <c r="D181" s="167"/>
      <c r="E181" s="168"/>
      <c r="F181" s="153"/>
      <c r="G181" s="153"/>
      <c r="H181" s="160"/>
      <c r="I181" s="159"/>
      <c r="J181" s="163"/>
      <c r="K181" s="172"/>
      <c r="L181" s="162"/>
      <c r="M181" s="162"/>
      <c r="N181" s="532" t="str">
        <f>IF(Taula42[[#This Row],[Data inici contracte]]&lt;&gt;0,Taula42[[#This Row],[Data finalització contracte]]+1,"")</f>
        <v/>
      </c>
      <c r="O18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81" s="495" t="str">
        <f>IF(Taula42[[#This Row],[Data inici contracte]]&lt;&gt;0,((Taula42[[#This Row],[Dies de contracte en vigor durant l´any 2023]]/365)*104),"")</f>
        <v/>
      </c>
      <c r="Q181" s="496"/>
      <c r="R181" s="496"/>
      <c r="S181" s="496"/>
      <c r="T181" s="496"/>
      <c r="U181" s="371">
        <f>SUM(Taula42[[#This Row],[Nombre d''hores de suport i acompanyament a les famílies]:[Nombre d''hores de seguiment en el lloc de feina]])</f>
        <v>0</v>
      </c>
      <c r="V181" s="371" t="str">
        <f>IF(Taula42[[#This Row],[Suma total d''hores d''atenció]]=0,"",AH181)</f>
        <v/>
      </c>
      <c r="W181" s="170"/>
      <c r="X181" s="170"/>
      <c r="Y181" s="170"/>
      <c r="Z181" s="170"/>
      <c r="AA181" s="170"/>
      <c r="AB181" s="224">
        <f t="shared" si="18"/>
        <v>0</v>
      </c>
      <c r="AC181" s="227">
        <f>Taula42[[#This Row],[Mòdul aplicat]]</f>
        <v>0</v>
      </c>
      <c r="AD181" s="231"/>
      <c r="AE181" s="80"/>
      <c r="AF181" s="529">
        <f>(IF(AND(AS181=1,Taula42[[#This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81" s="529">
        <f t="shared" si="26"/>
        <v>0</v>
      </c>
      <c r="AH18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81" s="420"/>
      <c r="AJ181" s="471" t="str">
        <f>IF(Taula42[[#This Row],[Data inici contracte]]=0,"",(12/365)*Taula42[[#This Row],[Dies de contracte en vigor durant l´any 2023]])</f>
        <v/>
      </c>
      <c r="AK181" s="471" t="str">
        <f>IF(Taula42[[#This Row],[Data inici contracte]]=0,"",(24/365)*Taula42[[#This Row],[Dies de contracte en vigor durant l´any 2023]])</f>
        <v/>
      </c>
      <c r="AL181" s="471" t="str">
        <f>IF(Taula42[[#This Row],[Data inici contracte]]=0,"",(4/365)*Taula42[[#This Row],[Dies de contracte en vigor durant l´any 2023]])</f>
        <v/>
      </c>
      <c r="AM181" s="471" t="str">
        <f>IF(Taula42[[#This Row],[Data inici contracte]]=0,"",(64/365)*Taula42[[#This Row],[Dies de contracte en vigor durant l´any 2023]])</f>
        <v/>
      </c>
      <c r="AN181" s="420"/>
      <c r="AO181" s="91">
        <f>IF(AS181=1,((2763.41/365)*Taula42[[#This Row],[Dies de contracte en vigor durant l´any 2023]]),0)</f>
        <v>0</v>
      </c>
      <c r="AQ181" s="15"/>
      <c r="AS181" s="425">
        <f>IF(Taula42[[#This Row],[Núm. d''ordre]]&lt;&gt;"",1,0)</f>
        <v>0</v>
      </c>
      <c r="AU181" s="425">
        <f t="shared" si="19"/>
        <v>1</v>
      </c>
      <c r="AV181" s="425">
        <f t="shared" si="20"/>
        <v>0</v>
      </c>
      <c r="AX181" s="425">
        <f>IF(Taula42[[#This Row],[Núm. d''ordre]]&gt;0,1,0)</f>
        <v>1</v>
      </c>
      <c r="AZ181" s="426">
        <f t="shared" si="21"/>
        <v>0</v>
      </c>
      <c r="BA181" s="426">
        <f t="shared" si="22"/>
        <v>0</v>
      </c>
      <c r="BB181" s="426">
        <f t="shared" si="23"/>
        <v>0</v>
      </c>
      <c r="BD181" s="88">
        <f t="shared" si="24"/>
        <v>0</v>
      </c>
      <c r="BE181" s="88">
        <f t="shared" si="25"/>
        <v>0</v>
      </c>
      <c r="CC181" s="12"/>
      <c r="CD181" s="12"/>
      <c r="CE181" s="12"/>
    </row>
    <row r="182" spans="1:83" ht="13.5" customHeight="1">
      <c r="A182" s="9"/>
      <c r="B182" s="15" t="str">
        <f>IF($C182&lt;&gt;"",MAX($B$7:B181)+1,"")</f>
        <v/>
      </c>
      <c r="C182" s="2"/>
      <c r="D182" s="167"/>
      <c r="E182" s="168"/>
      <c r="F182" s="153"/>
      <c r="G182" s="153"/>
      <c r="H182" s="160"/>
      <c r="I182" s="159"/>
      <c r="J182" s="163"/>
      <c r="K182" s="172"/>
      <c r="L182" s="162"/>
      <c r="M182" s="162"/>
      <c r="N182" s="532" t="str">
        <f>IF(Taula42[[#This Row],[Data inici contracte]]&lt;&gt;0,Taula42[[#This Row],[Data finalització contracte]]+1,"")</f>
        <v/>
      </c>
      <c r="O18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82" s="495" t="str">
        <f>IF(Taula42[[#This Row],[Data inici contracte]]&lt;&gt;0,((Taula42[[#This Row],[Dies de contracte en vigor durant l´any 2023]]/365)*104),"")</f>
        <v/>
      </c>
      <c r="Q182" s="496"/>
      <c r="R182" s="496"/>
      <c r="S182" s="496"/>
      <c r="T182" s="496"/>
      <c r="U182" s="371">
        <f>SUM(Taula42[[#This Row],[Nombre d''hores de suport i acompanyament a les famílies]:[Nombre d''hores de seguiment en el lloc de feina]])</f>
        <v>0</v>
      </c>
      <c r="V182" s="371" t="str">
        <f>IF(Taula42[[#This Row],[Suma total d''hores d''atenció]]=0,"",AH182)</f>
        <v/>
      </c>
      <c r="W182" s="170"/>
      <c r="X182" s="170"/>
      <c r="Y182" s="170"/>
      <c r="Z182" s="170"/>
      <c r="AA182" s="170"/>
      <c r="AB182" s="224">
        <f t="shared" si="18"/>
        <v>0</v>
      </c>
      <c r="AC182" s="227">
        <f>Taula42[[#This Row],[Mòdul aplicat]]</f>
        <v>0</v>
      </c>
      <c r="AD182" s="231"/>
      <c r="AE182" s="80"/>
      <c r="AF182" s="529">
        <f>(IF(AND(AS182=1,Taula42[[#This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82" s="529">
        <f t="shared" si="26"/>
        <v>0</v>
      </c>
      <c r="AH18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82" s="420"/>
      <c r="AJ182" s="471" t="str">
        <f>IF(Taula42[[#This Row],[Data inici contracte]]=0,"",(12/365)*Taula42[[#This Row],[Dies de contracte en vigor durant l´any 2023]])</f>
        <v/>
      </c>
      <c r="AK182" s="471" t="str">
        <f>IF(Taula42[[#This Row],[Data inici contracte]]=0,"",(24/365)*Taula42[[#This Row],[Dies de contracte en vigor durant l´any 2023]])</f>
        <v/>
      </c>
      <c r="AL182" s="471" t="str">
        <f>IF(Taula42[[#This Row],[Data inici contracte]]=0,"",(4/365)*Taula42[[#This Row],[Dies de contracte en vigor durant l´any 2023]])</f>
        <v/>
      </c>
      <c r="AM182" s="471" t="str">
        <f>IF(Taula42[[#This Row],[Data inici contracte]]=0,"",(64/365)*Taula42[[#This Row],[Dies de contracte en vigor durant l´any 2023]])</f>
        <v/>
      </c>
      <c r="AN182" s="420"/>
      <c r="AO182" s="91">
        <f>IF(AS182=1,((2763.41/365)*Taula42[[#This Row],[Dies de contracte en vigor durant l´any 2023]]),0)</f>
        <v>0</v>
      </c>
      <c r="AQ182" s="15"/>
      <c r="AS182" s="425">
        <f>IF(Taula42[[#This Row],[Núm. d''ordre]]&lt;&gt;"",1,0)</f>
        <v>0</v>
      </c>
      <c r="AU182" s="425">
        <f t="shared" si="19"/>
        <v>1</v>
      </c>
      <c r="AV182" s="425">
        <f t="shared" si="20"/>
        <v>0</v>
      </c>
      <c r="AX182" s="425">
        <f>IF(Taula42[[#This Row],[Núm. d''ordre]]&gt;0,1,0)</f>
        <v>1</v>
      </c>
      <c r="AZ182" s="426">
        <f t="shared" si="21"/>
        <v>0</v>
      </c>
      <c r="BA182" s="426">
        <f t="shared" si="22"/>
        <v>0</v>
      </c>
      <c r="BB182" s="426">
        <f t="shared" si="23"/>
        <v>0</v>
      </c>
      <c r="BD182" s="88">
        <f t="shared" si="24"/>
        <v>0</v>
      </c>
      <c r="BE182" s="88">
        <f t="shared" si="25"/>
        <v>0</v>
      </c>
      <c r="CC182" s="12"/>
      <c r="CD182" s="12"/>
      <c r="CE182" s="12"/>
    </row>
    <row r="183" spans="1:83" ht="13.5" customHeight="1">
      <c r="A183" s="9"/>
      <c r="B183" s="15" t="str">
        <f>IF($C183&lt;&gt;"",MAX($B$7:B182)+1,"")</f>
        <v/>
      </c>
      <c r="C183" s="2"/>
      <c r="D183" s="167"/>
      <c r="E183" s="168"/>
      <c r="F183" s="153"/>
      <c r="G183" s="153"/>
      <c r="H183" s="160"/>
      <c r="I183" s="159"/>
      <c r="J183" s="163"/>
      <c r="K183" s="172"/>
      <c r="L183" s="162"/>
      <c r="M183" s="162"/>
      <c r="N183" s="532" t="str">
        <f>IF(Taula42[[#This Row],[Data inici contracte]]&lt;&gt;0,Taula42[[#This Row],[Data finalització contracte]]+1,"")</f>
        <v/>
      </c>
      <c r="O18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83" s="495" t="str">
        <f>IF(Taula42[[#This Row],[Data inici contracte]]&lt;&gt;0,((Taula42[[#This Row],[Dies de contracte en vigor durant l´any 2023]]/365)*104),"")</f>
        <v/>
      </c>
      <c r="Q183" s="496"/>
      <c r="R183" s="496"/>
      <c r="S183" s="496"/>
      <c r="T183" s="496"/>
      <c r="U183" s="371">
        <f>SUM(Taula42[[#This Row],[Nombre d''hores de suport i acompanyament a les famílies]:[Nombre d''hores de seguiment en el lloc de feina]])</f>
        <v>0</v>
      </c>
      <c r="V183" s="371" t="str">
        <f>IF(Taula42[[#This Row],[Suma total d''hores d''atenció]]=0,"",AH183)</f>
        <v/>
      </c>
      <c r="W183" s="170"/>
      <c r="X183" s="170"/>
      <c r="Y183" s="170"/>
      <c r="Z183" s="170"/>
      <c r="AA183" s="170"/>
      <c r="AB183" s="224">
        <f t="shared" si="18"/>
        <v>0</v>
      </c>
      <c r="AC183" s="227">
        <f>Taula42[[#This Row],[Mòdul aplicat]]</f>
        <v>0</v>
      </c>
      <c r="AD183" s="231"/>
      <c r="AE183" s="80"/>
      <c r="AF183" s="529">
        <f>(IF(AND(AS183=1,Taula42[[#This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83" s="529">
        <f t="shared" si="26"/>
        <v>0</v>
      </c>
      <c r="AH18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83" s="420"/>
      <c r="AJ183" s="471" t="str">
        <f>IF(Taula42[[#This Row],[Data inici contracte]]=0,"",(12/365)*Taula42[[#This Row],[Dies de contracte en vigor durant l´any 2023]])</f>
        <v/>
      </c>
      <c r="AK183" s="471" t="str">
        <f>IF(Taula42[[#This Row],[Data inici contracte]]=0,"",(24/365)*Taula42[[#This Row],[Dies de contracte en vigor durant l´any 2023]])</f>
        <v/>
      </c>
      <c r="AL183" s="471" t="str">
        <f>IF(Taula42[[#This Row],[Data inici contracte]]=0,"",(4/365)*Taula42[[#This Row],[Dies de contracte en vigor durant l´any 2023]])</f>
        <v/>
      </c>
      <c r="AM183" s="471" t="str">
        <f>IF(Taula42[[#This Row],[Data inici contracte]]=0,"",(64/365)*Taula42[[#This Row],[Dies de contracte en vigor durant l´any 2023]])</f>
        <v/>
      </c>
      <c r="AN183" s="420"/>
      <c r="AO183" s="91">
        <f>IF(AS183=1,((2763.41/365)*Taula42[[#This Row],[Dies de contracte en vigor durant l´any 2023]]),0)</f>
        <v>0</v>
      </c>
      <c r="AQ183" s="15"/>
      <c r="AS183" s="425">
        <f>IF(Taula42[[#This Row],[Núm. d''ordre]]&lt;&gt;"",1,0)</f>
        <v>0</v>
      </c>
      <c r="AU183" s="425">
        <f t="shared" si="19"/>
        <v>1</v>
      </c>
      <c r="AV183" s="425">
        <f t="shared" si="20"/>
        <v>0</v>
      </c>
      <c r="AX183" s="425">
        <f>IF(Taula42[[#This Row],[Núm. d''ordre]]&gt;0,1,0)</f>
        <v>1</v>
      </c>
      <c r="AZ183" s="426">
        <f t="shared" si="21"/>
        <v>0</v>
      </c>
      <c r="BA183" s="426">
        <f t="shared" si="22"/>
        <v>0</v>
      </c>
      <c r="BB183" s="426">
        <f t="shared" si="23"/>
        <v>0</v>
      </c>
      <c r="BD183" s="88">
        <f t="shared" si="24"/>
        <v>0</v>
      </c>
      <c r="BE183" s="88">
        <f t="shared" si="25"/>
        <v>0</v>
      </c>
      <c r="CC183" s="12"/>
      <c r="CD183" s="12"/>
      <c r="CE183" s="12"/>
    </row>
    <row r="184" spans="1:83" ht="13.5" customHeight="1">
      <c r="A184" s="9"/>
      <c r="B184" s="15" t="str">
        <f>IF($C184&lt;&gt;"",MAX($B$7:B183)+1,"")</f>
        <v/>
      </c>
      <c r="C184" s="2"/>
      <c r="D184" s="167"/>
      <c r="E184" s="168"/>
      <c r="F184" s="153"/>
      <c r="G184" s="153"/>
      <c r="H184" s="160"/>
      <c r="I184" s="159"/>
      <c r="J184" s="163"/>
      <c r="K184" s="172"/>
      <c r="L184" s="162"/>
      <c r="M184" s="162"/>
      <c r="N184" s="532" t="str">
        <f>IF(Taula42[[#This Row],[Data inici contracte]]&lt;&gt;0,Taula42[[#This Row],[Data finalització contracte]]+1,"")</f>
        <v/>
      </c>
      <c r="O18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84" s="495" t="str">
        <f>IF(Taula42[[#This Row],[Data inici contracte]]&lt;&gt;0,((Taula42[[#This Row],[Dies de contracte en vigor durant l´any 2023]]/365)*104),"")</f>
        <v/>
      </c>
      <c r="Q184" s="496"/>
      <c r="R184" s="496"/>
      <c r="S184" s="496"/>
      <c r="T184" s="496"/>
      <c r="U184" s="371">
        <f>SUM(Taula42[[#This Row],[Nombre d''hores de suport i acompanyament a les famílies]:[Nombre d''hores de seguiment en el lloc de feina]])</f>
        <v>0</v>
      </c>
      <c r="V184" s="371" t="str">
        <f>IF(Taula42[[#This Row],[Suma total d''hores d''atenció]]=0,"",AH184)</f>
        <v/>
      </c>
      <c r="W184" s="170"/>
      <c r="X184" s="170"/>
      <c r="Y184" s="170"/>
      <c r="Z184" s="170"/>
      <c r="AA184" s="170"/>
      <c r="AB184" s="224">
        <f t="shared" si="18"/>
        <v>0</v>
      </c>
      <c r="AC184" s="227">
        <f>Taula42[[#This Row],[Mòdul aplicat]]</f>
        <v>0</v>
      </c>
      <c r="AD184" s="231"/>
      <c r="AE184" s="80"/>
      <c r="AF184" s="529">
        <f>(IF(AND(AS184=1,Taula42[[#This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84" s="529">
        <f t="shared" si="26"/>
        <v>0</v>
      </c>
      <c r="AH18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84" s="420"/>
      <c r="AJ184" s="471" t="str">
        <f>IF(Taula42[[#This Row],[Data inici contracte]]=0,"",(12/365)*Taula42[[#This Row],[Dies de contracte en vigor durant l´any 2023]])</f>
        <v/>
      </c>
      <c r="AK184" s="471" t="str">
        <f>IF(Taula42[[#This Row],[Data inici contracte]]=0,"",(24/365)*Taula42[[#This Row],[Dies de contracte en vigor durant l´any 2023]])</f>
        <v/>
      </c>
      <c r="AL184" s="471" t="str">
        <f>IF(Taula42[[#This Row],[Data inici contracte]]=0,"",(4/365)*Taula42[[#This Row],[Dies de contracte en vigor durant l´any 2023]])</f>
        <v/>
      </c>
      <c r="AM184" s="471" t="str">
        <f>IF(Taula42[[#This Row],[Data inici contracte]]=0,"",(64/365)*Taula42[[#This Row],[Dies de contracte en vigor durant l´any 2023]])</f>
        <v/>
      </c>
      <c r="AN184" s="420"/>
      <c r="AO184" s="91">
        <f>IF(AS184=1,((2763.41/365)*Taula42[[#This Row],[Dies de contracte en vigor durant l´any 2023]]),0)</f>
        <v>0</v>
      </c>
      <c r="AQ184" s="15"/>
      <c r="AS184" s="425">
        <f>IF(Taula42[[#This Row],[Núm. d''ordre]]&lt;&gt;"",1,0)</f>
        <v>0</v>
      </c>
      <c r="AU184" s="425">
        <f t="shared" si="19"/>
        <v>1</v>
      </c>
      <c r="AV184" s="425">
        <f t="shared" si="20"/>
        <v>0</v>
      </c>
      <c r="AX184" s="425">
        <f>IF(Taula42[[#This Row],[Núm. d''ordre]]&gt;0,1,0)</f>
        <v>1</v>
      </c>
      <c r="AZ184" s="426">
        <f t="shared" si="21"/>
        <v>0</v>
      </c>
      <c r="BA184" s="426">
        <f t="shared" si="22"/>
        <v>0</v>
      </c>
      <c r="BB184" s="426">
        <f t="shared" si="23"/>
        <v>0</v>
      </c>
      <c r="BD184" s="88">
        <f t="shared" si="24"/>
        <v>0</v>
      </c>
      <c r="BE184" s="88">
        <f t="shared" si="25"/>
        <v>0</v>
      </c>
      <c r="CC184" s="12"/>
      <c r="CD184" s="12"/>
      <c r="CE184" s="12"/>
    </row>
    <row r="185" spans="1:83" ht="13.5" customHeight="1">
      <c r="A185" s="9"/>
      <c r="B185" s="15" t="str">
        <f>IF($C185&lt;&gt;"",MAX($B$7:B184)+1,"")</f>
        <v/>
      </c>
      <c r="C185" s="2"/>
      <c r="D185" s="167"/>
      <c r="E185" s="168"/>
      <c r="F185" s="153"/>
      <c r="G185" s="153"/>
      <c r="H185" s="160"/>
      <c r="I185" s="159"/>
      <c r="J185" s="163"/>
      <c r="K185" s="172"/>
      <c r="L185" s="162"/>
      <c r="M185" s="162"/>
      <c r="N185" s="532" t="str">
        <f>IF(Taula42[[#This Row],[Data inici contracte]]&lt;&gt;0,Taula42[[#This Row],[Data finalització contracte]]+1,"")</f>
        <v/>
      </c>
      <c r="O18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85" s="495" t="str">
        <f>IF(Taula42[[#This Row],[Data inici contracte]]&lt;&gt;0,((Taula42[[#This Row],[Dies de contracte en vigor durant l´any 2023]]/365)*104),"")</f>
        <v/>
      </c>
      <c r="Q185" s="496"/>
      <c r="R185" s="496"/>
      <c r="S185" s="496"/>
      <c r="T185" s="496"/>
      <c r="U185" s="371">
        <f>SUM(Taula42[[#This Row],[Nombre d''hores de suport i acompanyament a les famílies]:[Nombre d''hores de seguiment en el lloc de feina]])</f>
        <v>0</v>
      </c>
      <c r="V185" s="371" t="str">
        <f>IF(Taula42[[#This Row],[Suma total d''hores d''atenció]]=0,"",AH185)</f>
        <v/>
      </c>
      <c r="W185" s="170"/>
      <c r="X185" s="170"/>
      <c r="Y185" s="170"/>
      <c r="Z185" s="170"/>
      <c r="AA185" s="170"/>
      <c r="AB185" s="224">
        <f t="shared" si="18"/>
        <v>0</v>
      </c>
      <c r="AC185" s="227">
        <f>Taula42[[#This Row],[Mòdul aplicat]]</f>
        <v>0</v>
      </c>
      <c r="AD185" s="231"/>
      <c r="AE185" s="80"/>
      <c r="AF185" s="529">
        <f>(IF(AND(AS185=1,Taula42[[#This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85" s="529">
        <f t="shared" si="26"/>
        <v>0</v>
      </c>
      <c r="AH18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85" s="420"/>
      <c r="AJ185" s="471" t="str">
        <f>IF(Taula42[[#This Row],[Data inici contracte]]=0,"",(12/365)*Taula42[[#This Row],[Dies de contracte en vigor durant l´any 2023]])</f>
        <v/>
      </c>
      <c r="AK185" s="471" t="str">
        <f>IF(Taula42[[#This Row],[Data inici contracte]]=0,"",(24/365)*Taula42[[#This Row],[Dies de contracte en vigor durant l´any 2023]])</f>
        <v/>
      </c>
      <c r="AL185" s="471" t="str">
        <f>IF(Taula42[[#This Row],[Data inici contracte]]=0,"",(4/365)*Taula42[[#This Row],[Dies de contracte en vigor durant l´any 2023]])</f>
        <v/>
      </c>
      <c r="AM185" s="471" t="str">
        <f>IF(Taula42[[#This Row],[Data inici contracte]]=0,"",(64/365)*Taula42[[#This Row],[Dies de contracte en vigor durant l´any 2023]])</f>
        <v/>
      </c>
      <c r="AN185" s="420"/>
      <c r="AO185" s="91">
        <f>IF(AS185=1,((2763.41/365)*Taula42[[#This Row],[Dies de contracte en vigor durant l´any 2023]]),0)</f>
        <v>0</v>
      </c>
      <c r="AQ185" s="15"/>
      <c r="AS185" s="425">
        <f>IF(Taula42[[#This Row],[Núm. d''ordre]]&lt;&gt;"",1,0)</f>
        <v>0</v>
      </c>
      <c r="AU185" s="425">
        <f t="shared" si="19"/>
        <v>1</v>
      </c>
      <c r="AV185" s="425">
        <f t="shared" si="20"/>
        <v>0</v>
      </c>
      <c r="AX185" s="425">
        <f>IF(Taula42[[#This Row],[Núm. d''ordre]]&gt;0,1,0)</f>
        <v>1</v>
      </c>
      <c r="AZ185" s="426">
        <f t="shared" si="21"/>
        <v>0</v>
      </c>
      <c r="BA185" s="426">
        <f t="shared" si="22"/>
        <v>0</v>
      </c>
      <c r="BB185" s="426">
        <f t="shared" si="23"/>
        <v>0</v>
      </c>
      <c r="BD185" s="88">
        <f t="shared" si="24"/>
        <v>0</v>
      </c>
      <c r="BE185" s="88">
        <f t="shared" si="25"/>
        <v>0</v>
      </c>
      <c r="CC185" s="12"/>
      <c r="CD185" s="12"/>
      <c r="CE185" s="12"/>
    </row>
    <row r="186" spans="1:83" ht="13.5" customHeight="1">
      <c r="A186" s="9"/>
      <c r="B186" s="15" t="str">
        <f>IF($C186&lt;&gt;"",MAX($B$7:B185)+1,"")</f>
        <v/>
      </c>
      <c r="C186" s="2"/>
      <c r="D186" s="167"/>
      <c r="E186" s="168"/>
      <c r="F186" s="153"/>
      <c r="G186" s="153"/>
      <c r="H186" s="160"/>
      <c r="I186" s="159"/>
      <c r="J186" s="163"/>
      <c r="K186" s="172"/>
      <c r="L186" s="162"/>
      <c r="M186" s="162"/>
      <c r="N186" s="532" t="str">
        <f>IF(Taula42[[#This Row],[Data inici contracte]]&lt;&gt;0,Taula42[[#This Row],[Data finalització contracte]]+1,"")</f>
        <v/>
      </c>
      <c r="O18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86" s="495" t="str">
        <f>IF(Taula42[[#This Row],[Data inici contracte]]&lt;&gt;0,((Taula42[[#This Row],[Dies de contracte en vigor durant l´any 2023]]/365)*104),"")</f>
        <v/>
      </c>
      <c r="Q186" s="496"/>
      <c r="R186" s="496"/>
      <c r="S186" s="496"/>
      <c r="T186" s="496"/>
      <c r="U186" s="371">
        <f>SUM(Taula42[[#This Row],[Nombre d''hores de suport i acompanyament a les famílies]:[Nombre d''hores de seguiment en el lloc de feina]])</f>
        <v>0</v>
      </c>
      <c r="V186" s="371" t="str">
        <f>IF(Taula42[[#This Row],[Suma total d''hores d''atenció]]=0,"",AH186)</f>
        <v/>
      </c>
      <c r="W186" s="170"/>
      <c r="X186" s="170"/>
      <c r="Y186" s="170"/>
      <c r="Z186" s="170"/>
      <c r="AA186" s="170"/>
      <c r="AB186" s="224">
        <f t="shared" si="18"/>
        <v>0</v>
      </c>
      <c r="AC186" s="227">
        <f>Taula42[[#This Row],[Mòdul aplicat]]</f>
        <v>0</v>
      </c>
      <c r="AD186" s="231"/>
      <c r="AE186" s="80"/>
      <c r="AF186" s="529">
        <f>(IF(AND(AS186=1,Taula42[[#This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86" s="529">
        <f t="shared" si="26"/>
        <v>0</v>
      </c>
      <c r="AH18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86" s="420"/>
      <c r="AJ186" s="471" t="str">
        <f>IF(Taula42[[#This Row],[Data inici contracte]]=0,"",(12/365)*Taula42[[#This Row],[Dies de contracte en vigor durant l´any 2023]])</f>
        <v/>
      </c>
      <c r="AK186" s="471" t="str">
        <f>IF(Taula42[[#This Row],[Data inici contracte]]=0,"",(24/365)*Taula42[[#This Row],[Dies de contracte en vigor durant l´any 2023]])</f>
        <v/>
      </c>
      <c r="AL186" s="471" t="str">
        <f>IF(Taula42[[#This Row],[Data inici contracte]]=0,"",(4/365)*Taula42[[#This Row],[Dies de contracte en vigor durant l´any 2023]])</f>
        <v/>
      </c>
      <c r="AM186" s="471" t="str">
        <f>IF(Taula42[[#This Row],[Data inici contracte]]=0,"",(64/365)*Taula42[[#This Row],[Dies de contracte en vigor durant l´any 2023]])</f>
        <v/>
      </c>
      <c r="AN186" s="420"/>
      <c r="AO186" s="91">
        <f>IF(AS186=1,((2763.41/365)*Taula42[[#This Row],[Dies de contracte en vigor durant l´any 2023]]),0)</f>
        <v>0</v>
      </c>
      <c r="AQ186" s="15"/>
      <c r="AS186" s="425">
        <f>IF(Taula42[[#This Row],[Núm. d''ordre]]&lt;&gt;"",1,0)</f>
        <v>0</v>
      </c>
      <c r="AU186" s="425">
        <f t="shared" si="19"/>
        <v>1</v>
      </c>
      <c r="AV186" s="425">
        <f t="shared" si="20"/>
        <v>0</v>
      </c>
      <c r="AX186" s="425">
        <f>IF(Taula42[[#This Row],[Núm. d''ordre]]&gt;0,1,0)</f>
        <v>1</v>
      </c>
      <c r="AZ186" s="426">
        <f t="shared" si="21"/>
        <v>0</v>
      </c>
      <c r="BA186" s="426">
        <f t="shared" si="22"/>
        <v>0</v>
      </c>
      <c r="BB186" s="426">
        <f t="shared" si="23"/>
        <v>0</v>
      </c>
      <c r="BD186" s="88">
        <f t="shared" si="24"/>
        <v>0</v>
      </c>
      <c r="BE186" s="88">
        <f t="shared" si="25"/>
        <v>0</v>
      </c>
      <c r="CC186" s="12"/>
      <c r="CD186" s="12"/>
      <c r="CE186" s="12"/>
    </row>
    <row r="187" spans="1:83" ht="13.5" customHeight="1">
      <c r="A187" s="9"/>
      <c r="B187" s="15" t="str">
        <f>IF($C187&lt;&gt;"",MAX($B$7:B186)+1,"")</f>
        <v/>
      </c>
      <c r="C187" s="2"/>
      <c r="D187" s="167"/>
      <c r="E187" s="168"/>
      <c r="F187" s="153"/>
      <c r="G187" s="153"/>
      <c r="H187" s="160"/>
      <c r="I187" s="159"/>
      <c r="J187" s="163"/>
      <c r="K187" s="172"/>
      <c r="L187" s="162"/>
      <c r="M187" s="162"/>
      <c r="N187" s="532" t="str">
        <f>IF(Taula42[[#This Row],[Data inici contracte]]&lt;&gt;0,Taula42[[#This Row],[Data finalització contracte]]+1,"")</f>
        <v/>
      </c>
      <c r="O18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87" s="495" t="str">
        <f>IF(Taula42[[#This Row],[Data inici contracte]]&lt;&gt;0,((Taula42[[#This Row],[Dies de contracte en vigor durant l´any 2023]]/365)*104),"")</f>
        <v/>
      </c>
      <c r="Q187" s="496"/>
      <c r="R187" s="496"/>
      <c r="S187" s="496"/>
      <c r="T187" s="496"/>
      <c r="U187" s="371">
        <f>SUM(Taula42[[#This Row],[Nombre d''hores de suport i acompanyament a les famílies]:[Nombre d''hores de seguiment en el lloc de feina]])</f>
        <v>0</v>
      </c>
      <c r="V187" s="371" t="str">
        <f>IF(Taula42[[#This Row],[Suma total d''hores d''atenció]]=0,"",AH187)</f>
        <v/>
      </c>
      <c r="W187" s="170"/>
      <c r="X187" s="170"/>
      <c r="Y187" s="170"/>
      <c r="Z187" s="170"/>
      <c r="AA187" s="170"/>
      <c r="AB187" s="224">
        <f t="shared" si="18"/>
        <v>0</v>
      </c>
      <c r="AC187" s="227">
        <f>Taula42[[#This Row],[Mòdul aplicat]]</f>
        <v>0</v>
      </c>
      <c r="AD187" s="231"/>
      <c r="AE187" s="80"/>
      <c r="AF187" s="529">
        <f>(IF(AND(AS187=1,Taula42[[#This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87" s="529">
        <f t="shared" si="26"/>
        <v>0</v>
      </c>
      <c r="AH18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87" s="420"/>
      <c r="AJ187" s="471" t="str">
        <f>IF(Taula42[[#This Row],[Data inici contracte]]=0,"",(12/365)*Taula42[[#This Row],[Dies de contracte en vigor durant l´any 2023]])</f>
        <v/>
      </c>
      <c r="AK187" s="471" t="str">
        <f>IF(Taula42[[#This Row],[Data inici contracte]]=0,"",(24/365)*Taula42[[#This Row],[Dies de contracte en vigor durant l´any 2023]])</f>
        <v/>
      </c>
      <c r="AL187" s="471" t="str">
        <f>IF(Taula42[[#This Row],[Data inici contracte]]=0,"",(4/365)*Taula42[[#This Row],[Dies de contracte en vigor durant l´any 2023]])</f>
        <v/>
      </c>
      <c r="AM187" s="471" t="str">
        <f>IF(Taula42[[#This Row],[Data inici contracte]]=0,"",(64/365)*Taula42[[#This Row],[Dies de contracte en vigor durant l´any 2023]])</f>
        <v/>
      </c>
      <c r="AN187" s="420"/>
      <c r="AO187" s="91">
        <f>IF(AS187=1,((2763.41/365)*Taula42[[#This Row],[Dies de contracte en vigor durant l´any 2023]]),0)</f>
        <v>0</v>
      </c>
      <c r="AQ187" s="15"/>
      <c r="AS187" s="425">
        <f>IF(Taula42[[#This Row],[Núm. d''ordre]]&lt;&gt;"",1,0)</f>
        <v>0</v>
      </c>
      <c r="AU187" s="425">
        <f t="shared" si="19"/>
        <v>1</v>
      </c>
      <c r="AV187" s="425">
        <f t="shared" si="20"/>
        <v>0</v>
      </c>
      <c r="AX187" s="425">
        <f>IF(Taula42[[#This Row],[Núm. d''ordre]]&gt;0,1,0)</f>
        <v>1</v>
      </c>
      <c r="AZ187" s="426">
        <f t="shared" si="21"/>
        <v>0</v>
      </c>
      <c r="BA187" s="426">
        <f t="shared" si="22"/>
        <v>0</v>
      </c>
      <c r="BB187" s="426">
        <f t="shared" si="23"/>
        <v>0</v>
      </c>
      <c r="BD187" s="88">
        <f t="shared" si="24"/>
        <v>0</v>
      </c>
      <c r="BE187" s="88">
        <f t="shared" si="25"/>
        <v>0</v>
      </c>
      <c r="CC187" s="12"/>
      <c r="CD187" s="12"/>
      <c r="CE187" s="12"/>
    </row>
    <row r="188" spans="1:83" ht="13.5" customHeight="1">
      <c r="A188" s="9"/>
      <c r="B188" s="15" t="str">
        <f>IF($C188&lt;&gt;"",MAX($B$7:B187)+1,"")</f>
        <v/>
      </c>
      <c r="C188" s="2"/>
      <c r="D188" s="167"/>
      <c r="E188" s="168"/>
      <c r="F188" s="153"/>
      <c r="G188" s="153"/>
      <c r="H188" s="160"/>
      <c r="I188" s="159"/>
      <c r="J188" s="163"/>
      <c r="K188" s="172"/>
      <c r="L188" s="162"/>
      <c r="M188" s="162"/>
      <c r="N188" s="532" t="str">
        <f>IF(Taula42[[#This Row],[Data inici contracte]]&lt;&gt;0,Taula42[[#This Row],[Data finalització contracte]]+1,"")</f>
        <v/>
      </c>
      <c r="O18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88" s="495" t="str">
        <f>IF(Taula42[[#This Row],[Data inici contracte]]&lt;&gt;0,((Taula42[[#This Row],[Dies de contracte en vigor durant l´any 2023]]/365)*104),"")</f>
        <v/>
      </c>
      <c r="Q188" s="496"/>
      <c r="R188" s="496"/>
      <c r="S188" s="496"/>
      <c r="T188" s="496"/>
      <c r="U188" s="371">
        <f>SUM(Taula42[[#This Row],[Nombre d''hores de suport i acompanyament a les famílies]:[Nombre d''hores de seguiment en el lloc de feina]])</f>
        <v>0</v>
      </c>
      <c r="V188" s="371" t="str">
        <f>IF(Taula42[[#This Row],[Suma total d''hores d''atenció]]=0,"",AH188)</f>
        <v/>
      </c>
      <c r="W188" s="170"/>
      <c r="X188" s="170"/>
      <c r="Y188" s="170"/>
      <c r="Z188" s="170"/>
      <c r="AA188" s="170"/>
      <c r="AB188" s="224">
        <f t="shared" si="18"/>
        <v>0</v>
      </c>
      <c r="AC188" s="227">
        <f>Taula42[[#This Row],[Mòdul aplicat]]</f>
        <v>0</v>
      </c>
      <c r="AD188" s="231"/>
      <c r="AE188" s="80"/>
      <c r="AF188" s="529">
        <f>(IF(AND(AS188=1,Taula42[[#This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88" s="529">
        <f t="shared" si="26"/>
        <v>0</v>
      </c>
      <c r="AH18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88" s="420"/>
      <c r="AJ188" s="471" t="str">
        <f>IF(Taula42[[#This Row],[Data inici contracte]]=0,"",(12/365)*Taula42[[#This Row],[Dies de contracte en vigor durant l´any 2023]])</f>
        <v/>
      </c>
      <c r="AK188" s="471" t="str">
        <f>IF(Taula42[[#This Row],[Data inici contracte]]=0,"",(24/365)*Taula42[[#This Row],[Dies de contracte en vigor durant l´any 2023]])</f>
        <v/>
      </c>
      <c r="AL188" s="471" t="str">
        <f>IF(Taula42[[#This Row],[Data inici contracte]]=0,"",(4/365)*Taula42[[#This Row],[Dies de contracte en vigor durant l´any 2023]])</f>
        <v/>
      </c>
      <c r="AM188" s="471" t="str">
        <f>IF(Taula42[[#This Row],[Data inici contracte]]=0,"",(64/365)*Taula42[[#This Row],[Dies de contracte en vigor durant l´any 2023]])</f>
        <v/>
      </c>
      <c r="AN188" s="420"/>
      <c r="AO188" s="91">
        <f>IF(AS188=1,((2763.41/365)*Taula42[[#This Row],[Dies de contracte en vigor durant l´any 2023]]),0)</f>
        <v>0</v>
      </c>
      <c r="AQ188" s="15"/>
      <c r="AS188" s="425">
        <f>IF(Taula42[[#This Row],[Núm. d''ordre]]&lt;&gt;"",1,0)</f>
        <v>0</v>
      </c>
      <c r="AU188" s="425">
        <f t="shared" si="19"/>
        <v>1</v>
      </c>
      <c r="AV188" s="425">
        <f t="shared" si="20"/>
        <v>0</v>
      </c>
      <c r="AX188" s="425">
        <f>IF(Taula42[[#This Row],[Núm. d''ordre]]&gt;0,1,0)</f>
        <v>1</v>
      </c>
      <c r="AZ188" s="426">
        <f t="shared" si="21"/>
        <v>0</v>
      </c>
      <c r="BA188" s="426">
        <f t="shared" si="22"/>
        <v>0</v>
      </c>
      <c r="BB188" s="426">
        <f t="shared" si="23"/>
        <v>0</v>
      </c>
      <c r="BD188" s="88">
        <f t="shared" si="24"/>
        <v>0</v>
      </c>
      <c r="BE188" s="88">
        <f t="shared" si="25"/>
        <v>0</v>
      </c>
      <c r="CC188" s="12"/>
      <c r="CD188" s="12"/>
      <c r="CE188" s="12"/>
    </row>
    <row r="189" spans="1:83" ht="13.5" customHeight="1">
      <c r="A189" s="9"/>
      <c r="B189" s="15" t="str">
        <f>IF($C189&lt;&gt;"",MAX($B$7:B188)+1,"")</f>
        <v/>
      </c>
      <c r="C189" s="2"/>
      <c r="D189" s="167"/>
      <c r="E189" s="168"/>
      <c r="F189" s="153"/>
      <c r="G189" s="153"/>
      <c r="H189" s="160"/>
      <c r="I189" s="159"/>
      <c r="J189" s="163"/>
      <c r="K189" s="172"/>
      <c r="L189" s="162"/>
      <c r="M189" s="162"/>
      <c r="N189" s="532" t="str">
        <f>IF(Taula42[[#This Row],[Data inici contracte]]&lt;&gt;0,Taula42[[#This Row],[Data finalització contracte]]+1,"")</f>
        <v/>
      </c>
      <c r="O18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89" s="495" t="str">
        <f>IF(Taula42[[#This Row],[Data inici contracte]]&lt;&gt;0,((Taula42[[#This Row],[Dies de contracte en vigor durant l´any 2023]]/365)*104),"")</f>
        <v/>
      </c>
      <c r="Q189" s="496"/>
      <c r="R189" s="496"/>
      <c r="S189" s="496"/>
      <c r="T189" s="496"/>
      <c r="U189" s="371">
        <f>SUM(Taula42[[#This Row],[Nombre d''hores de suport i acompanyament a les famílies]:[Nombre d''hores de seguiment en el lloc de feina]])</f>
        <v>0</v>
      </c>
      <c r="V189" s="371" t="str">
        <f>IF(Taula42[[#This Row],[Suma total d''hores d''atenció]]=0,"",AH189)</f>
        <v/>
      </c>
      <c r="W189" s="170"/>
      <c r="X189" s="170"/>
      <c r="Y189" s="170"/>
      <c r="Z189" s="170"/>
      <c r="AA189" s="170"/>
      <c r="AB189" s="224">
        <f t="shared" si="18"/>
        <v>0</v>
      </c>
      <c r="AC189" s="227">
        <f>Taula42[[#This Row],[Mòdul aplicat]]</f>
        <v>0</v>
      </c>
      <c r="AD189" s="231"/>
      <c r="AE189" s="80"/>
      <c r="AF189" s="529">
        <f>(IF(AND(AS189=1,Taula42[[#This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89" s="529">
        <f t="shared" si="26"/>
        <v>0</v>
      </c>
      <c r="AH18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89" s="420"/>
      <c r="AJ189" s="471" t="str">
        <f>IF(Taula42[[#This Row],[Data inici contracte]]=0,"",(12/365)*Taula42[[#This Row],[Dies de contracte en vigor durant l´any 2023]])</f>
        <v/>
      </c>
      <c r="AK189" s="471" t="str">
        <f>IF(Taula42[[#This Row],[Data inici contracte]]=0,"",(24/365)*Taula42[[#This Row],[Dies de contracte en vigor durant l´any 2023]])</f>
        <v/>
      </c>
      <c r="AL189" s="471" t="str">
        <f>IF(Taula42[[#This Row],[Data inici contracte]]=0,"",(4/365)*Taula42[[#This Row],[Dies de contracte en vigor durant l´any 2023]])</f>
        <v/>
      </c>
      <c r="AM189" s="471" t="str">
        <f>IF(Taula42[[#This Row],[Data inici contracte]]=0,"",(64/365)*Taula42[[#This Row],[Dies de contracte en vigor durant l´any 2023]])</f>
        <v/>
      </c>
      <c r="AN189" s="420"/>
      <c r="AO189" s="91">
        <f>IF(AS189=1,((2763.41/365)*Taula42[[#This Row],[Dies de contracte en vigor durant l´any 2023]]),0)</f>
        <v>0</v>
      </c>
      <c r="AQ189" s="15"/>
      <c r="AS189" s="425">
        <f>IF(Taula42[[#This Row],[Núm. d''ordre]]&lt;&gt;"",1,0)</f>
        <v>0</v>
      </c>
      <c r="AU189" s="425">
        <f t="shared" si="19"/>
        <v>1</v>
      </c>
      <c r="AV189" s="425">
        <f t="shared" si="20"/>
        <v>0</v>
      </c>
      <c r="AX189" s="425">
        <f>IF(Taula42[[#This Row],[Núm. d''ordre]]&gt;0,1,0)</f>
        <v>1</v>
      </c>
      <c r="AZ189" s="426">
        <f t="shared" si="21"/>
        <v>0</v>
      </c>
      <c r="BA189" s="426">
        <f t="shared" si="22"/>
        <v>0</v>
      </c>
      <c r="BB189" s="426">
        <f t="shared" si="23"/>
        <v>0</v>
      </c>
      <c r="BD189" s="88">
        <f t="shared" si="24"/>
        <v>0</v>
      </c>
      <c r="BE189" s="88">
        <f t="shared" si="25"/>
        <v>0</v>
      </c>
      <c r="CC189" s="12"/>
      <c r="CD189" s="12"/>
      <c r="CE189" s="12"/>
    </row>
    <row r="190" spans="1:83" ht="13.5" customHeight="1">
      <c r="A190" s="9"/>
      <c r="B190" s="15" t="str">
        <f>IF($C190&lt;&gt;"",MAX($B$7:B189)+1,"")</f>
        <v/>
      </c>
      <c r="C190" s="2"/>
      <c r="D190" s="167"/>
      <c r="E190" s="168"/>
      <c r="F190" s="153"/>
      <c r="G190" s="153"/>
      <c r="H190" s="160"/>
      <c r="I190" s="159"/>
      <c r="J190" s="163"/>
      <c r="K190" s="172"/>
      <c r="L190" s="162"/>
      <c r="M190" s="162"/>
      <c r="N190" s="532" t="str">
        <f>IF(Taula42[[#This Row],[Data inici contracte]]&lt;&gt;0,Taula42[[#This Row],[Data finalització contracte]]+1,"")</f>
        <v/>
      </c>
      <c r="O19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90" s="495" t="str">
        <f>IF(Taula42[[#This Row],[Data inici contracte]]&lt;&gt;0,((Taula42[[#This Row],[Dies de contracte en vigor durant l´any 2023]]/365)*104),"")</f>
        <v/>
      </c>
      <c r="Q190" s="496"/>
      <c r="R190" s="496"/>
      <c r="S190" s="496"/>
      <c r="T190" s="496"/>
      <c r="U190" s="371">
        <f>SUM(Taula42[[#This Row],[Nombre d''hores de suport i acompanyament a les famílies]:[Nombre d''hores de seguiment en el lloc de feina]])</f>
        <v>0</v>
      </c>
      <c r="V190" s="371" t="str">
        <f>IF(Taula42[[#This Row],[Suma total d''hores d''atenció]]=0,"",AH190)</f>
        <v/>
      </c>
      <c r="W190" s="170"/>
      <c r="X190" s="170"/>
      <c r="Y190" s="170"/>
      <c r="Z190" s="170"/>
      <c r="AA190" s="170"/>
      <c r="AB190" s="224">
        <f t="shared" si="18"/>
        <v>0</v>
      </c>
      <c r="AC190" s="227">
        <f>Taula42[[#This Row],[Mòdul aplicat]]</f>
        <v>0</v>
      </c>
      <c r="AD190" s="231"/>
      <c r="AE190" s="80"/>
      <c r="AF190" s="529">
        <f>(IF(AND(AS190=1,Taula42[[#This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90" s="529">
        <f t="shared" si="26"/>
        <v>0</v>
      </c>
      <c r="AH19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90" s="420"/>
      <c r="AJ190" s="471" t="str">
        <f>IF(Taula42[[#This Row],[Data inici contracte]]=0,"",(12/365)*Taula42[[#This Row],[Dies de contracte en vigor durant l´any 2023]])</f>
        <v/>
      </c>
      <c r="AK190" s="471" t="str">
        <f>IF(Taula42[[#This Row],[Data inici contracte]]=0,"",(24/365)*Taula42[[#This Row],[Dies de contracte en vigor durant l´any 2023]])</f>
        <v/>
      </c>
      <c r="AL190" s="471" t="str">
        <f>IF(Taula42[[#This Row],[Data inici contracte]]=0,"",(4/365)*Taula42[[#This Row],[Dies de contracte en vigor durant l´any 2023]])</f>
        <v/>
      </c>
      <c r="AM190" s="471" t="str">
        <f>IF(Taula42[[#This Row],[Data inici contracte]]=0,"",(64/365)*Taula42[[#This Row],[Dies de contracte en vigor durant l´any 2023]])</f>
        <v/>
      </c>
      <c r="AN190" s="420"/>
      <c r="AO190" s="91">
        <f>IF(AS190=1,((2763.41/365)*Taula42[[#This Row],[Dies de contracte en vigor durant l´any 2023]]),0)</f>
        <v>0</v>
      </c>
      <c r="AQ190" s="15"/>
      <c r="AS190" s="425">
        <f>IF(Taula42[[#This Row],[Núm. d''ordre]]&lt;&gt;"",1,0)</f>
        <v>0</v>
      </c>
      <c r="AU190" s="425">
        <f t="shared" si="19"/>
        <v>1</v>
      </c>
      <c r="AV190" s="425">
        <f t="shared" si="20"/>
        <v>0</v>
      </c>
      <c r="AX190" s="425">
        <f>IF(Taula42[[#This Row],[Núm. d''ordre]]&gt;0,1,0)</f>
        <v>1</v>
      </c>
      <c r="AZ190" s="426">
        <f t="shared" si="21"/>
        <v>0</v>
      </c>
      <c r="BA190" s="426">
        <f t="shared" si="22"/>
        <v>0</v>
      </c>
      <c r="BB190" s="426">
        <f t="shared" si="23"/>
        <v>0</v>
      </c>
      <c r="BD190" s="88">
        <f t="shared" si="24"/>
        <v>0</v>
      </c>
      <c r="BE190" s="88">
        <f t="shared" si="25"/>
        <v>0</v>
      </c>
      <c r="CC190" s="12"/>
      <c r="CD190" s="12"/>
      <c r="CE190" s="12"/>
    </row>
    <row r="191" spans="1:83" ht="13.5" customHeight="1">
      <c r="A191" s="9"/>
      <c r="B191" s="15" t="str">
        <f>IF($C191&lt;&gt;"",MAX($B$7:B190)+1,"")</f>
        <v/>
      </c>
      <c r="C191" s="2"/>
      <c r="D191" s="167"/>
      <c r="E191" s="168"/>
      <c r="F191" s="153"/>
      <c r="G191" s="153"/>
      <c r="H191" s="160"/>
      <c r="I191" s="159"/>
      <c r="J191" s="163"/>
      <c r="K191" s="172"/>
      <c r="L191" s="162"/>
      <c r="M191" s="162"/>
      <c r="N191" s="532" t="str">
        <f>IF(Taula42[[#This Row],[Data inici contracte]]&lt;&gt;0,Taula42[[#This Row],[Data finalització contracte]]+1,"")</f>
        <v/>
      </c>
      <c r="O19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91" s="495" t="str">
        <f>IF(Taula42[[#This Row],[Data inici contracte]]&lt;&gt;0,((Taula42[[#This Row],[Dies de contracte en vigor durant l´any 2023]]/365)*104),"")</f>
        <v/>
      </c>
      <c r="Q191" s="496"/>
      <c r="R191" s="496"/>
      <c r="S191" s="496"/>
      <c r="T191" s="496"/>
      <c r="U191" s="371">
        <f>SUM(Taula42[[#This Row],[Nombre d''hores de suport i acompanyament a les famílies]:[Nombre d''hores de seguiment en el lloc de feina]])</f>
        <v>0</v>
      </c>
      <c r="V191" s="371" t="str">
        <f>IF(Taula42[[#This Row],[Suma total d''hores d''atenció]]=0,"",AH191)</f>
        <v/>
      </c>
      <c r="W191" s="170"/>
      <c r="X191" s="170"/>
      <c r="Y191" s="170"/>
      <c r="Z191" s="170"/>
      <c r="AA191" s="170"/>
      <c r="AB191" s="224">
        <f t="shared" si="18"/>
        <v>0</v>
      </c>
      <c r="AC191" s="227">
        <f>Taula42[[#This Row],[Mòdul aplicat]]</f>
        <v>0</v>
      </c>
      <c r="AD191" s="231"/>
      <c r="AE191" s="80"/>
      <c r="AF191" s="529">
        <f>(IF(AND(AS191=1,Taula42[[#This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91" s="529">
        <f t="shared" si="26"/>
        <v>0</v>
      </c>
      <c r="AH19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91" s="420"/>
      <c r="AJ191" s="471" t="str">
        <f>IF(Taula42[[#This Row],[Data inici contracte]]=0,"",(12/365)*Taula42[[#This Row],[Dies de contracte en vigor durant l´any 2023]])</f>
        <v/>
      </c>
      <c r="AK191" s="471" t="str">
        <f>IF(Taula42[[#This Row],[Data inici contracte]]=0,"",(24/365)*Taula42[[#This Row],[Dies de contracte en vigor durant l´any 2023]])</f>
        <v/>
      </c>
      <c r="AL191" s="471" t="str">
        <f>IF(Taula42[[#This Row],[Data inici contracte]]=0,"",(4/365)*Taula42[[#This Row],[Dies de contracte en vigor durant l´any 2023]])</f>
        <v/>
      </c>
      <c r="AM191" s="471" t="str">
        <f>IF(Taula42[[#This Row],[Data inici contracte]]=0,"",(64/365)*Taula42[[#This Row],[Dies de contracte en vigor durant l´any 2023]])</f>
        <v/>
      </c>
      <c r="AN191" s="420"/>
      <c r="AO191" s="91">
        <f>IF(AS191=1,((2763.41/365)*Taula42[[#This Row],[Dies de contracte en vigor durant l´any 2023]]),0)</f>
        <v>0</v>
      </c>
      <c r="AQ191" s="15"/>
      <c r="AS191" s="425">
        <f>IF(Taula42[[#This Row],[Núm. d''ordre]]&lt;&gt;"",1,0)</f>
        <v>0</v>
      </c>
      <c r="AU191" s="425">
        <f t="shared" si="19"/>
        <v>1</v>
      </c>
      <c r="AV191" s="425">
        <f t="shared" si="20"/>
        <v>0</v>
      </c>
      <c r="AX191" s="425">
        <f>IF(Taula42[[#This Row],[Núm. d''ordre]]&gt;0,1,0)</f>
        <v>1</v>
      </c>
      <c r="AZ191" s="426">
        <f t="shared" si="21"/>
        <v>0</v>
      </c>
      <c r="BA191" s="426">
        <f t="shared" si="22"/>
        <v>0</v>
      </c>
      <c r="BB191" s="426">
        <f t="shared" si="23"/>
        <v>0</v>
      </c>
      <c r="BD191" s="88">
        <f t="shared" si="24"/>
        <v>0</v>
      </c>
      <c r="BE191" s="88">
        <f t="shared" si="25"/>
        <v>0</v>
      </c>
      <c r="CC191" s="12"/>
      <c r="CD191" s="12"/>
      <c r="CE191" s="12"/>
    </row>
    <row r="192" spans="1:83" ht="13.5" customHeight="1">
      <c r="A192" s="9"/>
      <c r="B192" s="15" t="str">
        <f>IF($C192&lt;&gt;"",MAX($B$7:B191)+1,"")</f>
        <v/>
      </c>
      <c r="C192" s="2"/>
      <c r="D192" s="167"/>
      <c r="E192" s="168"/>
      <c r="F192" s="153"/>
      <c r="G192" s="153"/>
      <c r="H192" s="160"/>
      <c r="I192" s="159"/>
      <c r="J192" s="163"/>
      <c r="K192" s="172"/>
      <c r="L192" s="162"/>
      <c r="M192" s="162"/>
      <c r="N192" s="532" t="str">
        <f>IF(Taula42[[#This Row],[Data inici contracte]]&lt;&gt;0,Taula42[[#This Row],[Data finalització contracte]]+1,"")</f>
        <v/>
      </c>
      <c r="O19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92" s="495" t="str">
        <f>IF(Taula42[[#This Row],[Data inici contracte]]&lt;&gt;0,((Taula42[[#This Row],[Dies de contracte en vigor durant l´any 2023]]/365)*104),"")</f>
        <v/>
      </c>
      <c r="Q192" s="496"/>
      <c r="R192" s="496"/>
      <c r="S192" s="496"/>
      <c r="T192" s="496"/>
      <c r="U192" s="371">
        <f>SUM(Taula42[[#This Row],[Nombre d''hores de suport i acompanyament a les famílies]:[Nombre d''hores de seguiment en el lloc de feina]])</f>
        <v>0</v>
      </c>
      <c r="V192" s="371" t="str">
        <f>IF(Taula42[[#This Row],[Suma total d''hores d''atenció]]=0,"",AH192)</f>
        <v/>
      </c>
      <c r="W192" s="170"/>
      <c r="X192" s="170"/>
      <c r="Y192" s="170"/>
      <c r="Z192" s="170"/>
      <c r="AA192" s="170"/>
      <c r="AB192" s="224">
        <f t="shared" si="18"/>
        <v>0</v>
      </c>
      <c r="AC192" s="227">
        <f>Taula42[[#This Row],[Mòdul aplicat]]</f>
        <v>0</v>
      </c>
      <c r="AD192" s="231"/>
      <c r="AE192" s="80"/>
      <c r="AF192" s="529">
        <f>(IF(AND(AS192=1,Taula42[[#This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92" s="529">
        <f t="shared" si="26"/>
        <v>0</v>
      </c>
      <c r="AH19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92" s="420"/>
      <c r="AJ192" s="471" t="str">
        <f>IF(Taula42[[#This Row],[Data inici contracte]]=0,"",(12/365)*Taula42[[#This Row],[Dies de contracte en vigor durant l´any 2023]])</f>
        <v/>
      </c>
      <c r="AK192" s="471" t="str">
        <f>IF(Taula42[[#This Row],[Data inici contracte]]=0,"",(24/365)*Taula42[[#This Row],[Dies de contracte en vigor durant l´any 2023]])</f>
        <v/>
      </c>
      <c r="AL192" s="471" t="str">
        <f>IF(Taula42[[#This Row],[Data inici contracte]]=0,"",(4/365)*Taula42[[#This Row],[Dies de contracte en vigor durant l´any 2023]])</f>
        <v/>
      </c>
      <c r="AM192" s="471" t="str">
        <f>IF(Taula42[[#This Row],[Data inici contracte]]=0,"",(64/365)*Taula42[[#This Row],[Dies de contracte en vigor durant l´any 2023]])</f>
        <v/>
      </c>
      <c r="AN192" s="420"/>
      <c r="AO192" s="91">
        <f>IF(AS192=1,((2763.41/365)*Taula42[[#This Row],[Dies de contracte en vigor durant l´any 2023]]),0)</f>
        <v>0</v>
      </c>
      <c r="AQ192" s="15"/>
      <c r="AS192" s="425">
        <f>IF(Taula42[[#This Row],[Núm. d''ordre]]&lt;&gt;"",1,0)</f>
        <v>0</v>
      </c>
      <c r="AU192" s="425">
        <f t="shared" si="19"/>
        <v>1</v>
      </c>
      <c r="AV192" s="425">
        <f t="shared" si="20"/>
        <v>0</v>
      </c>
      <c r="AX192" s="425">
        <f>IF(Taula42[[#This Row],[Núm. d''ordre]]&gt;0,1,0)</f>
        <v>1</v>
      </c>
      <c r="AZ192" s="426">
        <f t="shared" si="21"/>
        <v>0</v>
      </c>
      <c r="BA192" s="426">
        <f t="shared" si="22"/>
        <v>0</v>
      </c>
      <c r="BB192" s="426">
        <f t="shared" si="23"/>
        <v>0</v>
      </c>
      <c r="BD192" s="88">
        <f t="shared" si="24"/>
        <v>0</v>
      </c>
      <c r="BE192" s="88">
        <f t="shared" si="25"/>
        <v>0</v>
      </c>
      <c r="CC192" s="12"/>
      <c r="CD192" s="12"/>
      <c r="CE192" s="12"/>
    </row>
    <row r="193" spans="1:83" ht="13.5" customHeight="1">
      <c r="A193" s="9"/>
      <c r="B193" s="15" t="str">
        <f>IF($C193&lt;&gt;"",MAX($B$7:B192)+1,"")</f>
        <v/>
      </c>
      <c r="C193" s="2"/>
      <c r="D193" s="167"/>
      <c r="E193" s="168"/>
      <c r="F193" s="153"/>
      <c r="G193" s="153"/>
      <c r="H193" s="160"/>
      <c r="I193" s="159"/>
      <c r="J193" s="163"/>
      <c r="K193" s="172"/>
      <c r="L193" s="162"/>
      <c r="M193" s="162"/>
      <c r="N193" s="532" t="str">
        <f>IF(Taula42[[#This Row],[Data inici contracte]]&lt;&gt;0,Taula42[[#This Row],[Data finalització contracte]]+1,"")</f>
        <v/>
      </c>
      <c r="O19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93" s="495" t="str">
        <f>IF(Taula42[[#This Row],[Data inici contracte]]&lt;&gt;0,((Taula42[[#This Row],[Dies de contracte en vigor durant l´any 2023]]/365)*104),"")</f>
        <v/>
      </c>
      <c r="Q193" s="496"/>
      <c r="R193" s="496"/>
      <c r="S193" s="496"/>
      <c r="T193" s="496"/>
      <c r="U193" s="371">
        <f>SUM(Taula42[[#This Row],[Nombre d''hores de suport i acompanyament a les famílies]:[Nombre d''hores de seguiment en el lloc de feina]])</f>
        <v>0</v>
      </c>
      <c r="V193" s="371" t="str">
        <f>IF(Taula42[[#This Row],[Suma total d''hores d''atenció]]=0,"",AH193)</f>
        <v/>
      </c>
      <c r="W193" s="170"/>
      <c r="X193" s="170"/>
      <c r="Y193" s="170"/>
      <c r="Z193" s="170"/>
      <c r="AA193" s="170"/>
      <c r="AB193" s="224">
        <f t="shared" si="18"/>
        <v>0</v>
      </c>
      <c r="AC193" s="227">
        <f>Taula42[[#This Row],[Mòdul aplicat]]</f>
        <v>0</v>
      </c>
      <c r="AD193" s="231"/>
      <c r="AE193" s="80"/>
      <c r="AF193" s="529">
        <f>(IF(AND(AS193=1,Taula42[[#This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93" s="529">
        <f t="shared" si="26"/>
        <v>0</v>
      </c>
      <c r="AH19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93" s="420"/>
      <c r="AJ193" s="471" t="str">
        <f>IF(Taula42[[#This Row],[Data inici contracte]]=0,"",(12/365)*Taula42[[#This Row],[Dies de contracte en vigor durant l´any 2023]])</f>
        <v/>
      </c>
      <c r="AK193" s="471" t="str">
        <f>IF(Taula42[[#This Row],[Data inici contracte]]=0,"",(24/365)*Taula42[[#This Row],[Dies de contracte en vigor durant l´any 2023]])</f>
        <v/>
      </c>
      <c r="AL193" s="471" t="str">
        <f>IF(Taula42[[#This Row],[Data inici contracte]]=0,"",(4/365)*Taula42[[#This Row],[Dies de contracte en vigor durant l´any 2023]])</f>
        <v/>
      </c>
      <c r="AM193" s="471" t="str">
        <f>IF(Taula42[[#This Row],[Data inici contracte]]=0,"",(64/365)*Taula42[[#This Row],[Dies de contracte en vigor durant l´any 2023]])</f>
        <v/>
      </c>
      <c r="AN193" s="420"/>
      <c r="AO193" s="91">
        <f>IF(AS193=1,((2763.41/365)*Taula42[[#This Row],[Dies de contracte en vigor durant l´any 2023]]),0)</f>
        <v>0</v>
      </c>
      <c r="AQ193" s="15"/>
      <c r="AS193" s="425">
        <f>IF(Taula42[[#This Row],[Núm. d''ordre]]&lt;&gt;"",1,0)</f>
        <v>0</v>
      </c>
      <c r="AU193" s="425">
        <f t="shared" si="19"/>
        <v>1</v>
      </c>
      <c r="AV193" s="425">
        <f t="shared" si="20"/>
        <v>0</v>
      </c>
      <c r="AX193" s="425">
        <f>IF(Taula42[[#This Row],[Núm. d''ordre]]&gt;0,1,0)</f>
        <v>1</v>
      </c>
      <c r="AZ193" s="426">
        <f t="shared" si="21"/>
        <v>0</v>
      </c>
      <c r="BA193" s="426">
        <f t="shared" si="22"/>
        <v>0</v>
      </c>
      <c r="BB193" s="426">
        <f t="shared" si="23"/>
        <v>0</v>
      </c>
      <c r="BD193" s="88">
        <f t="shared" si="24"/>
        <v>0</v>
      </c>
      <c r="BE193" s="88">
        <f t="shared" si="25"/>
        <v>0</v>
      </c>
      <c r="CC193" s="12"/>
      <c r="CD193" s="12"/>
      <c r="CE193" s="12"/>
    </row>
    <row r="194" spans="1:83" ht="13.5" customHeight="1">
      <c r="A194" s="9"/>
      <c r="B194" s="15" t="str">
        <f>IF($C194&lt;&gt;"",MAX($B$7:B193)+1,"")</f>
        <v/>
      </c>
      <c r="C194" s="2"/>
      <c r="D194" s="167"/>
      <c r="E194" s="168"/>
      <c r="F194" s="153"/>
      <c r="G194" s="153"/>
      <c r="H194" s="160"/>
      <c r="I194" s="159"/>
      <c r="J194" s="163"/>
      <c r="K194" s="172"/>
      <c r="L194" s="162"/>
      <c r="M194" s="162"/>
      <c r="N194" s="532" t="str">
        <f>IF(Taula42[[#This Row],[Data inici contracte]]&lt;&gt;0,Taula42[[#This Row],[Data finalització contracte]]+1,"")</f>
        <v/>
      </c>
      <c r="O19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94" s="495" t="str">
        <f>IF(Taula42[[#This Row],[Data inici contracte]]&lt;&gt;0,((Taula42[[#This Row],[Dies de contracte en vigor durant l´any 2023]]/365)*104),"")</f>
        <v/>
      </c>
      <c r="Q194" s="496"/>
      <c r="R194" s="496"/>
      <c r="S194" s="496"/>
      <c r="T194" s="496"/>
      <c r="U194" s="371">
        <f>SUM(Taula42[[#This Row],[Nombre d''hores de suport i acompanyament a les famílies]:[Nombre d''hores de seguiment en el lloc de feina]])</f>
        <v>0</v>
      </c>
      <c r="V194" s="371" t="str">
        <f>IF(Taula42[[#This Row],[Suma total d''hores d''atenció]]=0,"",AH194)</f>
        <v/>
      </c>
      <c r="W194" s="170"/>
      <c r="X194" s="170"/>
      <c r="Y194" s="170"/>
      <c r="Z194" s="170"/>
      <c r="AA194" s="170"/>
      <c r="AB194" s="224">
        <f t="shared" si="18"/>
        <v>0</v>
      </c>
      <c r="AC194" s="227">
        <f>Taula42[[#This Row],[Mòdul aplicat]]</f>
        <v>0</v>
      </c>
      <c r="AD194" s="231"/>
      <c r="AE194" s="80"/>
      <c r="AF194" s="529">
        <f>(IF(AND(AS194=1,Taula42[[#This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94" s="529">
        <f t="shared" si="26"/>
        <v>0</v>
      </c>
      <c r="AH19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94" s="420"/>
      <c r="AJ194" s="471" t="str">
        <f>IF(Taula42[[#This Row],[Data inici contracte]]=0,"",(12/365)*Taula42[[#This Row],[Dies de contracte en vigor durant l´any 2023]])</f>
        <v/>
      </c>
      <c r="AK194" s="471" t="str">
        <f>IF(Taula42[[#This Row],[Data inici contracte]]=0,"",(24/365)*Taula42[[#This Row],[Dies de contracte en vigor durant l´any 2023]])</f>
        <v/>
      </c>
      <c r="AL194" s="471" t="str">
        <f>IF(Taula42[[#This Row],[Data inici contracte]]=0,"",(4/365)*Taula42[[#This Row],[Dies de contracte en vigor durant l´any 2023]])</f>
        <v/>
      </c>
      <c r="AM194" s="471" t="str">
        <f>IF(Taula42[[#This Row],[Data inici contracte]]=0,"",(64/365)*Taula42[[#This Row],[Dies de contracte en vigor durant l´any 2023]])</f>
        <v/>
      </c>
      <c r="AN194" s="420"/>
      <c r="AO194" s="91">
        <f>IF(AS194=1,((2763.41/365)*Taula42[[#This Row],[Dies de contracte en vigor durant l´any 2023]]),0)</f>
        <v>0</v>
      </c>
      <c r="AQ194" s="15"/>
      <c r="AS194" s="425">
        <f>IF(Taula42[[#This Row],[Núm. d''ordre]]&lt;&gt;"",1,0)</f>
        <v>0</v>
      </c>
      <c r="AU194" s="425">
        <f t="shared" si="19"/>
        <v>1</v>
      </c>
      <c r="AV194" s="425">
        <f t="shared" si="20"/>
        <v>0</v>
      </c>
      <c r="AX194" s="425">
        <f>IF(Taula42[[#This Row],[Núm. d''ordre]]&gt;0,1,0)</f>
        <v>1</v>
      </c>
      <c r="AZ194" s="426">
        <f t="shared" si="21"/>
        <v>0</v>
      </c>
      <c r="BA194" s="426">
        <f t="shared" si="22"/>
        <v>0</v>
      </c>
      <c r="BB194" s="426">
        <f t="shared" si="23"/>
        <v>0</v>
      </c>
      <c r="BD194" s="88">
        <f t="shared" si="24"/>
        <v>0</v>
      </c>
      <c r="BE194" s="88">
        <f t="shared" si="25"/>
        <v>0</v>
      </c>
      <c r="CC194" s="12"/>
      <c r="CD194" s="12"/>
      <c r="CE194" s="12"/>
    </row>
    <row r="195" spans="1:83" ht="13.5" customHeight="1">
      <c r="A195" s="9"/>
      <c r="B195" s="15" t="str">
        <f>IF($C195&lt;&gt;"",MAX($B$7:B194)+1,"")</f>
        <v/>
      </c>
      <c r="C195" s="2"/>
      <c r="D195" s="167"/>
      <c r="E195" s="168"/>
      <c r="F195" s="153"/>
      <c r="G195" s="153"/>
      <c r="H195" s="160"/>
      <c r="I195" s="159"/>
      <c r="J195" s="163"/>
      <c r="K195" s="172"/>
      <c r="L195" s="162"/>
      <c r="M195" s="162"/>
      <c r="N195" s="532" t="str">
        <f>IF(Taula42[[#This Row],[Data inici contracte]]&lt;&gt;0,Taula42[[#This Row],[Data finalització contracte]]+1,"")</f>
        <v/>
      </c>
      <c r="O19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95" s="495" t="str">
        <f>IF(Taula42[[#This Row],[Data inici contracte]]&lt;&gt;0,((Taula42[[#This Row],[Dies de contracte en vigor durant l´any 2023]]/365)*104),"")</f>
        <v/>
      </c>
      <c r="Q195" s="496"/>
      <c r="R195" s="496"/>
      <c r="S195" s="496"/>
      <c r="T195" s="496"/>
      <c r="U195" s="371">
        <f>SUM(Taula42[[#This Row],[Nombre d''hores de suport i acompanyament a les famílies]:[Nombre d''hores de seguiment en el lloc de feina]])</f>
        <v>0</v>
      </c>
      <c r="V195" s="371" t="str">
        <f>IF(Taula42[[#This Row],[Suma total d''hores d''atenció]]=0,"",AH195)</f>
        <v/>
      </c>
      <c r="W195" s="170"/>
      <c r="X195" s="170"/>
      <c r="Y195" s="170"/>
      <c r="Z195" s="170"/>
      <c r="AA195" s="170"/>
      <c r="AB195" s="224">
        <f t="shared" si="18"/>
        <v>0</v>
      </c>
      <c r="AC195" s="227">
        <f>Taula42[[#This Row],[Mòdul aplicat]]</f>
        <v>0</v>
      </c>
      <c r="AD195" s="231"/>
      <c r="AE195" s="80"/>
      <c r="AF195" s="529">
        <f>(IF(AND(AS195=1,Taula42[[#This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95" s="529">
        <f t="shared" si="26"/>
        <v>0</v>
      </c>
      <c r="AH19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95" s="420"/>
      <c r="AJ195" s="471" t="str">
        <f>IF(Taula42[[#This Row],[Data inici contracte]]=0,"",(12/365)*Taula42[[#This Row],[Dies de contracte en vigor durant l´any 2023]])</f>
        <v/>
      </c>
      <c r="AK195" s="471" t="str">
        <f>IF(Taula42[[#This Row],[Data inici contracte]]=0,"",(24/365)*Taula42[[#This Row],[Dies de contracte en vigor durant l´any 2023]])</f>
        <v/>
      </c>
      <c r="AL195" s="471" t="str">
        <f>IF(Taula42[[#This Row],[Data inici contracte]]=0,"",(4/365)*Taula42[[#This Row],[Dies de contracte en vigor durant l´any 2023]])</f>
        <v/>
      </c>
      <c r="AM195" s="471" t="str">
        <f>IF(Taula42[[#This Row],[Data inici contracte]]=0,"",(64/365)*Taula42[[#This Row],[Dies de contracte en vigor durant l´any 2023]])</f>
        <v/>
      </c>
      <c r="AN195" s="420"/>
      <c r="AO195" s="91">
        <f>IF(AS195=1,((2763.41/365)*Taula42[[#This Row],[Dies de contracte en vigor durant l´any 2023]]),0)</f>
        <v>0</v>
      </c>
      <c r="AQ195" s="15"/>
      <c r="AS195" s="425">
        <f>IF(Taula42[[#This Row],[Núm. d''ordre]]&lt;&gt;"",1,0)</f>
        <v>0</v>
      </c>
      <c r="AU195" s="425">
        <f t="shared" si="19"/>
        <v>1</v>
      </c>
      <c r="AV195" s="425">
        <f t="shared" si="20"/>
        <v>0</v>
      </c>
      <c r="AX195" s="425">
        <f>IF(Taula42[[#This Row],[Núm. d''ordre]]&gt;0,1,0)</f>
        <v>1</v>
      </c>
      <c r="AZ195" s="426">
        <f t="shared" si="21"/>
        <v>0</v>
      </c>
      <c r="BA195" s="426">
        <f t="shared" si="22"/>
        <v>0</v>
      </c>
      <c r="BB195" s="426">
        <f t="shared" si="23"/>
        <v>0</v>
      </c>
      <c r="BD195" s="88">
        <f t="shared" si="24"/>
        <v>0</v>
      </c>
      <c r="BE195" s="88">
        <f t="shared" si="25"/>
        <v>0</v>
      </c>
      <c r="CC195" s="12"/>
      <c r="CD195" s="12"/>
      <c r="CE195" s="12"/>
    </row>
    <row r="196" spans="1:83" ht="13.5" customHeight="1">
      <c r="A196" s="9"/>
      <c r="B196" s="15" t="str">
        <f>IF($C196&lt;&gt;"",MAX($B$7:B195)+1,"")</f>
        <v/>
      </c>
      <c r="C196" s="2"/>
      <c r="D196" s="167"/>
      <c r="E196" s="168"/>
      <c r="F196" s="153"/>
      <c r="G196" s="153"/>
      <c r="H196" s="160"/>
      <c r="I196" s="159"/>
      <c r="J196" s="163"/>
      <c r="K196" s="172"/>
      <c r="L196" s="162"/>
      <c r="M196" s="162"/>
      <c r="N196" s="532" t="str">
        <f>IF(Taula42[[#This Row],[Data inici contracte]]&lt;&gt;0,Taula42[[#This Row],[Data finalització contracte]]+1,"")</f>
        <v/>
      </c>
      <c r="O19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96" s="495" t="str">
        <f>IF(Taula42[[#This Row],[Data inici contracte]]&lt;&gt;0,((Taula42[[#This Row],[Dies de contracte en vigor durant l´any 2023]]/365)*104),"")</f>
        <v/>
      </c>
      <c r="Q196" s="496"/>
      <c r="R196" s="496"/>
      <c r="S196" s="496"/>
      <c r="T196" s="496"/>
      <c r="U196" s="371">
        <f>SUM(Taula42[[#This Row],[Nombre d''hores de suport i acompanyament a les famílies]:[Nombre d''hores de seguiment en el lloc de feina]])</f>
        <v>0</v>
      </c>
      <c r="V196" s="371" t="str">
        <f>IF(Taula42[[#This Row],[Suma total d''hores d''atenció]]=0,"",AH196)</f>
        <v/>
      </c>
      <c r="W196" s="170"/>
      <c r="X196" s="170"/>
      <c r="Y196" s="170"/>
      <c r="Z196" s="170"/>
      <c r="AA196" s="170"/>
      <c r="AB196" s="224">
        <f t="shared" si="18"/>
        <v>0</v>
      </c>
      <c r="AC196" s="227">
        <f>Taula42[[#This Row],[Mòdul aplicat]]</f>
        <v>0</v>
      </c>
      <c r="AD196" s="231"/>
      <c r="AE196" s="80"/>
      <c r="AF196" s="529">
        <f>(IF(AND(AS196=1,Taula42[[#This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96" s="529">
        <f t="shared" si="26"/>
        <v>0</v>
      </c>
      <c r="AH19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96" s="420"/>
      <c r="AJ196" s="471" t="str">
        <f>IF(Taula42[[#This Row],[Data inici contracte]]=0,"",(12/365)*Taula42[[#This Row],[Dies de contracte en vigor durant l´any 2023]])</f>
        <v/>
      </c>
      <c r="AK196" s="471" t="str">
        <f>IF(Taula42[[#This Row],[Data inici contracte]]=0,"",(24/365)*Taula42[[#This Row],[Dies de contracte en vigor durant l´any 2023]])</f>
        <v/>
      </c>
      <c r="AL196" s="471" t="str">
        <f>IF(Taula42[[#This Row],[Data inici contracte]]=0,"",(4/365)*Taula42[[#This Row],[Dies de contracte en vigor durant l´any 2023]])</f>
        <v/>
      </c>
      <c r="AM196" s="471" t="str">
        <f>IF(Taula42[[#This Row],[Data inici contracte]]=0,"",(64/365)*Taula42[[#This Row],[Dies de contracte en vigor durant l´any 2023]])</f>
        <v/>
      </c>
      <c r="AN196" s="420"/>
      <c r="AO196" s="91">
        <f>IF(AS196=1,((2763.41/365)*Taula42[[#This Row],[Dies de contracte en vigor durant l´any 2023]]),0)</f>
        <v>0</v>
      </c>
      <c r="AQ196" s="15"/>
      <c r="AS196" s="425">
        <f>IF(Taula42[[#This Row],[Núm. d''ordre]]&lt;&gt;"",1,0)</f>
        <v>0</v>
      </c>
      <c r="AU196" s="425">
        <f t="shared" si="19"/>
        <v>1</v>
      </c>
      <c r="AV196" s="425">
        <f t="shared" si="20"/>
        <v>0</v>
      </c>
      <c r="AX196" s="425">
        <f>IF(Taula42[[#This Row],[Núm. d''ordre]]&gt;0,1,0)</f>
        <v>1</v>
      </c>
      <c r="AZ196" s="426">
        <f t="shared" si="21"/>
        <v>0</v>
      </c>
      <c r="BA196" s="426">
        <f t="shared" si="22"/>
        <v>0</v>
      </c>
      <c r="BB196" s="426">
        <f t="shared" si="23"/>
        <v>0</v>
      </c>
      <c r="BD196" s="88">
        <f t="shared" si="24"/>
        <v>0</v>
      </c>
      <c r="BE196" s="88">
        <f t="shared" si="25"/>
        <v>0</v>
      </c>
      <c r="CC196" s="12"/>
      <c r="CD196" s="12"/>
      <c r="CE196" s="12"/>
    </row>
    <row r="197" spans="1:83" ht="13.5" customHeight="1">
      <c r="A197" s="9"/>
      <c r="B197" s="15" t="str">
        <f>IF($C197&lt;&gt;"",MAX($B$7:B196)+1,"")</f>
        <v/>
      </c>
      <c r="C197" s="2"/>
      <c r="D197" s="167"/>
      <c r="E197" s="168"/>
      <c r="F197" s="153"/>
      <c r="G197" s="153"/>
      <c r="H197" s="160"/>
      <c r="I197" s="159"/>
      <c r="J197" s="163"/>
      <c r="K197" s="172"/>
      <c r="L197" s="162"/>
      <c r="M197" s="162"/>
      <c r="N197" s="532" t="str">
        <f>IF(Taula42[[#This Row],[Data inici contracte]]&lt;&gt;0,Taula42[[#This Row],[Data finalització contracte]]+1,"")</f>
        <v/>
      </c>
      <c r="O19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97" s="495" t="str">
        <f>IF(Taula42[[#This Row],[Data inici contracte]]&lt;&gt;0,((Taula42[[#This Row],[Dies de contracte en vigor durant l´any 2023]]/365)*104),"")</f>
        <v/>
      </c>
      <c r="Q197" s="496"/>
      <c r="R197" s="496"/>
      <c r="S197" s="496"/>
      <c r="T197" s="496"/>
      <c r="U197" s="371">
        <f>SUM(Taula42[[#This Row],[Nombre d''hores de suport i acompanyament a les famílies]:[Nombre d''hores de seguiment en el lloc de feina]])</f>
        <v>0</v>
      </c>
      <c r="V197" s="371" t="str">
        <f>IF(Taula42[[#This Row],[Suma total d''hores d''atenció]]=0,"",AH197)</f>
        <v/>
      </c>
      <c r="W197" s="170"/>
      <c r="X197" s="170"/>
      <c r="Y197" s="170"/>
      <c r="Z197" s="170"/>
      <c r="AA197" s="170"/>
      <c r="AB197" s="224">
        <f t="shared" si="18"/>
        <v>0</v>
      </c>
      <c r="AC197" s="227">
        <f>Taula42[[#This Row],[Mòdul aplicat]]</f>
        <v>0</v>
      </c>
      <c r="AD197" s="231"/>
      <c r="AE197" s="80"/>
      <c r="AF197" s="529">
        <f>(IF(AND(AS197=1,Taula42[[#This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97" s="529">
        <f t="shared" si="26"/>
        <v>0</v>
      </c>
      <c r="AH19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97" s="420"/>
      <c r="AJ197" s="471" t="str">
        <f>IF(Taula42[[#This Row],[Data inici contracte]]=0,"",(12/365)*Taula42[[#This Row],[Dies de contracte en vigor durant l´any 2023]])</f>
        <v/>
      </c>
      <c r="AK197" s="471" t="str">
        <f>IF(Taula42[[#This Row],[Data inici contracte]]=0,"",(24/365)*Taula42[[#This Row],[Dies de contracte en vigor durant l´any 2023]])</f>
        <v/>
      </c>
      <c r="AL197" s="471" t="str">
        <f>IF(Taula42[[#This Row],[Data inici contracte]]=0,"",(4/365)*Taula42[[#This Row],[Dies de contracte en vigor durant l´any 2023]])</f>
        <v/>
      </c>
      <c r="AM197" s="471" t="str">
        <f>IF(Taula42[[#This Row],[Data inici contracte]]=0,"",(64/365)*Taula42[[#This Row],[Dies de contracte en vigor durant l´any 2023]])</f>
        <v/>
      </c>
      <c r="AN197" s="420"/>
      <c r="AO197" s="91">
        <f>IF(AS197=1,((2763.41/365)*Taula42[[#This Row],[Dies de contracte en vigor durant l´any 2023]]),0)</f>
        <v>0</v>
      </c>
      <c r="AQ197" s="15"/>
      <c r="AS197" s="425">
        <f>IF(Taula42[[#This Row],[Núm. d''ordre]]&lt;&gt;"",1,0)</f>
        <v>0</v>
      </c>
      <c r="AU197" s="425">
        <f t="shared" si="19"/>
        <v>1</v>
      </c>
      <c r="AV197" s="425">
        <f t="shared" si="20"/>
        <v>0</v>
      </c>
      <c r="AX197" s="425">
        <f>IF(Taula42[[#This Row],[Núm. d''ordre]]&gt;0,1,0)</f>
        <v>1</v>
      </c>
      <c r="AZ197" s="426">
        <f t="shared" si="21"/>
        <v>0</v>
      </c>
      <c r="BA197" s="426">
        <f t="shared" si="22"/>
        <v>0</v>
      </c>
      <c r="BB197" s="426">
        <f t="shared" si="23"/>
        <v>0</v>
      </c>
      <c r="BD197" s="88">
        <f t="shared" si="24"/>
        <v>0</v>
      </c>
      <c r="BE197" s="88">
        <f t="shared" si="25"/>
        <v>0</v>
      </c>
      <c r="CC197" s="12"/>
      <c r="CD197" s="12"/>
      <c r="CE197" s="12"/>
    </row>
    <row r="198" spans="1:83" ht="13.5" customHeight="1">
      <c r="A198" s="9"/>
      <c r="B198" s="15" t="str">
        <f>IF($C198&lt;&gt;"",MAX($B$7:B197)+1,"")</f>
        <v/>
      </c>
      <c r="C198" s="2"/>
      <c r="D198" s="167"/>
      <c r="E198" s="168"/>
      <c r="F198" s="153"/>
      <c r="G198" s="153"/>
      <c r="H198" s="160"/>
      <c r="I198" s="159"/>
      <c r="J198" s="163"/>
      <c r="K198" s="172"/>
      <c r="L198" s="162"/>
      <c r="M198" s="162"/>
      <c r="N198" s="532" t="str">
        <f>IF(Taula42[[#This Row],[Data inici contracte]]&lt;&gt;0,Taula42[[#This Row],[Data finalització contracte]]+1,"")</f>
        <v/>
      </c>
      <c r="O19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98" s="495" t="str">
        <f>IF(Taula42[[#This Row],[Data inici contracte]]&lt;&gt;0,((Taula42[[#This Row],[Dies de contracte en vigor durant l´any 2023]]/365)*104),"")</f>
        <v/>
      </c>
      <c r="Q198" s="496"/>
      <c r="R198" s="496"/>
      <c r="S198" s="496"/>
      <c r="T198" s="496"/>
      <c r="U198" s="371">
        <f>SUM(Taula42[[#This Row],[Nombre d''hores de suport i acompanyament a les famílies]:[Nombre d''hores de seguiment en el lloc de feina]])</f>
        <v>0</v>
      </c>
      <c r="V198" s="371" t="str">
        <f>IF(Taula42[[#This Row],[Suma total d''hores d''atenció]]=0,"",AH198)</f>
        <v/>
      </c>
      <c r="W198" s="170"/>
      <c r="X198" s="170"/>
      <c r="Y198" s="170"/>
      <c r="Z198" s="170"/>
      <c r="AA198" s="170"/>
      <c r="AB198" s="224">
        <f t="shared" si="18"/>
        <v>0</v>
      </c>
      <c r="AC198" s="227">
        <f>Taula42[[#This Row],[Mòdul aplicat]]</f>
        <v>0</v>
      </c>
      <c r="AD198" s="231"/>
      <c r="AE198" s="80"/>
      <c r="AF198" s="529">
        <f>(IF(AND(AS198=1,Taula42[[#This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98" s="529">
        <f t="shared" si="26"/>
        <v>0</v>
      </c>
      <c r="AH19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98" s="420"/>
      <c r="AJ198" s="471" t="str">
        <f>IF(Taula42[[#This Row],[Data inici contracte]]=0,"",(12/365)*Taula42[[#This Row],[Dies de contracte en vigor durant l´any 2023]])</f>
        <v/>
      </c>
      <c r="AK198" s="471" t="str">
        <f>IF(Taula42[[#This Row],[Data inici contracte]]=0,"",(24/365)*Taula42[[#This Row],[Dies de contracte en vigor durant l´any 2023]])</f>
        <v/>
      </c>
      <c r="AL198" s="471" t="str">
        <f>IF(Taula42[[#This Row],[Data inici contracte]]=0,"",(4/365)*Taula42[[#This Row],[Dies de contracte en vigor durant l´any 2023]])</f>
        <v/>
      </c>
      <c r="AM198" s="471" t="str">
        <f>IF(Taula42[[#This Row],[Data inici contracte]]=0,"",(64/365)*Taula42[[#This Row],[Dies de contracte en vigor durant l´any 2023]])</f>
        <v/>
      </c>
      <c r="AN198" s="420"/>
      <c r="AO198" s="91">
        <f>IF(AS198=1,((2763.41/365)*Taula42[[#This Row],[Dies de contracte en vigor durant l´any 2023]]),0)</f>
        <v>0</v>
      </c>
      <c r="AQ198" s="15"/>
      <c r="AS198" s="425">
        <f>IF(Taula42[[#This Row],[Núm. d''ordre]]&lt;&gt;"",1,0)</f>
        <v>0</v>
      </c>
      <c r="AU198" s="425">
        <f t="shared" si="19"/>
        <v>1</v>
      </c>
      <c r="AV198" s="425">
        <f t="shared" si="20"/>
        <v>0</v>
      </c>
      <c r="AX198" s="425">
        <f>IF(Taula42[[#This Row],[Núm. d''ordre]]&gt;0,1,0)</f>
        <v>1</v>
      </c>
      <c r="AZ198" s="426">
        <f t="shared" si="21"/>
        <v>0</v>
      </c>
      <c r="BA198" s="426">
        <f t="shared" si="22"/>
        <v>0</v>
      </c>
      <c r="BB198" s="426">
        <f t="shared" si="23"/>
        <v>0</v>
      </c>
      <c r="BD198" s="88">
        <f t="shared" si="24"/>
        <v>0</v>
      </c>
      <c r="BE198" s="88">
        <f t="shared" si="25"/>
        <v>0</v>
      </c>
      <c r="CC198" s="12"/>
      <c r="CD198" s="12"/>
      <c r="CE198" s="12"/>
    </row>
    <row r="199" spans="1:83" ht="13.5" customHeight="1">
      <c r="A199" s="9"/>
      <c r="B199" s="15" t="str">
        <f>IF($C199&lt;&gt;"",MAX($B$7:B198)+1,"")</f>
        <v/>
      </c>
      <c r="C199" s="2"/>
      <c r="D199" s="167"/>
      <c r="E199" s="168"/>
      <c r="F199" s="153"/>
      <c r="G199" s="153"/>
      <c r="H199" s="160"/>
      <c r="I199" s="159"/>
      <c r="J199" s="163"/>
      <c r="K199" s="172"/>
      <c r="L199" s="162"/>
      <c r="M199" s="162"/>
      <c r="N199" s="532" t="str">
        <f>IF(Taula42[[#This Row],[Data inici contracte]]&lt;&gt;0,Taula42[[#This Row],[Data finalització contracte]]+1,"")</f>
        <v/>
      </c>
      <c r="O19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199" s="495" t="str">
        <f>IF(Taula42[[#This Row],[Data inici contracte]]&lt;&gt;0,((Taula42[[#This Row],[Dies de contracte en vigor durant l´any 2023]]/365)*104),"")</f>
        <v/>
      </c>
      <c r="Q199" s="496"/>
      <c r="R199" s="496"/>
      <c r="S199" s="496"/>
      <c r="T199" s="496"/>
      <c r="U199" s="371">
        <f>SUM(Taula42[[#This Row],[Nombre d''hores de suport i acompanyament a les famílies]:[Nombre d''hores de seguiment en el lloc de feina]])</f>
        <v>0</v>
      </c>
      <c r="V199" s="371" t="str">
        <f>IF(Taula42[[#This Row],[Suma total d''hores d''atenció]]=0,"",AH199)</f>
        <v/>
      </c>
      <c r="W199" s="170"/>
      <c r="X199" s="170"/>
      <c r="Y199" s="170"/>
      <c r="Z199" s="170"/>
      <c r="AA199" s="170"/>
      <c r="AB199" s="224">
        <f t="shared" ref="AB199:AB262" si="27">IF((AF199+AG199)=2,AO199,0)</f>
        <v>0</v>
      </c>
      <c r="AC199" s="227">
        <f>Taula42[[#This Row],[Mòdul aplicat]]</f>
        <v>0</v>
      </c>
      <c r="AD199" s="231"/>
      <c r="AE199" s="80"/>
      <c r="AF199" s="529">
        <f>(IF(AND(AS199=1,Taula42[[#This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199" s="529">
        <f t="shared" si="26"/>
        <v>0</v>
      </c>
      <c r="AH19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199" s="420"/>
      <c r="AJ199" s="471" t="str">
        <f>IF(Taula42[[#This Row],[Data inici contracte]]=0,"",(12/365)*Taula42[[#This Row],[Dies de contracte en vigor durant l´any 2023]])</f>
        <v/>
      </c>
      <c r="AK199" s="471" t="str">
        <f>IF(Taula42[[#This Row],[Data inici contracte]]=0,"",(24/365)*Taula42[[#This Row],[Dies de contracte en vigor durant l´any 2023]])</f>
        <v/>
      </c>
      <c r="AL199" s="471" t="str">
        <f>IF(Taula42[[#This Row],[Data inici contracte]]=0,"",(4/365)*Taula42[[#This Row],[Dies de contracte en vigor durant l´any 2023]])</f>
        <v/>
      </c>
      <c r="AM199" s="471" t="str">
        <f>IF(Taula42[[#This Row],[Data inici contracte]]=0,"",(64/365)*Taula42[[#This Row],[Dies de contracte en vigor durant l´any 2023]])</f>
        <v/>
      </c>
      <c r="AN199" s="420"/>
      <c r="AO199" s="91">
        <f>IF(AS199=1,((2763.41/365)*Taula42[[#This Row],[Dies de contracte en vigor durant l´any 2023]]),0)</f>
        <v>0</v>
      </c>
      <c r="AQ199" s="15"/>
      <c r="AS199" s="425">
        <f>IF(Taula42[[#This Row],[Núm. d''ordre]]&lt;&gt;"",1,0)</f>
        <v>0</v>
      </c>
      <c r="AU199" s="425">
        <f t="shared" ref="AU199:AU262" si="28">IF(Q199&lt;400,1,0)</f>
        <v>1</v>
      </c>
      <c r="AV199" s="425">
        <f t="shared" ref="AV199:AV262" si="29">IF(W199&gt;=400,1,0)</f>
        <v>0</v>
      </c>
      <c r="AX199" s="425">
        <f>IF(Taula42[[#This Row],[Núm. d''ordre]]&gt;0,1,0)</f>
        <v>1</v>
      </c>
      <c r="AZ199" s="426">
        <f t="shared" ref="AZ199:AZ262" si="30">IF(G199="Home",1,0)</f>
        <v>0</v>
      </c>
      <c r="BA199" s="426">
        <f t="shared" ref="BA199:BA262" si="31">IF(G199="Dona",1,0)</f>
        <v>0</v>
      </c>
      <c r="BB199" s="426">
        <f t="shared" ref="BB199:BB262" si="32">IF(G199="No binari",1,0)</f>
        <v>0</v>
      </c>
      <c r="BD199" s="88">
        <f t="shared" ref="BD199:BD262" si="33">IF(F199="Home",1,0)</f>
        <v>0</v>
      </c>
      <c r="BE199" s="88">
        <f t="shared" ref="BE199:BE262" si="34">IF(F199="Dona",1,0)</f>
        <v>0</v>
      </c>
      <c r="CC199" s="12"/>
      <c r="CD199" s="12"/>
      <c r="CE199" s="12"/>
    </row>
    <row r="200" spans="1:83" ht="13.5" customHeight="1">
      <c r="A200" s="9"/>
      <c r="B200" s="15" t="str">
        <f>IF($C200&lt;&gt;"",MAX($B$7:B199)+1,"")</f>
        <v/>
      </c>
      <c r="C200" s="2"/>
      <c r="D200" s="167"/>
      <c r="E200" s="168"/>
      <c r="F200" s="153"/>
      <c r="G200" s="153"/>
      <c r="H200" s="160"/>
      <c r="I200" s="159"/>
      <c r="J200" s="163"/>
      <c r="K200" s="172"/>
      <c r="L200" s="162"/>
      <c r="M200" s="162"/>
      <c r="N200" s="532" t="str">
        <f>IF(Taula42[[#This Row],[Data inici contracte]]&lt;&gt;0,Taula42[[#This Row],[Data finalització contracte]]+1,"")</f>
        <v/>
      </c>
      <c r="O20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00" s="495" t="str">
        <f>IF(Taula42[[#This Row],[Data inici contracte]]&lt;&gt;0,((Taula42[[#This Row],[Dies de contracte en vigor durant l´any 2023]]/365)*104),"")</f>
        <v/>
      </c>
      <c r="Q200" s="496"/>
      <c r="R200" s="496"/>
      <c r="S200" s="496"/>
      <c r="T200" s="496"/>
      <c r="U200" s="371">
        <f>SUM(Taula42[[#This Row],[Nombre d''hores de suport i acompanyament a les famílies]:[Nombre d''hores de seguiment en el lloc de feina]])</f>
        <v>0</v>
      </c>
      <c r="V200" s="371" t="str">
        <f>IF(Taula42[[#This Row],[Suma total d''hores d''atenció]]=0,"",AH200)</f>
        <v/>
      </c>
      <c r="W200" s="170"/>
      <c r="X200" s="170"/>
      <c r="Y200" s="170"/>
      <c r="Z200" s="170"/>
      <c r="AA200" s="170"/>
      <c r="AB200" s="224">
        <f t="shared" si="27"/>
        <v>0</v>
      </c>
      <c r="AC200" s="227">
        <f>Taula42[[#This Row],[Mòdul aplicat]]</f>
        <v>0</v>
      </c>
      <c r="AD200" s="231"/>
      <c r="AE200" s="80"/>
      <c r="AF200" s="529">
        <f>(IF(AND(AS200=1,Taula42[[#This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00" s="529">
        <f t="shared" ref="AG200:AG263" si="35">IF(AH200="Atenció mínima assolida amb èxit",1,0)</f>
        <v>0</v>
      </c>
      <c r="AH20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00" s="420"/>
      <c r="AJ200" s="471" t="str">
        <f>IF(Taula42[[#This Row],[Data inici contracte]]=0,"",(12/365)*Taula42[[#This Row],[Dies de contracte en vigor durant l´any 2023]])</f>
        <v/>
      </c>
      <c r="AK200" s="471" t="str">
        <f>IF(Taula42[[#This Row],[Data inici contracte]]=0,"",(24/365)*Taula42[[#This Row],[Dies de contracte en vigor durant l´any 2023]])</f>
        <v/>
      </c>
      <c r="AL200" s="471" t="str">
        <f>IF(Taula42[[#This Row],[Data inici contracte]]=0,"",(4/365)*Taula42[[#This Row],[Dies de contracte en vigor durant l´any 2023]])</f>
        <v/>
      </c>
      <c r="AM200" s="471" t="str">
        <f>IF(Taula42[[#This Row],[Data inici contracte]]=0,"",(64/365)*Taula42[[#This Row],[Dies de contracte en vigor durant l´any 2023]])</f>
        <v/>
      </c>
      <c r="AN200" s="420"/>
      <c r="AO200" s="91">
        <f>IF(AS200=1,((2763.41/365)*Taula42[[#This Row],[Dies de contracte en vigor durant l´any 2023]]),0)</f>
        <v>0</v>
      </c>
      <c r="AQ200" s="15"/>
      <c r="AS200" s="425">
        <f>IF(Taula42[[#This Row],[Núm. d''ordre]]&lt;&gt;"",1,0)</f>
        <v>0</v>
      </c>
      <c r="AU200" s="425">
        <f t="shared" si="28"/>
        <v>1</v>
      </c>
      <c r="AV200" s="425">
        <f t="shared" si="29"/>
        <v>0</v>
      </c>
      <c r="AX200" s="425">
        <f>IF(Taula42[[#This Row],[Núm. d''ordre]]&gt;0,1,0)</f>
        <v>1</v>
      </c>
      <c r="AZ200" s="426">
        <f t="shared" si="30"/>
        <v>0</v>
      </c>
      <c r="BA200" s="426">
        <f t="shared" si="31"/>
        <v>0</v>
      </c>
      <c r="BB200" s="426">
        <f t="shared" si="32"/>
        <v>0</v>
      </c>
      <c r="BD200" s="88">
        <f t="shared" si="33"/>
        <v>0</v>
      </c>
      <c r="BE200" s="88">
        <f t="shared" si="34"/>
        <v>0</v>
      </c>
      <c r="CC200" s="12"/>
      <c r="CD200" s="12"/>
      <c r="CE200" s="12"/>
    </row>
    <row r="201" spans="1:83" ht="13.5" customHeight="1">
      <c r="A201" s="9"/>
      <c r="B201" s="15" t="str">
        <f>IF($C201&lt;&gt;"",MAX($B$7:B200)+1,"")</f>
        <v/>
      </c>
      <c r="C201" s="2"/>
      <c r="D201" s="167"/>
      <c r="E201" s="168"/>
      <c r="F201" s="153"/>
      <c r="G201" s="153"/>
      <c r="H201" s="160"/>
      <c r="I201" s="159"/>
      <c r="J201" s="163"/>
      <c r="K201" s="172"/>
      <c r="L201" s="162"/>
      <c r="M201" s="162"/>
      <c r="N201" s="532" t="str">
        <f>IF(Taula42[[#This Row],[Data inici contracte]]&lt;&gt;0,Taula42[[#This Row],[Data finalització contracte]]+1,"")</f>
        <v/>
      </c>
      <c r="O20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01" s="495" t="str">
        <f>IF(Taula42[[#This Row],[Data inici contracte]]&lt;&gt;0,((Taula42[[#This Row],[Dies de contracte en vigor durant l´any 2023]]/365)*104),"")</f>
        <v/>
      </c>
      <c r="Q201" s="496"/>
      <c r="R201" s="496"/>
      <c r="S201" s="496"/>
      <c r="T201" s="496"/>
      <c r="U201" s="371">
        <f>SUM(Taula42[[#This Row],[Nombre d''hores de suport i acompanyament a les famílies]:[Nombre d''hores de seguiment en el lloc de feina]])</f>
        <v>0</v>
      </c>
      <c r="V201" s="371" t="str">
        <f>IF(Taula42[[#This Row],[Suma total d''hores d''atenció]]=0,"",AH201)</f>
        <v/>
      </c>
      <c r="W201" s="170"/>
      <c r="X201" s="170"/>
      <c r="Y201" s="170"/>
      <c r="Z201" s="170"/>
      <c r="AA201" s="170"/>
      <c r="AB201" s="224">
        <f t="shared" si="27"/>
        <v>0</v>
      </c>
      <c r="AC201" s="227">
        <f>Taula42[[#This Row],[Mòdul aplicat]]</f>
        <v>0</v>
      </c>
      <c r="AD201" s="231"/>
      <c r="AE201" s="80"/>
      <c r="AF201" s="529">
        <f>(IF(AND(AS201=1,Taula42[[#This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01" s="529">
        <f t="shared" si="35"/>
        <v>0</v>
      </c>
      <c r="AH20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01" s="420"/>
      <c r="AJ201" s="471" t="str">
        <f>IF(Taula42[[#This Row],[Data inici contracte]]=0,"",(12/365)*Taula42[[#This Row],[Dies de contracte en vigor durant l´any 2023]])</f>
        <v/>
      </c>
      <c r="AK201" s="471" t="str">
        <f>IF(Taula42[[#This Row],[Data inici contracte]]=0,"",(24/365)*Taula42[[#This Row],[Dies de contracte en vigor durant l´any 2023]])</f>
        <v/>
      </c>
      <c r="AL201" s="471" t="str">
        <f>IF(Taula42[[#This Row],[Data inici contracte]]=0,"",(4/365)*Taula42[[#This Row],[Dies de contracte en vigor durant l´any 2023]])</f>
        <v/>
      </c>
      <c r="AM201" s="471" t="str">
        <f>IF(Taula42[[#This Row],[Data inici contracte]]=0,"",(64/365)*Taula42[[#This Row],[Dies de contracte en vigor durant l´any 2023]])</f>
        <v/>
      </c>
      <c r="AN201" s="420"/>
      <c r="AO201" s="91">
        <f>IF(AS201=1,((2763.41/365)*Taula42[[#This Row],[Dies de contracte en vigor durant l´any 2023]]),0)</f>
        <v>0</v>
      </c>
      <c r="AQ201" s="15"/>
      <c r="AS201" s="425">
        <f>IF(Taula42[[#This Row],[Núm. d''ordre]]&lt;&gt;"",1,0)</f>
        <v>0</v>
      </c>
      <c r="AU201" s="425">
        <f t="shared" si="28"/>
        <v>1</v>
      </c>
      <c r="AV201" s="425">
        <f t="shared" si="29"/>
        <v>0</v>
      </c>
      <c r="AX201" s="425">
        <f>IF(Taula42[[#This Row],[Núm. d''ordre]]&gt;0,1,0)</f>
        <v>1</v>
      </c>
      <c r="AZ201" s="426">
        <f t="shared" si="30"/>
        <v>0</v>
      </c>
      <c r="BA201" s="426">
        <f t="shared" si="31"/>
        <v>0</v>
      </c>
      <c r="BB201" s="426">
        <f t="shared" si="32"/>
        <v>0</v>
      </c>
      <c r="BD201" s="88">
        <f t="shared" si="33"/>
        <v>0</v>
      </c>
      <c r="BE201" s="88">
        <f t="shared" si="34"/>
        <v>0</v>
      </c>
      <c r="CC201" s="12"/>
      <c r="CD201" s="12"/>
      <c r="CE201" s="12"/>
    </row>
    <row r="202" spans="1:83" ht="13.5" customHeight="1">
      <c r="A202" s="9"/>
      <c r="B202" s="15" t="str">
        <f>IF($C202&lt;&gt;"",MAX($B$7:B201)+1,"")</f>
        <v/>
      </c>
      <c r="C202" s="2"/>
      <c r="D202" s="167"/>
      <c r="E202" s="168"/>
      <c r="F202" s="153"/>
      <c r="G202" s="153"/>
      <c r="H202" s="160"/>
      <c r="I202" s="159"/>
      <c r="J202" s="163"/>
      <c r="K202" s="172"/>
      <c r="L202" s="162"/>
      <c r="M202" s="162"/>
      <c r="N202" s="532" t="str">
        <f>IF(Taula42[[#This Row],[Data inici contracte]]&lt;&gt;0,Taula42[[#This Row],[Data finalització contracte]]+1,"")</f>
        <v/>
      </c>
      <c r="O20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02" s="495" t="str">
        <f>IF(Taula42[[#This Row],[Data inici contracte]]&lt;&gt;0,((Taula42[[#This Row],[Dies de contracte en vigor durant l´any 2023]]/365)*104),"")</f>
        <v/>
      </c>
      <c r="Q202" s="496"/>
      <c r="R202" s="496"/>
      <c r="S202" s="496"/>
      <c r="T202" s="496"/>
      <c r="U202" s="371">
        <f>SUM(Taula42[[#This Row],[Nombre d''hores de suport i acompanyament a les famílies]:[Nombre d''hores de seguiment en el lloc de feina]])</f>
        <v>0</v>
      </c>
      <c r="V202" s="371" t="str">
        <f>IF(Taula42[[#This Row],[Suma total d''hores d''atenció]]=0,"",AH202)</f>
        <v/>
      </c>
      <c r="W202" s="170"/>
      <c r="X202" s="170"/>
      <c r="Y202" s="170"/>
      <c r="Z202" s="170"/>
      <c r="AA202" s="170"/>
      <c r="AB202" s="224">
        <f t="shared" si="27"/>
        <v>0</v>
      </c>
      <c r="AC202" s="227">
        <f>Taula42[[#This Row],[Mòdul aplicat]]</f>
        <v>0</v>
      </c>
      <c r="AD202" s="231"/>
      <c r="AE202" s="80"/>
      <c r="AF202" s="529">
        <f>(IF(AND(AS202=1,Taula42[[#This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02" s="529">
        <f t="shared" si="35"/>
        <v>0</v>
      </c>
      <c r="AH20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02" s="420"/>
      <c r="AJ202" s="471" t="str">
        <f>IF(Taula42[[#This Row],[Data inici contracte]]=0,"",(12/365)*Taula42[[#This Row],[Dies de contracte en vigor durant l´any 2023]])</f>
        <v/>
      </c>
      <c r="AK202" s="471" t="str">
        <f>IF(Taula42[[#This Row],[Data inici contracte]]=0,"",(24/365)*Taula42[[#This Row],[Dies de contracte en vigor durant l´any 2023]])</f>
        <v/>
      </c>
      <c r="AL202" s="471" t="str">
        <f>IF(Taula42[[#This Row],[Data inici contracte]]=0,"",(4/365)*Taula42[[#This Row],[Dies de contracte en vigor durant l´any 2023]])</f>
        <v/>
      </c>
      <c r="AM202" s="471" t="str">
        <f>IF(Taula42[[#This Row],[Data inici contracte]]=0,"",(64/365)*Taula42[[#This Row],[Dies de contracte en vigor durant l´any 2023]])</f>
        <v/>
      </c>
      <c r="AN202" s="420"/>
      <c r="AO202" s="91">
        <f>IF(AS202=1,((2763.41/365)*Taula42[[#This Row],[Dies de contracte en vigor durant l´any 2023]]),0)</f>
        <v>0</v>
      </c>
      <c r="AQ202" s="15"/>
      <c r="AS202" s="425">
        <f>IF(Taula42[[#This Row],[Núm. d''ordre]]&lt;&gt;"",1,0)</f>
        <v>0</v>
      </c>
      <c r="AU202" s="425">
        <f t="shared" si="28"/>
        <v>1</v>
      </c>
      <c r="AV202" s="425">
        <f t="shared" si="29"/>
        <v>0</v>
      </c>
      <c r="AX202" s="425">
        <f>IF(Taula42[[#This Row],[Núm. d''ordre]]&gt;0,1,0)</f>
        <v>1</v>
      </c>
      <c r="AZ202" s="426">
        <f t="shared" si="30"/>
        <v>0</v>
      </c>
      <c r="BA202" s="426">
        <f t="shared" si="31"/>
        <v>0</v>
      </c>
      <c r="BB202" s="426">
        <f t="shared" si="32"/>
        <v>0</v>
      </c>
      <c r="BD202" s="88">
        <f t="shared" si="33"/>
        <v>0</v>
      </c>
      <c r="BE202" s="88">
        <f t="shared" si="34"/>
        <v>0</v>
      </c>
      <c r="CC202" s="12"/>
      <c r="CD202" s="12"/>
      <c r="CE202" s="12"/>
    </row>
    <row r="203" spans="1:83" ht="13.5" customHeight="1">
      <c r="A203" s="9"/>
      <c r="B203" s="15" t="str">
        <f>IF($C203&lt;&gt;"",MAX($B$7:B202)+1,"")</f>
        <v/>
      </c>
      <c r="C203" s="2"/>
      <c r="D203" s="167"/>
      <c r="E203" s="168"/>
      <c r="F203" s="153"/>
      <c r="G203" s="153"/>
      <c r="H203" s="160"/>
      <c r="I203" s="159"/>
      <c r="J203" s="163"/>
      <c r="K203" s="172"/>
      <c r="L203" s="162"/>
      <c r="M203" s="162"/>
      <c r="N203" s="532" t="str">
        <f>IF(Taula42[[#This Row],[Data inici contracte]]&lt;&gt;0,Taula42[[#This Row],[Data finalització contracte]]+1,"")</f>
        <v/>
      </c>
      <c r="O20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03" s="495" t="str">
        <f>IF(Taula42[[#This Row],[Data inici contracte]]&lt;&gt;0,((Taula42[[#This Row],[Dies de contracte en vigor durant l´any 2023]]/365)*104),"")</f>
        <v/>
      </c>
      <c r="Q203" s="496"/>
      <c r="R203" s="496"/>
      <c r="S203" s="496"/>
      <c r="T203" s="496"/>
      <c r="U203" s="371">
        <f>SUM(Taula42[[#This Row],[Nombre d''hores de suport i acompanyament a les famílies]:[Nombre d''hores de seguiment en el lloc de feina]])</f>
        <v>0</v>
      </c>
      <c r="V203" s="371" t="str">
        <f>IF(Taula42[[#This Row],[Suma total d''hores d''atenció]]=0,"",AH203)</f>
        <v/>
      </c>
      <c r="W203" s="170"/>
      <c r="X203" s="170"/>
      <c r="Y203" s="170"/>
      <c r="Z203" s="170"/>
      <c r="AA203" s="170"/>
      <c r="AB203" s="224">
        <f t="shared" si="27"/>
        <v>0</v>
      </c>
      <c r="AC203" s="227">
        <f>Taula42[[#This Row],[Mòdul aplicat]]</f>
        <v>0</v>
      </c>
      <c r="AD203" s="231"/>
      <c r="AE203" s="80"/>
      <c r="AF203" s="529">
        <f>(IF(AND(AS203=1,Taula42[[#This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03" s="529">
        <f t="shared" si="35"/>
        <v>0</v>
      </c>
      <c r="AH20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03" s="420"/>
      <c r="AJ203" s="471" t="str">
        <f>IF(Taula42[[#This Row],[Data inici contracte]]=0,"",(12/365)*Taula42[[#This Row],[Dies de contracte en vigor durant l´any 2023]])</f>
        <v/>
      </c>
      <c r="AK203" s="471" t="str">
        <f>IF(Taula42[[#This Row],[Data inici contracte]]=0,"",(24/365)*Taula42[[#This Row],[Dies de contracte en vigor durant l´any 2023]])</f>
        <v/>
      </c>
      <c r="AL203" s="471" t="str">
        <f>IF(Taula42[[#This Row],[Data inici contracte]]=0,"",(4/365)*Taula42[[#This Row],[Dies de contracte en vigor durant l´any 2023]])</f>
        <v/>
      </c>
      <c r="AM203" s="471" t="str">
        <f>IF(Taula42[[#This Row],[Data inici contracte]]=0,"",(64/365)*Taula42[[#This Row],[Dies de contracte en vigor durant l´any 2023]])</f>
        <v/>
      </c>
      <c r="AN203" s="420"/>
      <c r="AO203" s="91">
        <f>IF(AS203=1,((2763.41/365)*Taula42[[#This Row],[Dies de contracte en vigor durant l´any 2023]]),0)</f>
        <v>0</v>
      </c>
      <c r="AQ203" s="15"/>
      <c r="AS203" s="425">
        <f>IF(Taula42[[#This Row],[Núm. d''ordre]]&lt;&gt;"",1,0)</f>
        <v>0</v>
      </c>
      <c r="AU203" s="425">
        <f t="shared" si="28"/>
        <v>1</v>
      </c>
      <c r="AV203" s="425">
        <f t="shared" si="29"/>
        <v>0</v>
      </c>
      <c r="AX203" s="425">
        <f>IF(Taula42[[#This Row],[Núm. d''ordre]]&gt;0,1,0)</f>
        <v>1</v>
      </c>
      <c r="AZ203" s="426">
        <f t="shared" si="30"/>
        <v>0</v>
      </c>
      <c r="BA203" s="426">
        <f t="shared" si="31"/>
        <v>0</v>
      </c>
      <c r="BB203" s="426">
        <f t="shared" si="32"/>
        <v>0</v>
      </c>
      <c r="BD203" s="88">
        <f t="shared" si="33"/>
        <v>0</v>
      </c>
      <c r="BE203" s="88">
        <f t="shared" si="34"/>
        <v>0</v>
      </c>
      <c r="CC203" s="12"/>
      <c r="CD203" s="12"/>
      <c r="CE203" s="12"/>
    </row>
    <row r="204" spans="1:83" ht="13.5" customHeight="1">
      <c r="A204" s="9"/>
      <c r="B204" s="15" t="str">
        <f>IF($C204&lt;&gt;"",MAX($B$7:B203)+1,"")</f>
        <v/>
      </c>
      <c r="C204" s="2"/>
      <c r="D204" s="167"/>
      <c r="E204" s="168"/>
      <c r="F204" s="153"/>
      <c r="G204" s="153"/>
      <c r="H204" s="160"/>
      <c r="I204" s="159"/>
      <c r="J204" s="163"/>
      <c r="K204" s="172"/>
      <c r="L204" s="162"/>
      <c r="M204" s="162"/>
      <c r="N204" s="532" t="str">
        <f>IF(Taula42[[#This Row],[Data inici contracte]]&lt;&gt;0,Taula42[[#This Row],[Data finalització contracte]]+1,"")</f>
        <v/>
      </c>
      <c r="O20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04" s="495" t="str">
        <f>IF(Taula42[[#This Row],[Data inici contracte]]&lt;&gt;0,((Taula42[[#This Row],[Dies de contracte en vigor durant l´any 2023]]/365)*104),"")</f>
        <v/>
      </c>
      <c r="Q204" s="496"/>
      <c r="R204" s="496"/>
      <c r="S204" s="496"/>
      <c r="T204" s="496"/>
      <c r="U204" s="371">
        <f>SUM(Taula42[[#This Row],[Nombre d''hores de suport i acompanyament a les famílies]:[Nombre d''hores de seguiment en el lloc de feina]])</f>
        <v>0</v>
      </c>
      <c r="V204" s="371" t="str">
        <f>IF(Taula42[[#This Row],[Suma total d''hores d''atenció]]=0,"",AH204)</f>
        <v/>
      </c>
      <c r="W204" s="170"/>
      <c r="X204" s="170"/>
      <c r="Y204" s="170"/>
      <c r="Z204" s="170"/>
      <c r="AA204" s="170"/>
      <c r="AB204" s="224">
        <f t="shared" si="27"/>
        <v>0</v>
      </c>
      <c r="AC204" s="227">
        <f>Taula42[[#This Row],[Mòdul aplicat]]</f>
        <v>0</v>
      </c>
      <c r="AD204" s="231"/>
      <c r="AE204" s="80"/>
      <c r="AF204" s="529">
        <f>(IF(AND(AS204=1,Taula42[[#This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04" s="529">
        <f t="shared" si="35"/>
        <v>0</v>
      </c>
      <c r="AH20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04" s="420"/>
      <c r="AJ204" s="471" t="str">
        <f>IF(Taula42[[#This Row],[Data inici contracte]]=0,"",(12/365)*Taula42[[#This Row],[Dies de contracte en vigor durant l´any 2023]])</f>
        <v/>
      </c>
      <c r="AK204" s="471" t="str">
        <f>IF(Taula42[[#This Row],[Data inici contracte]]=0,"",(24/365)*Taula42[[#This Row],[Dies de contracte en vigor durant l´any 2023]])</f>
        <v/>
      </c>
      <c r="AL204" s="471" t="str">
        <f>IF(Taula42[[#This Row],[Data inici contracte]]=0,"",(4/365)*Taula42[[#This Row],[Dies de contracte en vigor durant l´any 2023]])</f>
        <v/>
      </c>
      <c r="AM204" s="471" t="str">
        <f>IF(Taula42[[#This Row],[Data inici contracte]]=0,"",(64/365)*Taula42[[#This Row],[Dies de contracte en vigor durant l´any 2023]])</f>
        <v/>
      </c>
      <c r="AN204" s="420"/>
      <c r="AO204" s="91">
        <f>IF(AS204=1,((2763.41/365)*Taula42[[#This Row],[Dies de contracte en vigor durant l´any 2023]]),0)</f>
        <v>0</v>
      </c>
      <c r="AQ204" s="15"/>
      <c r="AS204" s="425">
        <f>IF(Taula42[[#This Row],[Núm. d''ordre]]&lt;&gt;"",1,0)</f>
        <v>0</v>
      </c>
      <c r="AU204" s="425">
        <f t="shared" si="28"/>
        <v>1</v>
      </c>
      <c r="AV204" s="425">
        <f t="shared" si="29"/>
        <v>0</v>
      </c>
      <c r="AX204" s="425">
        <f>IF(Taula42[[#This Row],[Núm. d''ordre]]&gt;0,1,0)</f>
        <v>1</v>
      </c>
      <c r="AZ204" s="426">
        <f t="shared" si="30"/>
        <v>0</v>
      </c>
      <c r="BA204" s="426">
        <f t="shared" si="31"/>
        <v>0</v>
      </c>
      <c r="BB204" s="426">
        <f t="shared" si="32"/>
        <v>0</v>
      </c>
      <c r="BD204" s="88">
        <f t="shared" si="33"/>
        <v>0</v>
      </c>
      <c r="BE204" s="88">
        <f t="shared" si="34"/>
        <v>0</v>
      </c>
      <c r="CC204" s="12"/>
      <c r="CD204" s="12"/>
      <c r="CE204" s="12"/>
    </row>
    <row r="205" spans="1:83" ht="13.5" customHeight="1">
      <c r="A205" s="9"/>
      <c r="B205" s="15" t="str">
        <f>IF($C205&lt;&gt;"",MAX($B$7:B204)+1,"")</f>
        <v/>
      </c>
      <c r="C205" s="2"/>
      <c r="D205" s="167"/>
      <c r="E205" s="168"/>
      <c r="F205" s="153"/>
      <c r="G205" s="153"/>
      <c r="H205" s="160"/>
      <c r="I205" s="159"/>
      <c r="J205" s="163"/>
      <c r="K205" s="172"/>
      <c r="L205" s="162"/>
      <c r="M205" s="162"/>
      <c r="N205" s="532" t="str">
        <f>IF(Taula42[[#This Row],[Data inici contracte]]&lt;&gt;0,Taula42[[#This Row],[Data finalització contracte]]+1,"")</f>
        <v/>
      </c>
      <c r="O20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05" s="495" t="str">
        <f>IF(Taula42[[#This Row],[Data inici contracte]]&lt;&gt;0,((Taula42[[#This Row],[Dies de contracte en vigor durant l´any 2023]]/365)*104),"")</f>
        <v/>
      </c>
      <c r="Q205" s="496"/>
      <c r="R205" s="496"/>
      <c r="S205" s="496"/>
      <c r="T205" s="496"/>
      <c r="U205" s="371">
        <f>SUM(Taula42[[#This Row],[Nombre d''hores de suport i acompanyament a les famílies]:[Nombre d''hores de seguiment en el lloc de feina]])</f>
        <v>0</v>
      </c>
      <c r="V205" s="371" t="str">
        <f>IF(Taula42[[#This Row],[Suma total d''hores d''atenció]]=0,"",AH205)</f>
        <v/>
      </c>
      <c r="W205" s="170"/>
      <c r="X205" s="170"/>
      <c r="Y205" s="170"/>
      <c r="Z205" s="170"/>
      <c r="AA205" s="170"/>
      <c r="AB205" s="224">
        <f t="shared" si="27"/>
        <v>0</v>
      </c>
      <c r="AC205" s="227">
        <f>Taula42[[#This Row],[Mòdul aplicat]]</f>
        <v>0</v>
      </c>
      <c r="AD205" s="231"/>
      <c r="AE205" s="80"/>
      <c r="AF205" s="529">
        <f>(IF(AND(AS205=1,Taula42[[#This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05" s="529">
        <f t="shared" si="35"/>
        <v>0</v>
      </c>
      <c r="AH20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05" s="420"/>
      <c r="AJ205" s="471" t="str">
        <f>IF(Taula42[[#This Row],[Data inici contracte]]=0,"",(12/365)*Taula42[[#This Row],[Dies de contracte en vigor durant l´any 2023]])</f>
        <v/>
      </c>
      <c r="AK205" s="471" t="str">
        <f>IF(Taula42[[#This Row],[Data inici contracte]]=0,"",(24/365)*Taula42[[#This Row],[Dies de contracte en vigor durant l´any 2023]])</f>
        <v/>
      </c>
      <c r="AL205" s="471" t="str">
        <f>IF(Taula42[[#This Row],[Data inici contracte]]=0,"",(4/365)*Taula42[[#This Row],[Dies de contracte en vigor durant l´any 2023]])</f>
        <v/>
      </c>
      <c r="AM205" s="471" t="str">
        <f>IF(Taula42[[#This Row],[Data inici contracte]]=0,"",(64/365)*Taula42[[#This Row],[Dies de contracte en vigor durant l´any 2023]])</f>
        <v/>
      </c>
      <c r="AN205" s="420"/>
      <c r="AO205" s="91">
        <f>IF(AS205=1,((2763.41/365)*Taula42[[#This Row],[Dies de contracte en vigor durant l´any 2023]]),0)</f>
        <v>0</v>
      </c>
      <c r="AQ205" s="15"/>
      <c r="AS205" s="425">
        <f>IF(Taula42[[#This Row],[Núm. d''ordre]]&lt;&gt;"",1,0)</f>
        <v>0</v>
      </c>
      <c r="AU205" s="425">
        <f t="shared" si="28"/>
        <v>1</v>
      </c>
      <c r="AV205" s="425">
        <f t="shared" si="29"/>
        <v>0</v>
      </c>
      <c r="AX205" s="425">
        <f>IF(Taula42[[#This Row],[Núm. d''ordre]]&gt;0,1,0)</f>
        <v>1</v>
      </c>
      <c r="AZ205" s="426">
        <f t="shared" si="30"/>
        <v>0</v>
      </c>
      <c r="BA205" s="426">
        <f t="shared" si="31"/>
        <v>0</v>
      </c>
      <c r="BB205" s="426">
        <f t="shared" si="32"/>
        <v>0</v>
      </c>
      <c r="BD205" s="88">
        <f t="shared" si="33"/>
        <v>0</v>
      </c>
      <c r="BE205" s="88">
        <f t="shared" si="34"/>
        <v>0</v>
      </c>
      <c r="CC205" s="12"/>
      <c r="CD205" s="12"/>
      <c r="CE205" s="12"/>
    </row>
    <row r="206" spans="1:83" ht="13.5" customHeight="1">
      <c r="A206" s="9"/>
      <c r="B206" s="15" t="str">
        <f>IF($C206&lt;&gt;"",MAX($B$7:B205)+1,"")</f>
        <v/>
      </c>
      <c r="C206" s="2"/>
      <c r="D206" s="167"/>
      <c r="E206" s="168"/>
      <c r="F206" s="153"/>
      <c r="G206" s="153"/>
      <c r="H206" s="160"/>
      <c r="I206" s="159"/>
      <c r="J206" s="163"/>
      <c r="K206" s="172"/>
      <c r="L206" s="162"/>
      <c r="M206" s="162"/>
      <c r="N206" s="532" t="str">
        <f>IF(Taula42[[#This Row],[Data inici contracte]]&lt;&gt;0,Taula42[[#This Row],[Data finalització contracte]]+1,"")</f>
        <v/>
      </c>
      <c r="O20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06" s="495" t="str">
        <f>IF(Taula42[[#This Row],[Data inici contracte]]&lt;&gt;0,((Taula42[[#This Row],[Dies de contracte en vigor durant l´any 2023]]/365)*104),"")</f>
        <v/>
      </c>
      <c r="Q206" s="496"/>
      <c r="R206" s="496"/>
      <c r="S206" s="496"/>
      <c r="T206" s="496"/>
      <c r="U206" s="371">
        <f>SUM(Taula42[[#This Row],[Nombre d''hores de suport i acompanyament a les famílies]:[Nombre d''hores de seguiment en el lloc de feina]])</f>
        <v>0</v>
      </c>
      <c r="V206" s="371" t="str">
        <f>IF(Taula42[[#This Row],[Suma total d''hores d''atenció]]=0,"",AH206)</f>
        <v/>
      </c>
      <c r="W206" s="170"/>
      <c r="X206" s="170"/>
      <c r="Y206" s="170"/>
      <c r="Z206" s="170"/>
      <c r="AA206" s="170"/>
      <c r="AB206" s="224">
        <f t="shared" si="27"/>
        <v>0</v>
      </c>
      <c r="AC206" s="227">
        <f>Taula42[[#This Row],[Mòdul aplicat]]</f>
        <v>0</v>
      </c>
      <c r="AD206" s="231"/>
      <c r="AE206" s="80"/>
      <c r="AF206" s="529">
        <f>(IF(AND(AS206=1,Taula42[[#This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06" s="529">
        <f t="shared" si="35"/>
        <v>0</v>
      </c>
      <c r="AH20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06" s="420"/>
      <c r="AJ206" s="471" t="str">
        <f>IF(Taula42[[#This Row],[Data inici contracte]]=0,"",(12/365)*Taula42[[#This Row],[Dies de contracte en vigor durant l´any 2023]])</f>
        <v/>
      </c>
      <c r="AK206" s="471" t="str">
        <f>IF(Taula42[[#This Row],[Data inici contracte]]=0,"",(24/365)*Taula42[[#This Row],[Dies de contracte en vigor durant l´any 2023]])</f>
        <v/>
      </c>
      <c r="AL206" s="471" t="str">
        <f>IF(Taula42[[#This Row],[Data inici contracte]]=0,"",(4/365)*Taula42[[#This Row],[Dies de contracte en vigor durant l´any 2023]])</f>
        <v/>
      </c>
      <c r="AM206" s="471" t="str">
        <f>IF(Taula42[[#This Row],[Data inici contracte]]=0,"",(64/365)*Taula42[[#This Row],[Dies de contracte en vigor durant l´any 2023]])</f>
        <v/>
      </c>
      <c r="AN206" s="420"/>
      <c r="AO206" s="91">
        <f>IF(AS206=1,((2763.41/365)*Taula42[[#This Row],[Dies de contracte en vigor durant l´any 2023]]),0)</f>
        <v>0</v>
      </c>
      <c r="AQ206" s="15"/>
      <c r="AS206" s="425">
        <f>IF(Taula42[[#This Row],[Núm. d''ordre]]&lt;&gt;"",1,0)</f>
        <v>0</v>
      </c>
      <c r="AU206" s="425">
        <f t="shared" si="28"/>
        <v>1</v>
      </c>
      <c r="AV206" s="425">
        <f t="shared" si="29"/>
        <v>0</v>
      </c>
      <c r="AX206" s="425">
        <f>IF(Taula42[[#This Row],[Núm. d''ordre]]&gt;0,1,0)</f>
        <v>1</v>
      </c>
      <c r="AZ206" s="426">
        <f t="shared" si="30"/>
        <v>0</v>
      </c>
      <c r="BA206" s="426">
        <f t="shared" si="31"/>
        <v>0</v>
      </c>
      <c r="BB206" s="426">
        <f t="shared" si="32"/>
        <v>0</v>
      </c>
      <c r="BD206" s="88">
        <f t="shared" si="33"/>
        <v>0</v>
      </c>
      <c r="BE206" s="88">
        <f t="shared" si="34"/>
        <v>0</v>
      </c>
      <c r="CC206" s="12"/>
      <c r="CD206" s="12"/>
      <c r="CE206" s="12"/>
    </row>
    <row r="207" spans="1:83" ht="13.5" customHeight="1">
      <c r="A207" s="9"/>
      <c r="B207" s="15" t="str">
        <f>IF($C207&lt;&gt;"",MAX($B$7:B206)+1,"")</f>
        <v/>
      </c>
      <c r="C207" s="2"/>
      <c r="D207" s="167"/>
      <c r="E207" s="168"/>
      <c r="F207" s="153"/>
      <c r="G207" s="153"/>
      <c r="H207" s="160"/>
      <c r="I207" s="159"/>
      <c r="J207" s="163"/>
      <c r="K207" s="172"/>
      <c r="L207" s="162"/>
      <c r="M207" s="162"/>
      <c r="N207" s="532" t="str">
        <f>IF(Taula42[[#This Row],[Data inici contracte]]&lt;&gt;0,Taula42[[#This Row],[Data finalització contracte]]+1,"")</f>
        <v/>
      </c>
      <c r="O20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07" s="495" t="str">
        <f>IF(Taula42[[#This Row],[Data inici contracte]]&lt;&gt;0,((Taula42[[#This Row],[Dies de contracte en vigor durant l´any 2023]]/365)*104),"")</f>
        <v/>
      </c>
      <c r="Q207" s="496"/>
      <c r="R207" s="496"/>
      <c r="S207" s="496"/>
      <c r="T207" s="496"/>
      <c r="U207" s="371">
        <f>SUM(Taula42[[#This Row],[Nombre d''hores de suport i acompanyament a les famílies]:[Nombre d''hores de seguiment en el lloc de feina]])</f>
        <v>0</v>
      </c>
      <c r="V207" s="371" t="str">
        <f>IF(Taula42[[#This Row],[Suma total d''hores d''atenció]]=0,"",AH207)</f>
        <v/>
      </c>
      <c r="W207" s="170"/>
      <c r="X207" s="170"/>
      <c r="Y207" s="170"/>
      <c r="Z207" s="170"/>
      <c r="AA207" s="170"/>
      <c r="AB207" s="224">
        <f t="shared" si="27"/>
        <v>0</v>
      </c>
      <c r="AC207" s="227">
        <f>Taula42[[#This Row],[Mòdul aplicat]]</f>
        <v>0</v>
      </c>
      <c r="AD207" s="231"/>
      <c r="AE207" s="80"/>
      <c r="AF207" s="529">
        <f>(IF(AND(AS207=1,Taula42[[#This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07" s="529">
        <f t="shared" si="35"/>
        <v>0</v>
      </c>
      <c r="AH20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07" s="420"/>
      <c r="AJ207" s="471" t="str">
        <f>IF(Taula42[[#This Row],[Data inici contracte]]=0,"",(12/365)*Taula42[[#This Row],[Dies de contracte en vigor durant l´any 2023]])</f>
        <v/>
      </c>
      <c r="AK207" s="471" t="str">
        <f>IF(Taula42[[#This Row],[Data inici contracte]]=0,"",(24/365)*Taula42[[#This Row],[Dies de contracte en vigor durant l´any 2023]])</f>
        <v/>
      </c>
      <c r="AL207" s="471" t="str">
        <f>IF(Taula42[[#This Row],[Data inici contracte]]=0,"",(4/365)*Taula42[[#This Row],[Dies de contracte en vigor durant l´any 2023]])</f>
        <v/>
      </c>
      <c r="AM207" s="471" t="str">
        <f>IF(Taula42[[#This Row],[Data inici contracte]]=0,"",(64/365)*Taula42[[#This Row],[Dies de contracte en vigor durant l´any 2023]])</f>
        <v/>
      </c>
      <c r="AN207" s="420"/>
      <c r="AO207" s="91">
        <f>IF(AS207=1,((2763.41/365)*Taula42[[#This Row],[Dies de contracte en vigor durant l´any 2023]]),0)</f>
        <v>0</v>
      </c>
      <c r="AQ207" s="15"/>
      <c r="AS207" s="425">
        <f>IF(Taula42[[#This Row],[Núm. d''ordre]]&lt;&gt;"",1,0)</f>
        <v>0</v>
      </c>
      <c r="AU207" s="425">
        <f t="shared" si="28"/>
        <v>1</v>
      </c>
      <c r="AV207" s="425">
        <f t="shared" si="29"/>
        <v>0</v>
      </c>
      <c r="AX207" s="425">
        <f>IF(Taula42[[#This Row],[Núm. d''ordre]]&gt;0,1,0)</f>
        <v>1</v>
      </c>
      <c r="AZ207" s="426">
        <f t="shared" si="30"/>
        <v>0</v>
      </c>
      <c r="BA207" s="426">
        <f t="shared" si="31"/>
        <v>0</v>
      </c>
      <c r="BB207" s="426">
        <f t="shared" si="32"/>
        <v>0</v>
      </c>
      <c r="BD207" s="88">
        <f t="shared" si="33"/>
        <v>0</v>
      </c>
      <c r="BE207" s="88">
        <f t="shared" si="34"/>
        <v>0</v>
      </c>
      <c r="CC207" s="12"/>
      <c r="CD207" s="12"/>
      <c r="CE207" s="12"/>
    </row>
    <row r="208" spans="1:83" ht="13.5" customHeight="1">
      <c r="A208" s="9"/>
      <c r="B208" s="15" t="str">
        <f>IF($C208&lt;&gt;"",MAX($B$7:B207)+1,"")</f>
        <v/>
      </c>
      <c r="C208" s="2"/>
      <c r="D208" s="167"/>
      <c r="E208" s="168"/>
      <c r="F208" s="153"/>
      <c r="G208" s="153"/>
      <c r="H208" s="160"/>
      <c r="I208" s="159"/>
      <c r="J208" s="163"/>
      <c r="K208" s="172"/>
      <c r="L208" s="162"/>
      <c r="M208" s="162"/>
      <c r="N208" s="532" t="str">
        <f>IF(Taula42[[#This Row],[Data inici contracte]]&lt;&gt;0,Taula42[[#This Row],[Data finalització contracte]]+1,"")</f>
        <v/>
      </c>
      <c r="O20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08" s="495" t="str">
        <f>IF(Taula42[[#This Row],[Data inici contracte]]&lt;&gt;0,((Taula42[[#This Row],[Dies de contracte en vigor durant l´any 2023]]/365)*104),"")</f>
        <v/>
      </c>
      <c r="Q208" s="496"/>
      <c r="R208" s="496"/>
      <c r="S208" s="496"/>
      <c r="T208" s="496"/>
      <c r="U208" s="371">
        <f>SUM(Taula42[[#This Row],[Nombre d''hores de suport i acompanyament a les famílies]:[Nombre d''hores de seguiment en el lloc de feina]])</f>
        <v>0</v>
      </c>
      <c r="V208" s="371" t="str">
        <f>IF(Taula42[[#This Row],[Suma total d''hores d''atenció]]=0,"",AH208)</f>
        <v/>
      </c>
      <c r="W208" s="170"/>
      <c r="X208" s="170"/>
      <c r="Y208" s="170"/>
      <c r="Z208" s="170"/>
      <c r="AA208" s="170"/>
      <c r="AB208" s="224">
        <f t="shared" si="27"/>
        <v>0</v>
      </c>
      <c r="AC208" s="227">
        <f>Taula42[[#This Row],[Mòdul aplicat]]</f>
        <v>0</v>
      </c>
      <c r="AD208" s="231"/>
      <c r="AE208" s="80"/>
      <c r="AF208" s="529">
        <f>(IF(AND(AS208=1,Taula42[[#This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08" s="529">
        <f t="shared" si="35"/>
        <v>0</v>
      </c>
      <c r="AH20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08" s="420"/>
      <c r="AJ208" s="471" t="str">
        <f>IF(Taula42[[#This Row],[Data inici contracte]]=0,"",(12/365)*Taula42[[#This Row],[Dies de contracte en vigor durant l´any 2023]])</f>
        <v/>
      </c>
      <c r="AK208" s="471" t="str">
        <f>IF(Taula42[[#This Row],[Data inici contracte]]=0,"",(24/365)*Taula42[[#This Row],[Dies de contracte en vigor durant l´any 2023]])</f>
        <v/>
      </c>
      <c r="AL208" s="471" t="str">
        <f>IF(Taula42[[#This Row],[Data inici contracte]]=0,"",(4/365)*Taula42[[#This Row],[Dies de contracte en vigor durant l´any 2023]])</f>
        <v/>
      </c>
      <c r="AM208" s="471" t="str">
        <f>IF(Taula42[[#This Row],[Data inici contracte]]=0,"",(64/365)*Taula42[[#This Row],[Dies de contracte en vigor durant l´any 2023]])</f>
        <v/>
      </c>
      <c r="AN208" s="420"/>
      <c r="AO208" s="91">
        <f>IF(AS208=1,((2763.41/365)*Taula42[[#This Row],[Dies de contracte en vigor durant l´any 2023]]),0)</f>
        <v>0</v>
      </c>
      <c r="AQ208" s="15"/>
      <c r="AS208" s="425">
        <f>IF(Taula42[[#This Row],[Núm. d''ordre]]&lt;&gt;"",1,0)</f>
        <v>0</v>
      </c>
      <c r="AU208" s="425">
        <f t="shared" si="28"/>
        <v>1</v>
      </c>
      <c r="AV208" s="425">
        <f t="shared" si="29"/>
        <v>0</v>
      </c>
      <c r="AX208" s="425">
        <f>IF(Taula42[[#This Row],[Núm. d''ordre]]&gt;0,1,0)</f>
        <v>1</v>
      </c>
      <c r="AZ208" s="426">
        <f t="shared" si="30"/>
        <v>0</v>
      </c>
      <c r="BA208" s="426">
        <f t="shared" si="31"/>
        <v>0</v>
      </c>
      <c r="BB208" s="426">
        <f t="shared" si="32"/>
        <v>0</v>
      </c>
      <c r="BD208" s="88">
        <f t="shared" si="33"/>
        <v>0</v>
      </c>
      <c r="BE208" s="88">
        <f t="shared" si="34"/>
        <v>0</v>
      </c>
      <c r="CC208" s="12"/>
      <c r="CD208" s="12"/>
      <c r="CE208" s="12"/>
    </row>
    <row r="209" spans="1:83" ht="13.5" customHeight="1">
      <c r="A209" s="9"/>
      <c r="B209" s="15" t="str">
        <f>IF($C209&lt;&gt;"",MAX($B$7:B208)+1,"")</f>
        <v/>
      </c>
      <c r="C209" s="2"/>
      <c r="D209" s="167"/>
      <c r="E209" s="168"/>
      <c r="F209" s="153"/>
      <c r="G209" s="153"/>
      <c r="H209" s="160"/>
      <c r="I209" s="159"/>
      <c r="J209" s="163"/>
      <c r="K209" s="172"/>
      <c r="L209" s="162"/>
      <c r="M209" s="162"/>
      <c r="N209" s="532" t="str">
        <f>IF(Taula42[[#This Row],[Data inici contracte]]&lt;&gt;0,Taula42[[#This Row],[Data finalització contracte]]+1,"")</f>
        <v/>
      </c>
      <c r="O20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09" s="495" t="str">
        <f>IF(Taula42[[#This Row],[Data inici contracte]]&lt;&gt;0,((Taula42[[#This Row],[Dies de contracte en vigor durant l´any 2023]]/365)*104),"")</f>
        <v/>
      </c>
      <c r="Q209" s="496"/>
      <c r="R209" s="496"/>
      <c r="S209" s="496"/>
      <c r="T209" s="496"/>
      <c r="U209" s="371">
        <f>SUM(Taula42[[#This Row],[Nombre d''hores de suport i acompanyament a les famílies]:[Nombre d''hores de seguiment en el lloc de feina]])</f>
        <v>0</v>
      </c>
      <c r="V209" s="371" t="str">
        <f>IF(Taula42[[#This Row],[Suma total d''hores d''atenció]]=0,"",AH209)</f>
        <v/>
      </c>
      <c r="W209" s="170"/>
      <c r="X209" s="170"/>
      <c r="Y209" s="170"/>
      <c r="Z209" s="170"/>
      <c r="AA209" s="170"/>
      <c r="AB209" s="224">
        <f t="shared" si="27"/>
        <v>0</v>
      </c>
      <c r="AC209" s="227">
        <f>Taula42[[#This Row],[Mòdul aplicat]]</f>
        <v>0</v>
      </c>
      <c r="AD209" s="231"/>
      <c r="AE209" s="80"/>
      <c r="AF209" s="529">
        <f>(IF(AND(AS209=1,Taula42[[#This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09" s="529">
        <f t="shared" si="35"/>
        <v>0</v>
      </c>
      <c r="AH20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09" s="420"/>
      <c r="AJ209" s="471" t="str">
        <f>IF(Taula42[[#This Row],[Data inici contracte]]=0,"",(12/365)*Taula42[[#This Row],[Dies de contracte en vigor durant l´any 2023]])</f>
        <v/>
      </c>
      <c r="AK209" s="471" t="str">
        <f>IF(Taula42[[#This Row],[Data inici contracte]]=0,"",(24/365)*Taula42[[#This Row],[Dies de contracte en vigor durant l´any 2023]])</f>
        <v/>
      </c>
      <c r="AL209" s="471" t="str">
        <f>IF(Taula42[[#This Row],[Data inici contracte]]=0,"",(4/365)*Taula42[[#This Row],[Dies de contracte en vigor durant l´any 2023]])</f>
        <v/>
      </c>
      <c r="AM209" s="471" t="str">
        <f>IF(Taula42[[#This Row],[Data inici contracte]]=0,"",(64/365)*Taula42[[#This Row],[Dies de contracte en vigor durant l´any 2023]])</f>
        <v/>
      </c>
      <c r="AN209" s="420"/>
      <c r="AO209" s="91">
        <f>IF(AS209=1,((2763.41/365)*Taula42[[#This Row],[Dies de contracte en vigor durant l´any 2023]]),0)</f>
        <v>0</v>
      </c>
      <c r="AQ209" s="15"/>
      <c r="AS209" s="425">
        <f>IF(Taula42[[#This Row],[Núm. d''ordre]]&lt;&gt;"",1,0)</f>
        <v>0</v>
      </c>
      <c r="AU209" s="425">
        <f t="shared" si="28"/>
        <v>1</v>
      </c>
      <c r="AV209" s="425">
        <f t="shared" si="29"/>
        <v>0</v>
      </c>
      <c r="AX209" s="425">
        <f>IF(Taula42[[#This Row],[Núm. d''ordre]]&gt;0,1,0)</f>
        <v>1</v>
      </c>
      <c r="AZ209" s="426">
        <f t="shared" si="30"/>
        <v>0</v>
      </c>
      <c r="BA209" s="426">
        <f t="shared" si="31"/>
        <v>0</v>
      </c>
      <c r="BB209" s="426">
        <f t="shared" si="32"/>
        <v>0</v>
      </c>
      <c r="BD209" s="88">
        <f t="shared" si="33"/>
        <v>0</v>
      </c>
      <c r="BE209" s="88">
        <f t="shared" si="34"/>
        <v>0</v>
      </c>
      <c r="CC209" s="12"/>
      <c r="CD209" s="12"/>
      <c r="CE209" s="12"/>
    </row>
    <row r="210" spans="1:83" ht="13.5" customHeight="1">
      <c r="A210" s="9"/>
      <c r="B210" s="15" t="str">
        <f>IF($C210&lt;&gt;"",MAX($B$7:B209)+1,"")</f>
        <v/>
      </c>
      <c r="C210" s="2"/>
      <c r="D210" s="167"/>
      <c r="E210" s="168"/>
      <c r="F210" s="153"/>
      <c r="G210" s="153"/>
      <c r="H210" s="160"/>
      <c r="I210" s="159"/>
      <c r="J210" s="163"/>
      <c r="K210" s="172"/>
      <c r="L210" s="162"/>
      <c r="M210" s="162"/>
      <c r="N210" s="532" t="str">
        <f>IF(Taula42[[#This Row],[Data inici contracte]]&lt;&gt;0,Taula42[[#This Row],[Data finalització contracte]]+1,"")</f>
        <v/>
      </c>
      <c r="O21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10" s="495" t="str">
        <f>IF(Taula42[[#This Row],[Data inici contracte]]&lt;&gt;0,((Taula42[[#This Row],[Dies de contracte en vigor durant l´any 2023]]/365)*104),"")</f>
        <v/>
      </c>
      <c r="Q210" s="496"/>
      <c r="R210" s="496"/>
      <c r="S210" s="496"/>
      <c r="T210" s="496"/>
      <c r="U210" s="371">
        <f>SUM(Taula42[[#This Row],[Nombre d''hores de suport i acompanyament a les famílies]:[Nombre d''hores de seguiment en el lloc de feina]])</f>
        <v>0</v>
      </c>
      <c r="V210" s="371" t="str">
        <f>IF(Taula42[[#This Row],[Suma total d''hores d''atenció]]=0,"",AH210)</f>
        <v/>
      </c>
      <c r="W210" s="170"/>
      <c r="X210" s="170"/>
      <c r="Y210" s="170"/>
      <c r="Z210" s="170"/>
      <c r="AA210" s="170"/>
      <c r="AB210" s="224">
        <f t="shared" si="27"/>
        <v>0</v>
      </c>
      <c r="AC210" s="227">
        <f>Taula42[[#This Row],[Mòdul aplicat]]</f>
        <v>0</v>
      </c>
      <c r="AD210" s="231"/>
      <c r="AE210" s="80"/>
      <c r="AF210" s="529">
        <f>(IF(AND(AS210=1,Taula42[[#This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10" s="529">
        <f t="shared" si="35"/>
        <v>0</v>
      </c>
      <c r="AH21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10" s="420"/>
      <c r="AJ210" s="471" t="str">
        <f>IF(Taula42[[#This Row],[Data inici contracte]]=0,"",(12/365)*Taula42[[#This Row],[Dies de contracte en vigor durant l´any 2023]])</f>
        <v/>
      </c>
      <c r="AK210" s="471" t="str">
        <f>IF(Taula42[[#This Row],[Data inici contracte]]=0,"",(24/365)*Taula42[[#This Row],[Dies de contracte en vigor durant l´any 2023]])</f>
        <v/>
      </c>
      <c r="AL210" s="471" t="str">
        <f>IF(Taula42[[#This Row],[Data inici contracte]]=0,"",(4/365)*Taula42[[#This Row],[Dies de contracte en vigor durant l´any 2023]])</f>
        <v/>
      </c>
      <c r="AM210" s="471" t="str">
        <f>IF(Taula42[[#This Row],[Data inici contracte]]=0,"",(64/365)*Taula42[[#This Row],[Dies de contracte en vigor durant l´any 2023]])</f>
        <v/>
      </c>
      <c r="AN210" s="420"/>
      <c r="AO210" s="91">
        <f>IF(AS210=1,((2763.41/365)*Taula42[[#This Row],[Dies de contracte en vigor durant l´any 2023]]),0)</f>
        <v>0</v>
      </c>
      <c r="AQ210" s="15"/>
      <c r="AS210" s="425">
        <f>IF(Taula42[[#This Row],[Núm. d''ordre]]&lt;&gt;"",1,0)</f>
        <v>0</v>
      </c>
      <c r="AU210" s="425">
        <f t="shared" si="28"/>
        <v>1</v>
      </c>
      <c r="AV210" s="425">
        <f t="shared" si="29"/>
        <v>0</v>
      </c>
      <c r="AX210" s="425">
        <f>IF(Taula42[[#This Row],[Núm. d''ordre]]&gt;0,1,0)</f>
        <v>1</v>
      </c>
      <c r="AZ210" s="426">
        <f t="shared" si="30"/>
        <v>0</v>
      </c>
      <c r="BA210" s="426">
        <f t="shared" si="31"/>
        <v>0</v>
      </c>
      <c r="BB210" s="426">
        <f t="shared" si="32"/>
        <v>0</v>
      </c>
      <c r="BD210" s="88">
        <f t="shared" si="33"/>
        <v>0</v>
      </c>
      <c r="BE210" s="88">
        <f t="shared" si="34"/>
        <v>0</v>
      </c>
      <c r="CC210" s="12"/>
      <c r="CD210" s="12"/>
      <c r="CE210" s="12"/>
    </row>
    <row r="211" spans="1:83" ht="13.5" customHeight="1">
      <c r="A211" s="9"/>
      <c r="B211" s="15" t="str">
        <f>IF($C211&lt;&gt;"",MAX($B$7:B210)+1,"")</f>
        <v/>
      </c>
      <c r="C211" s="2"/>
      <c r="D211" s="167"/>
      <c r="E211" s="168"/>
      <c r="F211" s="153"/>
      <c r="G211" s="153"/>
      <c r="H211" s="160"/>
      <c r="I211" s="159"/>
      <c r="J211" s="163"/>
      <c r="K211" s="172"/>
      <c r="L211" s="162"/>
      <c r="M211" s="162"/>
      <c r="N211" s="532" t="str">
        <f>IF(Taula42[[#This Row],[Data inici contracte]]&lt;&gt;0,Taula42[[#This Row],[Data finalització contracte]]+1,"")</f>
        <v/>
      </c>
      <c r="O21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11" s="495" t="str">
        <f>IF(Taula42[[#This Row],[Data inici contracte]]&lt;&gt;0,((Taula42[[#This Row],[Dies de contracte en vigor durant l´any 2023]]/365)*104),"")</f>
        <v/>
      </c>
      <c r="Q211" s="496"/>
      <c r="R211" s="496"/>
      <c r="S211" s="496"/>
      <c r="T211" s="496"/>
      <c r="U211" s="371">
        <f>SUM(Taula42[[#This Row],[Nombre d''hores de suport i acompanyament a les famílies]:[Nombre d''hores de seguiment en el lloc de feina]])</f>
        <v>0</v>
      </c>
      <c r="V211" s="371" t="str">
        <f>IF(Taula42[[#This Row],[Suma total d''hores d''atenció]]=0,"",AH211)</f>
        <v/>
      </c>
      <c r="W211" s="170"/>
      <c r="X211" s="170"/>
      <c r="Y211" s="170"/>
      <c r="Z211" s="170"/>
      <c r="AA211" s="170"/>
      <c r="AB211" s="224">
        <f t="shared" si="27"/>
        <v>0</v>
      </c>
      <c r="AC211" s="227">
        <f>Taula42[[#This Row],[Mòdul aplicat]]</f>
        <v>0</v>
      </c>
      <c r="AD211" s="231"/>
      <c r="AE211" s="80"/>
      <c r="AF211" s="529">
        <f>(IF(AND(AS211=1,Taula42[[#This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11" s="529">
        <f t="shared" si="35"/>
        <v>0</v>
      </c>
      <c r="AH21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11" s="420"/>
      <c r="AJ211" s="471" t="str">
        <f>IF(Taula42[[#This Row],[Data inici contracte]]=0,"",(12/365)*Taula42[[#This Row],[Dies de contracte en vigor durant l´any 2023]])</f>
        <v/>
      </c>
      <c r="AK211" s="471" t="str">
        <f>IF(Taula42[[#This Row],[Data inici contracte]]=0,"",(24/365)*Taula42[[#This Row],[Dies de contracte en vigor durant l´any 2023]])</f>
        <v/>
      </c>
      <c r="AL211" s="471" t="str">
        <f>IF(Taula42[[#This Row],[Data inici contracte]]=0,"",(4/365)*Taula42[[#This Row],[Dies de contracte en vigor durant l´any 2023]])</f>
        <v/>
      </c>
      <c r="AM211" s="471" t="str">
        <f>IF(Taula42[[#This Row],[Data inici contracte]]=0,"",(64/365)*Taula42[[#This Row],[Dies de contracte en vigor durant l´any 2023]])</f>
        <v/>
      </c>
      <c r="AN211" s="420"/>
      <c r="AO211" s="91">
        <f>IF(AS211=1,((2763.41/365)*Taula42[[#This Row],[Dies de contracte en vigor durant l´any 2023]]),0)</f>
        <v>0</v>
      </c>
      <c r="AQ211" s="15"/>
      <c r="AS211" s="425">
        <f>IF(Taula42[[#This Row],[Núm. d''ordre]]&lt;&gt;"",1,0)</f>
        <v>0</v>
      </c>
      <c r="AU211" s="425">
        <f t="shared" si="28"/>
        <v>1</v>
      </c>
      <c r="AV211" s="425">
        <f t="shared" si="29"/>
        <v>0</v>
      </c>
      <c r="AX211" s="425">
        <f>IF(Taula42[[#This Row],[Núm. d''ordre]]&gt;0,1,0)</f>
        <v>1</v>
      </c>
      <c r="AZ211" s="426">
        <f t="shared" si="30"/>
        <v>0</v>
      </c>
      <c r="BA211" s="426">
        <f t="shared" si="31"/>
        <v>0</v>
      </c>
      <c r="BB211" s="426">
        <f t="shared" si="32"/>
        <v>0</v>
      </c>
      <c r="BD211" s="88">
        <f t="shared" si="33"/>
        <v>0</v>
      </c>
      <c r="BE211" s="88">
        <f t="shared" si="34"/>
        <v>0</v>
      </c>
      <c r="CC211" s="12"/>
      <c r="CD211" s="12"/>
      <c r="CE211" s="12"/>
    </row>
    <row r="212" spans="1:83" ht="13.5" customHeight="1">
      <c r="A212" s="9"/>
      <c r="B212" s="15" t="str">
        <f>IF($C212&lt;&gt;"",MAX($B$7:B211)+1,"")</f>
        <v/>
      </c>
      <c r="C212" s="2"/>
      <c r="D212" s="167"/>
      <c r="E212" s="168"/>
      <c r="F212" s="153"/>
      <c r="G212" s="153"/>
      <c r="H212" s="160"/>
      <c r="I212" s="159"/>
      <c r="J212" s="163"/>
      <c r="K212" s="172"/>
      <c r="L212" s="162"/>
      <c r="M212" s="162"/>
      <c r="N212" s="532" t="str">
        <f>IF(Taula42[[#This Row],[Data inici contracte]]&lt;&gt;0,Taula42[[#This Row],[Data finalització contracte]]+1,"")</f>
        <v/>
      </c>
      <c r="O21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12" s="495" t="str">
        <f>IF(Taula42[[#This Row],[Data inici contracte]]&lt;&gt;0,((Taula42[[#This Row],[Dies de contracte en vigor durant l´any 2023]]/365)*104),"")</f>
        <v/>
      </c>
      <c r="Q212" s="496"/>
      <c r="R212" s="496"/>
      <c r="S212" s="496"/>
      <c r="T212" s="496"/>
      <c r="U212" s="371">
        <f>SUM(Taula42[[#This Row],[Nombre d''hores de suport i acompanyament a les famílies]:[Nombre d''hores de seguiment en el lloc de feina]])</f>
        <v>0</v>
      </c>
      <c r="V212" s="371" t="str">
        <f>IF(Taula42[[#This Row],[Suma total d''hores d''atenció]]=0,"",AH212)</f>
        <v/>
      </c>
      <c r="W212" s="170"/>
      <c r="X212" s="170"/>
      <c r="Y212" s="170"/>
      <c r="Z212" s="170"/>
      <c r="AA212" s="170"/>
      <c r="AB212" s="224">
        <f t="shared" si="27"/>
        <v>0</v>
      </c>
      <c r="AC212" s="227">
        <f>Taula42[[#This Row],[Mòdul aplicat]]</f>
        <v>0</v>
      </c>
      <c r="AD212" s="231"/>
      <c r="AE212" s="80"/>
      <c r="AF212" s="529">
        <f>(IF(AND(AS212=1,Taula42[[#This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12" s="529">
        <f t="shared" si="35"/>
        <v>0</v>
      </c>
      <c r="AH21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12" s="420"/>
      <c r="AJ212" s="471" t="str">
        <f>IF(Taula42[[#This Row],[Data inici contracte]]=0,"",(12/365)*Taula42[[#This Row],[Dies de contracte en vigor durant l´any 2023]])</f>
        <v/>
      </c>
      <c r="AK212" s="471" t="str">
        <f>IF(Taula42[[#This Row],[Data inici contracte]]=0,"",(24/365)*Taula42[[#This Row],[Dies de contracte en vigor durant l´any 2023]])</f>
        <v/>
      </c>
      <c r="AL212" s="471" t="str">
        <f>IF(Taula42[[#This Row],[Data inici contracte]]=0,"",(4/365)*Taula42[[#This Row],[Dies de contracte en vigor durant l´any 2023]])</f>
        <v/>
      </c>
      <c r="AM212" s="471" t="str">
        <f>IF(Taula42[[#This Row],[Data inici contracte]]=0,"",(64/365)*Taula42[[#This Row],[Dies de contracte en vigor durant l´any 2023]])</f>
        <v/>
      </c>
      <c r="AN212" s="420"/>
      <c r="AO212" s="91">
        <f>IF(AS212=1,((2763.41/365)*Taula42[[#This Row],[Dies de contracte en vigor durant l´any 2023]]),0)</f>
        <v>0</v>
      </c>
      <c r="AQ212" s="15"/>
      <c r="AS212" s="425">
        <f>IF(Taula42[[#This Row],[Núm. d''ordre]]&lt;&gt;"",1,0)</f>
        <v>0</v>
      </c>
      <c r="AU212" s="425">
        <f t="shared" si="28"/>
        <v>1</v>
      </c>
      <c r="AV212" s="425">
        <f t="shared" si="29"/>
        <v>0</v>
      </c>
      <c r="AX212" s="425">
        <f>IF(Taula42[[#This Row],[Núm. d''ordre]]&gt;0,1,0)</f>
        <v>1</v>
      </c>
      <c r="AZ212" s="426">
        <f t="shared" si="30"/>
        <v>0</v>
      </c>
      <c r="BA212" s="426">
        <f t="shared" si="31"/>
        <v>0</v>
      </c>
      <c r="BB212" s="426">
        <f t="shared" si="32"/>
        <v>0</v>
      </c>
      <c r="BD212" s="88">
        <f t="shared" si="33"/>
        <v>0</v>
      </c>
      <c r="BE212" s="88">
        <f t="shared" si="34"/>
        <v>0</v>
      </c>
      <c r="CC212" s="12"/>
      <c r="CD212" s="12"/>
      <c r="CE212" s="12"/>
    </row>
    <row r="213" spans="1:83" ht="13.5" customHeight="1">
      <c r="A213" s="9"/>
      <c r="B213" s="15" t="str">
        <f>IF($C213&lt;&gt;"",MAX($B$7:B212)+1,"")</f>
        <v/>
      </c>
      <c r="C213" s="2"/>
      <c r="D213" s="167"/>
      <c r="E213" s="168"/>
      <c r="F213" s="153"/>
      <c r="G213" s="153"/>
      <c r="H213" s="160"/>
      <c r="I213" s="159"/>
      <c r="J213" s="163"/>
      <c r="K213" s="172"/>
      <c r="L213" s="162"/>
      <c r="M213" s="162"/>
      <c r="N213" s="532" t="str">
        <f>IF(Taula42[[#This Row],[Data inici contracte]]&lt;&gt;0,Taula42[[#This Row],[Data finalització contracte]]+1,"")</f>
        <v/>
      </c>
      <c r="O21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13" s="495" t="str">
        <f>IF(Taula42[[#This Row],[Data inici contracte]]&lt;&gt;0,((Taula42[[#This Row],[Dies de contracte en vigor durant l´any 2023]]/365)*104),"")</f>
        <v/>
      </c>
      <c r="Q213" s="496"/>
      <c r="R213" s="496"/>
      <c r="S213" s="496"/>
      <c r="T213" s="496"/>
      <c r="U213" s="371">
        <f>SUM(Taula42[[#This Row],[Nombre d''hores de suport i acompanyament a les famílies]:[Nombre d''hores de seguiment en el lloc de feina]])</f>
        <v>0</v>
      </c>
      <c r="V213" s="371" t="str">
        <f>IF(Taula42[[#This Row],[Suma total d''hores d''atenció]]=0,"",AH213)</f>
        <v/>
      </c>
      <c r="W213" s="170"/>
      <c r="X213" s="170"/>
      <c r="Y213" s="170"/>
      <c r="Z213" s="170"/>
      <c r="AA213" s="170"/>
      <c r="AB213" s="224">
        <f t="shared" si="27"/>
        <v>0</v>
      </c>
      <c r="AC213" s="227">
        <f>Taula42[[#This Row],[Mòdul aplicat]]</f>
        <v>0</v>
      </c>
      <c r="AD213" s="231"/>
      <c r="AE213" s="80"/>
      <c r="AF213" s="529">
        <f>(IF(AND(AS213=1,Taula42[[#This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13" s="529">
        <f t="shared" si="35"/>
        <v>0</v>
      </c>
      <c r="AH21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13" s="420"/>
      <c r="AJ213" s="471" t="str">
        <f>IF(Taula42[[#This Row],[Data inici contracte]]=0,"",(12/365)*Taula42[[#This Row],[Dies de contracte en vigor durant l´any 2023]])</f>
        <v/>
      </c>
      <c r="AK213" s="471" t="str">
        <f>IF(Taula42[[#This Row],[Data inici contracte]]=0,"",(24/365)*Taula42[[#This Row],[Dies de contracte en vigor durant l´any 2023]])</f>
        <v/>
      </c>
      <c r="AL213" s="471" t="str">
        <f>IF(Taula42[[#This Row],[Data inici contracte]]=0,"",(4/365)*Taula42[[#This Row],[Dies de contracte en vigor durant l´any 2023]])</f>
        <v/>
      </c>
      <c r="AM213" s="471" t="str">
        <f>IF(Taula42[[#This Row],[Data inici contracte]]=0,"",(64/365)*Taula42[[#This Row],[Dies de contracte en vigor durant l´any 2023]])</f>
        <v/>
      </c>
      <c r="AN213" s="420"/>
      <c r="AO213" s="91">
        <f>IF(AS213=1,((2763.41/365)*Taula42[[#This Row],[Dies de contracte en vigor durant l´any 2023]]),0)</f>
        <v>0</v>
      </c>
      <c r="AQ213" s="15"/>
      <c r="AS213" s="425">
        <f>IF(Taula42[[#This Row],[Núm. d''ordre]]&lt;&gt;"",1,0)</f>
        <v>0</v>
      </c>
      <c r="AU213" s="425">
        <f t="shared" si="28"/>
        <v>1</v>
      </c>
      <c r="AV213" s="425">
        <f t="shared" si="29"/>
        <v>0</v>
      </c>
      <c r="AX213" s="425">
        <f>IF(Taula42[[#This Row],[Núm. d''ordre]]&gt;0,1,0)</f>
        <v>1</v>
      </c>
      <c r="AZ213" s="426">
        <f t="shared" si="30"/>
        <v>0</v>
      </c>
      <c r="BA213" s="426">
        <f t="shared" si="31"/>
        <v>0</v>
      </c>
      <c r="BB213" s="426">
        <f t="shared" si="32"/>
        <v>0</v>
      </c>
      <c r="BD213" s="88">
        <f t="shared" si="33"/>
        <v>0</v>
      </c>
      <c r="BE213" s="88">
        <f t="shared" si="34"/>
        <v>0</v>
      </c>
      <c r="CC213" s="12"/>
      <c r="CD213" s="12"/>
      <c r="CE213" s="12"/>
    </row>
    <row r="214" spans="1:83" ht="13.5" customHeight="1">
      <c r="A214" s="9"/>
      <c r="B214" s="15" t="str">
        <f>IF($C214&lt;&gt;"",MAX($B$7:B213)+1,"")</f>
        <v/>
      </c>
      <c r="C214" s="2"/>
      <c r="D214" s="167"/>
      <c r="E214" s="168"/>
      <c r="F214" s="153"/>
      <c r="G214" s="153"/>
      <c r="H214" s="160"/>
      <c r="I214" s="159"/>
      <c r="J214" s="163"/>
      <c r="K214" s="172"/>
      <c r="L214" s="162"/>
      <c r="M214" s="162"/>
      <c r="N214" s="532" t="str">
        <f>IF(Taula42[[#This Row],[Data inici contracte]]&lt;&gt;0,Taula42[[#This Row],[Data finalització contracte]]+1,"")</f>
        <v/>
      </c>
      <c r="O21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14" s="495" t="str">
        <f>IF(Taula42[[#This Row],[Data inici contracte]]&lt;&gt;0,((Taula42[[#This Row],[Dies de contracte en vigor durant l´any 2023]]/365)*104),"")</f>
        <v/>
      </c>
      <c r="Q214" s="496"/>
      <c r="R214" s="496"/>
      <c r="S214" s="496"/>
      <c r="T214" s="496"/>
      <c r="U214" s="371">
        <f>SUM(Taula42[[#This Row],[Nombre d''hores de suport i acompanyament a les famílies]:[Nombre d''hores de seguiment en el lloc de feina]])</f>
        <v>0</v>
      </c>
      <c r="V214" s="371" t="str">
        <f>IF(Taula42[[#This Row],[Suma total d''hores d''atenció]]=0,"",AH214)</f>
        <v/>
      </c>
      <c r="W214" s="170"/>
      <c r="X214" s="170"/>
      <c r="Y214" s="170"/>
      <c r="Z214" s="170"/>
      <c r="AA214" s="170"/>
      <c r="AB214" s="224">
        <f t="shared" si="27"/>
        <v>0</v>
      </c>
      <c r="AC214" s="227">
        <f>Taula42[[#This Row],[Mòdul aplicat]]</f>
        <v>0</v>
      </c>
      <c r="AD214" s="231"/>
      <c r="AE214" s="80"/>
      <c r="AF214" s="529">
        <f>(IF(AND(AS214=1,Taula42[[#This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14" s="529">
        <f t="shared" si="35"/>
        <v>0</v>
      </c>
      <c r="AH21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14" s="420"/>
      <c r="AJ214" s="471" t="str">
        <f>IF(Taula42[[#This Row],[Data inici contracte]]=0,"",(12/365)*Taula42[[#This Row],[Dies de contracte en vigor durant l´any 2023]])</f>
        <v/>
      </c>
      <c r="AK214" s="471" t="str">
        <f>IF(Taula42[[#This Row],[Data inici contracte]]=0,"",(24/365)*Taula42[[#This Row],[Dies de contracte en vigor durant l´any 2023]])</f>
        <v/>
      </c>
      <c r="AL214" s="471" t="str">
        <f>IF(Taula42[[#This Row],[Data inici contracte]]=0,"",(4/365)*Taula42[[#This Row],[Dies de contracte en vigor durant l´any 2023]])</f>
        <v/>
      </c>
      <c r="AM214" s="471" t="str">
        <f>IF(Taula42[[#This Row],[Data inici contracte]]=0,"",(64/365)*Taula42[[#This Row],[Dies de contracte en vigor durant l´any 2023]])</f>
        <v/>
      </c>
      <c r="AN214" s="420"/>
      <c r="AO214" s="91">
        <f>IF(AS214=1,((2763.41/365)*Taula42[[#This Row],[Dies de contracte en vigor durant l´any 2023]]),0)</f>
        <v>0</v>
      </c>
      <c r="AQ214" s="15"/>
      <c r="AS214" s="425">
        <f>IF(Taula42[[#This Row],[Núm. d''ordre]]&lt;&gt;"",1,0)</f>
        <v>0</v>
      </c>
      <c r="AU214" s="425">
        <f t="shared" si="28"/>
        <v>1</v>
      </c>
      <c r="AV214" s="425">
        <f t="shared" si="29"/>
        <v>0</v>
      </c>
      <c r="AX214" s="425">
        <f>IF(Taula42[[#This Row],[Núm. d''ordre]]&gt;0,1,0)</f>
        <v>1</v>
      </c>
      <c r="AZ214" s="426">
        <f t="shared" si="30"/>
        <v>0</v>
      </c>
      <c r="BA214" s="426">
        <f t="shared" si="31"/>
        <v>0</v>
      </c>
      <c r="BB214" s="426">
        <f t="shared" si="32"/>
        <v>0</v>
      </c>
      <c r="BD214" s="88">
        <f t="shared" si="33"/>
        <v>0</v>
      </c>
      <c r="BE214" s="88">
        <f t="shared" si="34"/>
        <v>0</v>
      </c>
      <c r="CC214" s="12"/>
      <c r="CD214" s="12"/>
      <c r="CE214" s="12"/>
    </row>
    <row r="215" spans="1:83" ht="13.5" customHeight="1">
      <c r="A215" s="9"/>
      <c r="B215" s="15" t="str">
        <f>IF($C215&lt;&gt;"",MAX($B$7:B214)+1,"")</f>
        <v/>
      </c>
      <c r="C215" s="2"/>
      <c r="D215" s="167"/>
      <c r="E215" s="168"/>
      <c r="F215" s="153"/>
      <c r="G215" s="153"/>
      <c r="H215" s="160"/>
      <c r="I215" s="159"/>
      <c r="J215" s="163"/>
      <c r="K215" s="172"/>
      <c r="L215" s="162"/>
      <c r="M215" s="162"/>
      <c r="N215" s="532" t="str">
        <f>IF(Taula42[[#This Row],[Data inici contracte]]&lt;&gt;0,Taula42[[#This Row],[Data finalització contracte]]+1,"")</f>
        <v/>
      </c>
      <c r="O21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15" s="495" t="str">
        <f>IF(Taula42[[#This Row],[Data inici contracte]]&lt;&gt;0,((Taula42[[#This Row],[Dies de contracte en vigor durant l´any 2023]]/365)*104),"")</f>
        <v/>
      </c>
      <c r="Q215" s="496"/>
      <c r="R215" s="496"/>
      <c r="S215" s="496"/>
      <c r="T215" s="496"/>
      <c r="U215" s="371">
        <f>SUM(Taula42[[#This Row],[Nombre d''hores de suport i acompanyament a les famílies]:[Nombre d''hores de seguiment en el lloc de feina]])</f>
        <v>0</v>
      </c>
      <c r="V215" s="371" t="str">
        <f>IF(Taula42[[#This Row],[Suma total d''hores d''atenció]]=0,"",AH215)</f>
        <v/>
      </c>
      <c r="W215" s="170"/>
      <c r="X215" s="170"/>
      <c r="Y215" s="170"/>
      <c r="Z215" s="170"/>
      <c r="AA215" s="170"/>
      <c r="AB215" s="224">
        <f t="shared" si="27"/>
        <v>0</v>
      </c>
      <c r="AC215" s="227">
        <f>Taula42[[#This Row],[Mòdul aplicat]]</f>
        <v>0</v>
      </c>
      <c r="AD215" s="231"/>
      <c r="AE215" s="80"/>
      <c r="AF215" s="529">
        <f>(IF(AND(AS215=1,Taula42[[#This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15" s="529">
        <f t="shared" si="35"/>
        <v>0</v>
      </c>
      <c r="AH21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15" s="420"/>
      <c r="AJ215" s="471" t="str">
        <f>IF(Taula42[[#This Row],[Data inici contracte]]=0,"",(12/365)*Taula42[[#This Row],[Dies de contracte en vigor durant l´any 2023]])</f>
        <v/>
      </c>
      <c r="AK215" s="471" t="str">
        <f>IF(Taula42[[#This Row],[Data inici contracte]]=0,"",(24/365)*Taula42[[#This Row],[Dies de contracte en vigor durant l´any 2023]])</f>
        <v/>
      </c>
      <c r="AL215" s="471" t="str">
        <f>IF(Taula42[[#This Row],[Data inici contracte]]=0,"",(4/365)*Taula42[[#This Row],[Dies de contracte en vigor durant l´any 2023]])</f>
        <v/>
      </c>
      <c r="AM215" s="471" t="str">
        <f>IF(Taula42[[#This Row],[Data inici contracte]]=0,"",(64/365)*Taula42[[#This Row],[Dies de contracte en vigor durant l´any 2023]])</f>
        <v/>
      </c>
      <c r="AN215" s="420"/>
      <c r="AO215" s="91">
        <f>IF(AS215=1,((2763.41/365)*Taula42[[#This Row],[Dies de contracte en vigor durant l´any 2023]]),0)</f>
        <v>0</v>
      </c>
      <c r="AQ215" s="15"/>
      <c r="AS215" s="425">
        <f>IF(Taula42[[#This Row],[Núm. d''ordre]]&lt;&gt;"",1,0)</f>
        <v>0</v>
      </c>
      <c r="AU215" s="425">
        <f t="shared" si="28"/>
        <v>1</v>
      </c>
      <c r="AV215" s="425">
        <f t="shared" si="29"/>
        <v>0</v>
      </c>
      <c r="AX215" s="425">
        <f>IF(Taula42[[#This Row],[Núm. d''ordre]]&gt;0,1,0)</f>
        <v>1</v>
      </c>
      <c r="AZ215" s="426">
        <f t="shared" si="30"/>
        <v>0</v>
      </c>
      <c r="BA215" s="426">
        <f t="shared" si="31"/>
        <v>0</v>
      </c>
      <c r="BB215" s="426">
        <f t="shared" si="32"/>
        <v>0</v>
      </c>
      <c r="BD215" s="88">
        <f t="shared" si="33"/>
        <v>0</v>
      </c>
      <c r="BE215" s="88">
        <f t="shared" si="34"/>
        <v>0</v>
      </c>
      <c r="CC215" s="12"/>
      <c r="CD215" s="12"/>
      <c r="CE215" s="12"/>
    </row>
    <row r="216" spans="1:83" ht="13.5" customHeight="1">
      <c r="A216" s="9"/>
      <c r="B216" s="15" t="str">
        <f>IF($C216&lt;&gt;"",MAX($B$7:B215)+1,"")</f>
        <v/>
      </c>
      <c r="C216" s="2"/>
      <c r="D216" s="167"/>
      <c r="E216" s="168"/>
      <c r="F216" s="153"/>
      <c r="G216" s="153"/>
      <c r="H216" s="160"/>
      <c r="I216" s="159"/>
      <c r="J216" s="163"/>
      <c r="K216" s="172"/>
      <c r="L216" s="162"/>
      <c r="M216" s="162"/>
      <c r="N216" s="532" t="str">
        <f>IF(Taula42[[#This Row],[Data inici contracte]]&lt;&gt;0,Taula42[[#This Row],[Data finalització contracte]]+1,"")</f>
        <v/>
      </c>
      <c r="O21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16" s="495" t="str">
        <f>IF(Taula42[[#This Row],[Data inici contracte]]&lt;&gt;0,((Taula42[[#This Row],[Dies de contracte en vigor durant l´any 2023]]/365)*104),"")</f>
        <v/>
      </c>
      <c r="Q216" s="496"/>
      <c r="R216" s="496"/>
      <c r="S216" s="496"/>
      <c r="T216" s="496"/>
      <c r="U216" s="371">
        <f>SUM(Taula42[[#This Row],[Nombre d''hores de suport i acompanyament a les famílies]:[Nombre d''hores de seguiment en el lloc de feina]])</f>
        <v>0</v>
      </c>
      <c r="V216" s="371" t="str">
        <f>IF(Taula42[[#This Row],[Suma total d''hores d''atenció]]=0,"",AH216)</f>
        <v/>
      </c>
      <c r="W216" s="170"/>
      <c r="X216" s="170"/>
      <c r="Y216" s="170"/>
      <c r="Z216" s="170"/>
      <c r="AA216" s="170"/>
      <c r="AB216" s="224">
        <f t="shared" si="27"/>
        <v>0</v>
      </c>
      <c r="AC216" s="227">
        <f>Taula42[[#This Row],[Mòdul aplicat]]</f>
        <v>0</v>
      </c>
      <c r="AD216" s="231"/>
      <c r="AE216" s="80"/>
      <c r="AF216" s="529">
        <f>(IF(AND(AS216=1,Taula42[[#This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16" s="529">
        <f t="shared" si="35"/>
        <v>0</v>
      </c>
      <c r="AH21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16" s="420"/>
      <c r="AJ216" s="471" t="str">
        <f>IF(Taula42[[#This Row],[Data inici contracte]]=0,"",(12/365)*Taula42[[#This Row],[Dies de contracte en vigor durant l´any 2023]])</f>
        <v/>
      </c>
      <c r="AK216" s="471" t="str">
        <f>IF(Taula42[[#This Row],[Data inici contracte]]=0,"",(24/365)*Taula42[[#This Row],[Dies de contracte en vigor durant l´any 2023]])</f>
        <v/>
      </c>
      <c r="AL216" s="471" t="str">
        <f>IF(Taula42[[#This Row],[Data inici contracte]]=0,"",(4/365)*Taula42[[#This Row],[Dies de contracte en vigor durant l´any 2023]])</f>
        <v/>
      </c>
      <c r="AM216" s="471" t="str">
        <f>IF(Taula42[[#This Row],[Data inici contracte]]=0,"",(64/365)*Taula42[[#This Row],[Dies de contracte en vigor durant l´any 2023]])</f>
        <v/>
      </c>
      <c r="AN216" s="420"/>
      <c r="AO216" s="91">
        <f>IF(AS216=1,((2763.41/365)*Taula42[[#This Row],[Dies de contracte en vigor durant l´any 2023]]),0)</f>
        <v>0</v>
      </c>
      <c r="AQ216" s="15"/>
      <c r="AS216" s="425">
        <f>IF(Taula42[[#This Row],[Núm. d''ordre]]&lt;&gt;"",1,0)</f>
        <v>0</v>
      </c>
      <c r="AU216" s="425">
        <f t="shared" si="28"/>
        <v>1</v>
      </c>
      <c r="AV216" s="425">
        <f t="shared" si="29"/>
        <v>0</v>
      </c>
      <c r="AX216" s="425">
        <f>IF(Taula42[[#This Row],[Núm. d''ordre]]&gt;0,1,0)</f>
        <v>1</v>
      </c>
      <c r="AZ216" s="426">
        <f t="shared" si="30"/>
        <v>0</v>
      </c>
      <c r="BA216" s="426">
        <f t="shared" si="31"/>
        <v>0</v>
      </c>
      <c r="BB216" s="426">
        <f t="shared" si="32"/>
        <v>0</v>
      </c>
      <c r="BD216" s="88">
        <f t="shared" si="33"/>
        <v>0</v>
      </c>
      <c r="BE216" s="88">
        <f t="shared" si="34"/>
        <v>0</v>
      </c>
      <c r="CC216" s="12"/>
      <c r="CD216" s="12"/>
      <c r="CE216" s="12"/>
    </row>
    <row r="217" spans="1:83" ht="13.5" customHeight="1">
      <c r="A217" s="9"/>
      <c r="B217" s="15" t="str">
        <f>IF($C217&lt;&gt;"",MAX($B$7:B216)+1,"")</f>
        <v/>
      </c>
      <c r="C217" s="2"/>
      <c r="D217" s="167"/>
      <c r="E217" s="168"/>
      <c r="F217" s="153"/>
      <c r="G217" s="153"/>
      <c r="H217" s="160"/>
      <c r="I217" s="159"/>
      <c r="J217" s="163"/>
      <c r="K217" s="172"/>
      <c r="L217" s="162"/>
      <c r="M217" s="162"/>
      <c r="N217" s="532" t="str">
        <f>IF(Taula42[[#This Row],[Data inici contracte]]&lt;&gt;0,Taula42[[#This Row],[Data finalització contracte]]+1,"")</f>
        <v/>
      </c>
      <c r="O21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17" s="495" t="str">
        <f>IF(Taula42[[#This Row],[Data inici contracte]]&lt;&gt;0,((Taula42[[#This Row],[Dies de contracte en vigor durant l´any 2023]]/365)*104),"")</f>
        <v/>
      </c>
      <c r="Q217" s="496"/>
      <c r="R217" s="496"/>
      <c r="S217" s="496"/>
      <c r="T217" s="496"/>
      <c r="U217" s="371">
        <f>SUM(Taula42[[#This Row],[Nombre d''hores de suport i acompanyament a les famílies]:[Nombre d''hores de seguiment en el lloc de feina]])</f>
        <v>0</v>
      </c>
      <c r="V217" s="371" t="str">
        <f>IF(Taula42[[#This Row],[Suma total d''hores d''atenció]]=0,"",AH217)</f>
        <v/>
      </c>
      <c r="W217" s="170"/>
      <c r="X217" s="170"/>
      <c r="Y217" s="170"/>
      <c r="Z217" s="170"/>
      <c r="AA217" s="170"/>
      <c r="AB217" s="224">
        <f t="shared" si="27"/>
        <v>0</v>
      </c>
      <c r="AC217" s="227">
        <f>Taula42[[#This Row],[Mòdul aplicat]]</f>
        <v>0</v>
      </c>
      <c r="AD217" s="231"/>
      <c r="AE217" s="80"/>
      <c r="AF217" s="529">
        <f>(IF(AND(AS217=1,Taula42[[#This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17" s="529">
        <f t="shared" si="35"/>
        <v>0</v>
      </c>
      <c r="AH21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17" s="420"/>
      <c r="AJ217" s="471" t="str">
        <f>IF(Taula42[[#This Row],[Data inici contracte]]=0,"",(12/365)*Taula42[[#This Row],[Dies de contracte en vigor durant l´any 2023]])</f>
        <v/>
      </c>
      <c r="AK217" s="471" t="str">
        <f>IF(Taula42[[#This Row],[Data inici contracte]]=0,"",(24/365)*Taula42[[#This Row],[Dies de contracte en vigor durant l´any 2023]])</f>
        <v/>
      </c>
      <c r="AL217" s="471" t="str">
        <f>IF(Taula42[[#This Row],[Data inici contracte]]=0,"",(4/365)*Taula42[[#This Row],[Dies de contracte en vigor durant l´any 2023]])</f>
        <v/>
      </c>
      <c r="AM217" s="471" t="str">
        <f>IF(Taula42[[#This Row],[Data inici contracte]]=0,"",(64/365)*Taula42[[#This Row],[Dies de contracte en vigor durant l´any 2023]])</f>
        <v/>
      </c>
      <c r="AN217" s="420"/>
      <c r="AO217" s="91">
        <f>IF(AS217=1,((2763.41/365)*Taula42[[#This Row],[Dies de contracte en vigor durant l´any 2023]]),0)</f>
        <v>0</v>
      </c>
      <c r="AQ217" s="15"/>
      <c r="AS217" s="425">
        <f>IF(Taula42[[#This Row],[Núm. d''ordre]]&lt;&gt;"",1,0)</f>
        <v>0</v>
      </c>
      <c r="AU217" s="425">
        <f t="shared" si="28"/>
        <v>1</v>
      </c>
      <c r="AV217" s="425">
        <f t="shared" si="29"/>
        <v>0</v>
      </c>
      <c r="AX217" s="425">
        <f>IF(Taula42[[#This Row],[Núm. d''ordre]]&gt;0,1,0)</f>
        <v>1</v>
      </c>
      <c r="AZ217" s="426">
        <f t="shared" si="30"/>
        <v>0</v>
      </c>
      <c r="BA217" s="426">
        <f t="shared" si="31"/>
        <v>0</v>
      </c>
      <c r="BB217" s="426">
        <f t="shared" si="32"/>
        <v>0</v>
      </c>
      <c r="BD217" s="88">
        <f t="shared" si="33"/>
        <v>0</v>
      </c>
      <c r="BE217" s="88">
        <f t="shared" si="34"/>
        <v>0</v>
      </c>
      <c r="CC217" s="12"/>
      <c r="CD217" s="12"/>
      <c r="CE217" s="12"/>
    </row>
    <row r="218" spans="1:83" ht="13.5" customHeight="1">
      <c r="A218" s="9"/>
      <c r="B218" s="15" t="str">
        <f>IF($C218&lt;&gt;"",MAX($B$7:B217)+1,"")</f>
        <v/>
      </c>
      <c r="C218" s="2"/>
      <c r="D218" s="167"/>
      <c r="E218" s="168"/>
      <c r="F218" s="153"/>
      <c r="G218" s="153"/>
      <c r="H218" s="160"/>
      <c r="I218" s="159"/>
      <c r="J218" s="163"/>
      <c r="K218" s="172"/>
      <c r="L218" s="162"/>
      <c r="M218" s="162"/>
      <c r="N218" s="532" t="str">
        <f>IF(Taula42[[#This Row],[Data inici contracte]]&lt;&gt;0,Taula42[[#This Row],[Data finalització contracte]]+1,"")</f>
        <v/>
      </c>
      <c r="O21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18" s="495" t="str">
        <f>IF(Taula42[[#This Row],[Data inici contracte]]&lt;&gt;0,((Taula42[[#This Row],[Dies de contracte en vigor durant l´any 2023]]/365)*104),"")</f>
        <v/>
      </c>
      <c r="Q218" s="496"/>
      <c r="R218" s="496"/>
      <c r="S218" s="496"/>
      <c r="T218" s="496"/>
      <c r="U218" s="371">
        <f>SUM(Taula42[[#This Row],[Nombre d''hores de suport i acompanyament a les famílies]:[Nombre d''hores de seguiment en el lloc de feina]])</f>
        <v>0</v>
      </c>
      <c r="V218" s="371" t="str">
        <f>IF(Taula42[[#This Row],[Suma total d''hores d''atenció]]=0,"",AH218)</f>
        <v/>
      </c>
      <c r="W218" s="170"/>
      <c r="X218" s="170"/>
      <c r="Y218" s="170"/>
      <c r="Z218" s="170"/>
      <c r="AA218" s="170"/>
      <c r="AB218" s="224">
        <f t="shared" si="27"/>
        <v>0</v>
      </c>
      <c r="AC218" s="227">
        <f>Taula42[[#This Row],[Mòdul aplicat]]</f>
        <v>0</v>
      </c>
      <c r="AD218" s="231"/>
      <c r="AE218" s="80"/>
      <c r="AF218" s="529">
        <f>(IF(AND(AS218=1,Taula42[[#This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18" s="529">
        <f t="shared" si="35"/>
        <v>0</v>
      </c>
      <c r="AH21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18" s="420"/>
      <c r="AJ218" s="471" t="str">
        <f>IF(Taula42[[#This Row],[Data inici contracte]]=0,"",(12/365)*Taula42[[#This Row],[Dies de contracte en vigor durant l´any 2023]])</f>
        <v/>
      </c>
      <c r="AK218" s="471" t="str">
        <f>IF(Taula42[[#This Row],[Data inici contracte]]=0,"",(24/365)*Taula42[[#This Row],[Dies de contracte en vigor durant l´any 2023]])</f>
        <v/>
      </c>
      <c r="AL218" s="471" t="str">
        <f>IF(Taula42[[#This Row],[Data inici contracte]]=0,"",(4/365)*Taula42[[#This Row],[Dies de contracte en vigor durant l´any 2023]])</f>
        <v/>
      </c>
      <c r="AM218" s="471" t="str">
        <f>IF(Taula42[[#This Row],[Data inici contracte]]=0,"",(64/365)*Taula42[[#This Row],[Dies de contracte en vigor durant l´any 2023]])</f>
        <v/>
      </c>
      <c r="AN218" s="420"/>
      <c r="AO218" s="91">
        <f>IF(AS218=1,((2763.41/365)*Taula42[[#This Row],[Dies de contracte en vigor durant l´any 2023]]),0)</f>
        <v>0</v>
      </c>
      <c r="AQ218" s="15"/>
      <c r="AS218" s="425">
        <f>IF(Taula42[[#This Row],[Núm. d''ordre]]&lt;&gt;"",1,0)</f>
        <v>0</v>
      </c>
      <c r="AU218" s="425">
        <f t="shared" si="28"/>
        <v>1</v>
      </c>
      <c r="AV218" s="425">
        <f t="shared" si="29"/>
        <v>0</v>
      </c>
      <c r="AX218" s="425">
        <f>IF(Taula42[[#This Row],[Núm. d''ordre]]&gt;0,1,0)</f>
        <v>1</v>
      </c>
      <c r="AZ218" s="426">
        <f t="shared" si="30"/>
        <v>0</v>
      </c>
      <c r="BA218" s="426">
        <f t="shared" si="31"/>
        <v>0</v>
      </c>
      <c r="BB218" s="426">
        <f t="shared" si="32"/>
        <v>0</v>
      </c>
      <c r="BD218" s="88">
        <f t="shared" si="33"/>
        <v>0</v>
      </c>
      <c r="BE218" s="88">
        <f t="shared" si="34"/>
        <v>0</v>
      </c>
      <c r="CC218" s="12"/>
      <c r="CD218" s="12"/>
      <c r="CE218" s="12"/>
    </row>
    <row r="219" spans="1:83" ht="13.5" customHeight="1">
      <c r="A219" s="9"/>
      <c r="B219" s="15" t="str">
        <f>IF($C219&lt;&gt;"",MAX($B$7:B218)+1,"")</f>
        <v/>
      </c>
      <c r="C219" s="2"/>
      <c r="D219" s="167"/>
      <c r="E219" s="168"/>
      <c r="F219" s="153"/>
      <c r="G219" s="153"/>
      <c r="H219" s="160"/>
      <c r="I219" s="159"/>
      <c r="J219" s="163"/>
      <c r="K219" s="172"/>
      <c r="L219" s="162"/>
      <c r="M219" s="162"/>
      <c r="N219" s="532" t="str">
        <f>IF(Taula42[[#This Row],[Data inici contracte]]&lt;&gt;0,Taula42[[#This Row],[Data finalització contracte]]+1,"")</f>
        <v/>
      </c>
      <c r="O21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19" s="495" t="str">
        <f>IF(Taula42[[#This Row],[Data inici contracte]]&lt;&gt;0,((Taula42[[#This Row],[Dies de contracte en vigor durant l´any 2023]]/365)*104),"")</f>
        <v/>
      </c>
      <c r="Q219" s="496"/>
      <c r="R219" s="496"/>
      <c r="S219" s="496"/>
      <c r="T219" s="496"/>
      <c r="U219" s="371">
        <f>SUM(Taula42[[#This Row],[Nombre d''hores de suport i acompanyament a les famílies]:[Nombre d''hores de seguiment en el lloc de feina]])</f>
        <v>0</v>
      </c>
      <c r="V219" s="371" t="str">
        <f>IF(Taula42[[#This Row],[Suma total d''hores d''atenció]]=0,"",AH219)</f>
        <v/>
      </c>
      <c r="W219" s="170"/>
      <c r="X219" s="170"/>
      <c r="Y219" s="170"/>
      <c r="Z219" s="170"/>
      <c r="AA219" s="170"/>
      <c r="AB219" s="224">
        <f t="shared" si="27"/>
        <v>0</v>
      </c>
      <c r="AC219" s="227">
        <f>Taula42[[#This Row],[Mòdul aplicat]]</f>
        <v>0</v>
      </c>
      <c r="AD219" s="231"/>
      <c r="AE219" s="80"/>
      <c r="AF219" s="529">
        <f>(IF(AND(AS219=1,Taula42[[#This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19" s="529">
        <f t="shared" si="35"/>
        <v>0</v>
      </c>
      <c r="AH21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19" s="420"/>
      <c r="AJ219" s="471" t="str">
        <f>IF(Taula42[[#This Row],[Data inici contracte]]=0,"",(12/365)*Taula42[[#This Row],[Dies de contracte en vigor durant l´any 2023]])</f>
        <v/>
      </c>
      <c r="AK219" s="471" t="str">
        <f>IF(Taula42[[#This Row],[Data inici contracte]]=0,"",(24/365)*Taula42[[#This Row],[Dies de contracte en vigor durant l´any 2023]])</f>
        <v/>
      </c>
      <c r="AL219" s="471" t="str">
        <f>IF(Taula42[[#This Row],[Data inici contracte]]=0,"",(4/365)*Taula42[[#This Row],[Dies de contracte en vigor durant l´any 2023]])</f>
        <v/>
      </c>
      <c r="AM219" s="471" t="str">
        <f>IF(Taula42[[#This Row],[Data inici contracte]]=0,"",(64/365)*Taula42[[#This Row],[Dies de contracte en vigor durant l´any 2023]])</f>
        <v/>
      </c>
      <c r="AN219" s="420"/>
      <c r="AO219" s="91">
        <f>IF(AS219=1,((2763.41/365)*Taula42[[#This Row],[Dies de contracte en vigor durant l´any 2023]]),0)</f>
        <v>0</v>
      </c>
      <c r="AQ219" s="15"/>
      <c r="AS219" s="425">
        <f>IF(Taula42[[#This Row],[Núm. d''ordre]]&lt;&gt;"",1,0)</f>
        <v>0</v>
      </c>
      <c r="AU219" s="425">
        <f t="shared" si="28"/>
        <v>1</v>
      </c>
      <c r="AV219" s="425">
        <f t="shared" si="29"/>
        <v>0</v>
      </c>
      <c r="AX219" s="425">
        <f>IF(Taula42[[#This Row],[Núm. d''ordre]]&gt;0,1,0)</f>
        <v>1</v>
      </c>
      <c r="AZ219" s="426">
        <f t="shared" si="30"/>
        <v>0</v>
      </c>
      <c r="BA219" s="426">
        <f t="shared" si="31"/>
        <v>0</v>
      </c>
      <c r="BB219" s="426">
        <f t="shared" si="32"/>
        <v>0</v>
      </c>
      <c r="BD219" s="88">
        <f t="shared" si="33"/>
        <v>0</v>
      </c>
      <c r="BE219" s="88">
        <f t="shared" si="34"/>
        <v>0</v>
      </c>
      <c r="CC219" s="12"/>
      <c r="CD219" s="12"/>
      <c r="CE219" s="12"/>
    </row>
    <row r="220" spans="1:83" ht="13.5" customHeight="1">
      <c r="A220" s="9"/>
      <c r="B220" s="15" t="str">
        <f>IF($C220&lt;&gt;"",MAX($B$7:B219)+1,"")</f>
        <v/>
      </c>
      <c r="C220" s="2"/>
      <c r="D220" s="167"/>
      <c r="E220" s="168"/>
      <c r="F220" s="153"/>
      <c r="G220" s="153"/>
      <c r="H220" s="160"/>
      <c r="I220" s="159"/>
      <c r="J220" s="163"/>
      <c r="K220" s="172"/>
      <c r="L220" s="162"/>
      <c r="M220" s="162"/>
      <c r="N220" s="532" t="str">
        <f>IF(Taula42[[#This Row],[Data inici contracte]]&lt;&gt;0,Taula42[[#This Row],[Data finalització contracte]]+1,"")</f>
        <v/>
      </c>
      <c r="O22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20" s="495" t="str">
        <f>IF(Taula42[[#This Row],[Data inici contracte]]&lt;&gt;0,((Taula42[[#This Row],[Dies de contracte en vigor durant l´any 2023]]/365)*104),"")</f>
        <v/>
      </c>
      <c r="Q220" s="496"/>
      <c r="R220" s="496"/>
      <c r="S220" s="496"/>
      <c r="T220" s="496"/>
      <c r="U220" s="371">
        <f>SUM(Taula42[[#This Row],[Nombre d''hores de suport i acompanyament a les famílies]:[Nombre d''hores de seguiment en el lloc de feina]])</f>
        <v>0</v>
      </c>
      <c r="V220" s="371" t="str">
        <f>IF(Taula42[[#This Row],[Suma total d''hores d''atenció]]=0,"",AH220)</f>
        <v/>
      </c>
      <c r="W220" s="170"/>
      <c r="X220" s="170"/>
      <c r="Y220" s="170"/>
      <c r="Z220" s="170"/>
      <c r="AA220" s="170"/>
      <c r="AB220" s="224">
        <f t="shared" si="27"/>
        <v>0</v>
      </c>
      <c r="AC220" s="227">
        <f>Taula42[[#This Row],[Mòdul aplicat]]</f>
        <v>0</v>
      </c>
      <c r="AD220" s="231"/>
      <c r="AE220" s="80"/>
      <c r="AF220" s="529">
        <f>(IF(AND(AS220=1,Taula42[[#This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20" s="529">
        <f t="shared" si="35"/>
        <v>0</v>
      </c>
      <c r="AH22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20" s="420"/>
      <c r="AJ220" s="471" t="str">
        <f>IF(Taula42[[#This Row],[Data inici contracte]]=0,"",(12/365)*Taula42[[#This Row],[Dies de contracte en vigor durant l´any 2023]])</f>
        <v/>
      </c>
      <c r="AK220" s="471" t="str">
        <f>IF(Taula42[[#This Row],[Data inici contracte]]=0,"",(24/365)*Taula42[[#This Row],[Dies de contracte en vigor durant l´any 2023]])</f>
        <v/>
      </c>
      <c r="AL220" s="471" t="str">
        <f>IF(Taula42[[#This Row],[Data inici contracte]]=0,"",(4/365)*Taula42[[#This Row],[Dies de contracte en vigor durant l´any 2023]])</f>
        <v/>
      </c>
      <c r="AM220" s="471" t="str">
        <f>IF(Taula42[[#This Row],[Data inici contracte]]=0,"",(64/365)*Taula42[[#This Row],[Dies de contracte en vigor durant l´any 2023]])</f>
        <v/>
      </c>
      <c r="AN220" s="420"/>
      <c r="AO220" s="91">
        <f>IF(AS220=1,((2763.41/365)*Taula42[[#This Row],[Dies de contracte en vigor durant l´any 2023]]),0)</f>
        <v>0</v>
      </c>
      <c r="AQ220" s="15"/>
      <c r="AS220" s="425">
        <f>IF(Taula42[[#This Row],[Núm. d''ordre]]&lt;&gt;"",1,0)</f>
        <v>0</v>
      </c>
      <c r="AU220" s="425">
        <f t="shared" si="28"/>
        <v>1</v>
      </c>
      <c r="AV220" s="425">
        <f t="shared" si="29"/>
        <v>0</v>
      </c>
      <c r="AX220" s="425">
        <f>IF(Taula42[[#This Row],[Núm. d''ordre]]&gt;0,1,0)</f>
        <v>1</v>
      </c>
      <c r="AZ220" s="426">
        <f t="shared" si="30"/>
        <v>0</v>
      </c>
      <c r="BA220" s="426">
        <f t="shared" si="31"/>
        <v>0</v>
      </c>
      <c r="BB220" s="426">
        <f t="shared" si="32"/>
        <v>0</v>
      </c>
      <c r="BD220" s="88">
        <f t="shared" si="33"/>
        <v>0</v>
      </c>
      <c r="BE220" s="88">
        <f t="shared" si="34"/>
        <v>0</v>
      </c>
      <c r="CC220" s="12"/>
      <c r="CD220" s="12"/>
      <c r="CE220" s="12"/>
    </row>
    <row r="221" spans="1:83" ht="13.5" customHeight="1">
      <c r="A221" s="9"/>
      <c r="B221" s="15" t="str">
        <f>IF($C221&lt;&gt;"",MAX($B$7:B220)+1,"")</f>
        <v/>
      </c>
      <c r="C221" s="2"/>
      <c r="D221" s="167"/>
      <c r="E221" s="168"/>
      <c r="F221" s="153"/>
      <c r="G221" s="153"/>
      <c r="H221" s="160"/>
      <c r="I221" s="159"/>
      <c r="J221" s="163"/>
      <c r="K221" s="172"/>
      <c r="L221" s="162"/>
      <c r="M221" s="162"/>
      <c r="N221" s="532" t="str">
        <f>IF(Taula42[[#This Row],[Data inici contracte]]&lt;&gt;0,Taula42[[#This Row],[Data finalització contracte]]+1,"")</f>
        <v/>
      </c>
      <c r="O22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21" s="495" t="str">
        <f>IF(Taula42[[#This Row],[Data inici contracte]]&lt;&gt;0,((Taula42[[#This Row],[Dies de contracte en vigor durant l´any 2023]]/365)*104),"")</f>
        <v/>
      </c>
      <c r="Q221" s="496"/>
      <c r="R221" s="496"/>
      <c r="S221" s="496"/>
      <c r="T221" s="496"/>
      <c r="U221" s="371">
        <f>SUM(Taula42[[#This Row],[Nombre d''hores de suport i acompanyament a les famílies]:[Nombre d''hores de seguiment en el lloc de feina]])</f>
        <v>0</v>
      </c>
      <c r="V221" s="371" t="str">
        <f>IF(Taula42[[#This Row],[Suma total d''hores d''atenció]]=0,"",AH221)</f>
        <v/>
      </c>
      <c r="W221" s="170"/>
      <c r="X221" s="170"/>
      <c r="Y221" s="170"/>
      <c r="Z221" s="170"/>
      <c r="AA221" s="170"/>
      <c r="AB221" s="224">
        <f t="shared" si="27"/>
        <v>0</v>
      </c>
      <c r="AC221" s="227">
        <f>Taula42[[#This Row],[Mòdul aplicat]]</f>
        <v>0</v>
      </c>
      <c r="AD221" s="231"/>
      <c r="AE221" s="80"/>
      <c r="AF221" s="529">
        <f>(IF(AND(AS221=1,Taula42[[#This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21" s="529">
        <f t="shared" si="35"/>
        <v>0</v>
      </c>
      <c r="AH22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21" s="420"/>
      <c r="AJ221" s="471" t="str">
        <f>IF(Taula42[[#This Row],[Data inici contracte]]=0,"",(12/365)*Taula42[[#This Row],[Dies de contracte en vigor durant l´any 2023]])</f>
        <v/>
      </c>
      <c r="AK221" s="471" t="str">
        <f>IF(Taula42[[#This Row],[Data inici contracte]]=0,"",(24/365)*Taula42[[#This Row],[Dies de contracte en vigor durant l´any 2023]])</f>
        <v/>
      </c>
      <c r="AL221" s="471" t="str">
        <f>IF(Taula42[[#This Row],[Data inici contracte]]=0,"",(4/365)*Taula42[[#This Row],[Dies de contracte en vigor durant l´any 2023]])</f>
        <v/>
      </c>
      <c r="AM221" s="471" t="str">
        <f>IF(Taula42[[#This Row],[Data inici contracte]]=0,"",(64/365)*Taula42[[#This Row],[Dies de contracte en vigor durant l´any 2023]])</f>
        <v/>
      </c>
      <c r="AN221" s="420"/>
      <c r="AO221" s="91">
        <f>IF(AS221=1,((2763.41/365)*Taula42[[#This Row],[Dies de contracte en vigor durant l´any 2023]]),0)</f>
        <v>0</v>
      </c>
      <c r="AQ221" s="15"/>
      <c r="AS221" s="425">
        <f>IF(Taula42[[#This Row],[Núm. d''ordre]]&lt;&gt;"",1,0)</f>
        <v>0</v>
      </c>
      <c r="AU221" s="425">
        <f t="shared" si="28"/>
        <v>1</v>
      </c>
      <c r="AV221" s="425">
        <f t="shared" si="29"/>
        <v>0</v>
      </c>
      <c r="AX221" s="425">
        <f>IF(Taula42[[#This Row],[Núm. d''ordre]]&gt;0,1,0)</f>
        <v>1</v>
      </c>
      <c r="AZ221" s="426">
        <f t="shared" si="30"/>
        <v>0</v>
      </c>
      <c r="BA221" s="426">
        <f t="shared" si="31"/>
        <v>0</v>
      </c>
      <c r="BB221" s="426">
        <f t="shared" si="32"/>
        <v>0</v>
      </c>
      <c r="BD221" s="88">
        <f t="shared" si="33"/>
        <v>0</v>
      </c>
      <c r="BE221" s="88">
        <f t="shared" si="34"/>
        <v>0</v>
      </c>
      <c r="CC221" s="12"/>
      <c r="CD221" s="12"/>
      <c r="CE221" s="12"/>
    </row>
    <row r="222" spans="1:83" ht="13.5" customHeight="1">
      <c r="A222" s="9"/>
      <c r="B222" s="15" t="str">
        <f>IF($C222&lt;&gt;"",MAX($B$7:B221)+1,"")</f>
        <v/>
      </c>
      <c r="C222" s="2"/>
      <c r="D222" s="167"/>
      <c r="E222" s="168"/>
      <c r="F222" s="153"/>
      <c r="G222" s="153"/>
      <c r="H222" s="160"/>
      <c r="I222" s="159"/>
      <c r="J222" s="163"/>
      <c r="K222" s="172"/>
      <c r="L222" s="162"/>
      <c r="M222" s="162"/>
      <c r="N222" s="532" t="str">
        <f>IF(Taula42[[#This Row],[Data inici contracte]]&lt;&gt;0,Taula42[[#This Row],[Data finalització contracte]]+1,"")</f>
        <v/>
      </c>
      <c r="O22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22" s="495" t="str">
        <f>IF(Taula42[[#This Row],[Data inici contracte]]&lt;&gt;0,((Taula42[[#This Row],[Dies de contracte en vigor durant l´any 2023]]/365)*104),"")</f>
        <v/>
      </c>
      <c r="Q222" s="496"/>
      <c r="R222" s="496"/>
      <c r="S222" s="496"/>
      <c r="T222" s="496"/>
      <c r="U222" s="371">
        <f>SUM(Taula42[[#This Row],[Nombre d''hores de suport i acompanyament a les famílies]:[Nombre d''hores de seguiment en el lloc de feina]])</f>
        <v>0</v>
      </c>
      <c r="V222" s="371" t="str">
        <f>IF(Taula42[[#This Row],[Suma total d''hores d''atenció]]=0,"",AH222)</f>
        <v/>
      </c>
      <c r="W222" s="170"/>
      <c r="X222" s="170"/>
      <c r="Y222" s="170"/>
      <c r="Z222" s="170"/>
      <c r="AA222" s="170"/>
      <c r="AB222" s="224">
        <f t="shared" si="27"/>
        <v>0</v>
      </c>
      <c r="AC222" s="227">
        <f>Taula42[[#This Row],[Mòdul aplicat]]</f>
        <v>0</v>
      </c>
      <c r="AD222" s="231"/>
      <c r="AE222" s="80"/>
      <c r="AF222" s="529">
        <f>(IF(AND(AS222=1,Taula42[[#This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22" s="529">
        <f t="shared" si="35"/>
        <v>0</v>
      </c>
      <c r="AH22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22" s="420"/>
      <c r="AJ222" s="471" t="str">
        <f>IF(Taula42[[#This Row],[Data inici contracte]]=0,"",(12/365)*Taula42[[#This Row],[Dies de contracte en vigor durant l´any 2023]])</f>
        <v/>
      </c>
      <c r="AK222" s="471" t="str">
        <f>IF(Taula42[[#This Row],[Data inici contracte]]=0,"",(24/365)*Taula42[[#This Row],[Dies de contracte en vigor durant l´any 2023]])</f>
        <v/>
      </c>
      <c r="AL222" s="471" t="str">
        <f>IF(Taula42[[#This Row],[Data inici contracte]]=0,"",(4/365)*Taula42[[#This Row],[Dies de contracte en vigor durant l´any 2023]])</f>
        <v/>
      </c>
      <c r="AM222" s="471" t="str">
        <f>IF(Taula42[[#This Row],[Data inici contracte]]=0,"",(64/365)*Taula42[[#This Row],[Dies de contracte en vigor durant l´any 2023]])</f>
        <v/>
      </c>
      <c r="AN222" s="420"/>
      <c r="AO222" s="91">
        <f>IF(AS222=1,((2763.41/365)*Taula42[[#This Row],[Dies de contracte en vigor durant l´any 2023]]),0)</f>
        <v>0</v>
      </c>
      <c r="AQ222" s="15"/>
      <c r="AS222" s="425">
        <f>IF(Taula42[[#This Row],[Núm. d''ordre]]&lt;&gt;"",1,0)</f>
        <v>0</v>
      </c>
      <c r="AU222" s="425">
        <f t="shared" si="28"/>
        <v>1</v>
      </c>
      <c r="AV222" s="425">
        <f t="shared" si="29"/>
        <v>0</v>
      </c>
      <c r="AX222" s="425">
        <f>IF(Taula42[[#This Row],[Núm. d''ordre]]&gt;0,1,0)</f>
        <v>1</v>
      </c>
      <c r="AZ222" s="426">
        <f t="shared" si="30"/>
        <v>0</v>
      </c>
      <c r="BA222" s="426">
        <f t="shared" si="31"/>
        <v>0</v>
      </c>
      <c r="BB222" s="426">
        <f t="shared" si="32"/>
        <v>0</v>
      </c>
      <c r="BD222" s="88">
        <f t="shared" si="33"/>
        <v>0</v>
      </c>
      <c r="BE222" s="88">
        <f t="shared" si="34"/>
        <v>0</v>
      </c>
      <c r="CC222" s="12"/>
      <c r="CD222" s="12"/>
      <c r="CE222" s="12"/>
    </row>
    <row r="223" spans="1:83" ht="13.5" customHeight="1">
      <c r="A223" s="9"/>
      <c r="B223" s="15" t="str">
        <f>IF($C223&lt;&gt;"",MAX($B$7:B222)+1,"")</f>
        <v/>
      </c>
      <c r="C223" s="2"/>
      <c r="D223" s="167"/>
      <c r="E223" s="168"/>
      <c r="F223" s="153"/>
      <c r="G223" s="153"/>
      <c r="H223" s="160"/>
      <c r="I223" s="159"/>
      <c r="J223" s="163"/>
      <c r="K223" s="172"/>
      <c r="L223" s="162"/>
      <c r="M223" s="162"/>
      <c r="N223" s="532" t="str">
        <f>IF(Taula42[[#This Row],[Data inici contracte]]&lt;&gt;0,Taula42[[#This Row],[Data finalització contracte]]+1,"")</f>
        <v/>
      </c>
      <c r="O22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23" s="495" t="str">
        <f>IF(Taula42[[#This Row],[Data inici contracte]]&lt;&gt;0,((Taula42[[#This Row],[Dies de contracte en vigor durant l´any 2023]]/365)*104),"")</f>
        <v/>
      </c>
      <c r="Q223" s="496"/>
      <c r="R223" s="496"/>
      <c r="S223" s="496"/>
      <c r="T223" s="496"/>
      <c r="U223" s="371">
        <f>SUM(Taula42[[#This Row],[Nombre d''hores de suport i acompanyament a les famílies]:[Nombre d''hores de seguiment en el lloc de feina]])</f>
        <v>0</v>
      </c>
      <c r="V223" s="371" t="str">
        <f>IF(Taula42[[#This Row],[Suma total d''hores d''atenció]]=0,"",AH223)</f>
        <v/>
      </c>
      <c r="W223" s="170"/>
      <c r="X223" s="170"/>
      <c r="Y223" s="170"/>
      <c r="Z223" s="170"/>
      <c r="AA223" s="170"/>
      <c r="AB223" s="224">
        <f t="shared" si="27"/>
        <v>0</v>
      </c>
      <c r="AC223" s="227">
        <f>Taula42[[#This Row],[Mòdul aplicat]]</f>
        <v>0</v>
      </c>
      <c r="AD223" s="231"/>
      <c r="AE223" s="80"/>
      <c r="AF223" s="529">
        <f>(IF(AND(AS223=1,Taula42[[#This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23" s="529">
        <f t="shared" si="35"/>
        <v>0</v>
      </c>
      <c r="AH22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23" s="420"/>
      <c r="AJ223" s="471" t="str">
        <f>IF(Taula42[[#This Row],[Data inici contracte]]=0,"",(12/365)*Taula42[[#This Row],[Dies de contracte en vigor durant l´any 2023]])</f>
        <v/>
      </c>
      <c r="AK223" s="471" t="str">
        <f>IF(Taula42[[#This Row],[Data inici contracte]]=0,"",(24/365)*Taula42[[#This Row],[Dies de contracte en vigor durant l´any 2023]])</f>
        <v/>
      </c>
      <c r="AL223" s="471" t="str">
        <f>IF(Taula42[[#This Row],[Data inici contracte]]=0,"",(4/365)*Taula42[[#This Row],[Dies de contracte en vigor durant l´any 2023]])</f>
        <v/>
      </c>
      <c r="AM223" s="471" t="str">
        <f>IF(Taula42[[#This Row],[Data inici contracte]]=0,"",(64/365)*Taula42[[#This Row],[Dies de contracte en vigor durant l´any 2023]])</f>
        <v/>
      </c>
      <c r="AN223" s="420"/>
      <c r="AO223" s="91">
        <f>IF(AS223=1,((2763.41/365)*Taula42[[#This Row],[Dies de contracte en vigor durant l´any 2023]]),0)</f>
        <v>0</v>
      </c>
      <c r="AQ223" s="15"/>
      <c r="AS223" s="425">
        <f>IF(Taula42[[#This Row],[Núm. d''ordre]]&lt;&gt;"",1,0)</f>
        <v>0</v>
      </c>
      <c r="AU223" s="425">
        <f t="shared" si="28"/>
        <v>1</v>
      </c>
      <c r="AV223" s="425">
        <f t="shared" si="29"/>
        <v>0</v>
      </c>
      <c r="AX223" s="425">
        <f>IF(Taula42[[#This Row],[Núm. d''ordre]]&gt;0,1,0)</f>
        <v>1</v>
      </c>
      <c r="AZ223" s="426">
        <f t="shared" si="30"/>
        <v>0</v>
      </c>
      <c r="BA223" s="426">
        <f t="shared" si="31"/>
        <v>0</v>
      </c>
      <c r="BB223" s="426">
        <f t="shared" si="32"/>
        <v>0</v>
      </c>
      <c r="BD223" s="88">
        <f t="shared" si="33"/>
        <v>0</v>
      </c>
      <c r="BE223" s="88">
        <f t="shared" si="34"/>
        <v>0</v>
      </c>
      <c r="CC223" s="12"/>
      <c r="CD223" s="12"/>
      <c r="CE223" s="12"/>
    </row>
    <row r="224" spans="1:83" ht="13.5" customHeight="1">
      <c r="A224" s="9"/>
      <c r="B224" s="15" t="str">
        <f>IF($C224&lt;&gt;"",MAX($B$7:B223)+1,"")</f>
        <v/>
      </c>
      <c r="C224" s="2"/>
      <c r="D224" s="167"/>
      <c r="E224" s="168"/>
      <c r="F224" s="153"/>
      <c r="G224" s="153"/>
      <c r="H224" s="160"/>
      <c r="I224" s="159"/>
      <c r="J224" s="163"/>
      <c r="K224" s="172"/>
      <c r="L224" s="162"/>
      <c r="M224" s="162"/>
      <c r="N224" s="532" t="str">
        <f>IF(Taula42[[#This Row],[Data inici contracte]]&lt;&gt;0,Taula42[[#This Row],[Data finalització contracte]]+1,"")</f>
        <v/>
      </c>
      <c r="O22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24" s="495" t="str">
        <f>IF(Taula42[[#This Row],[Data inici contracte]]&lt;&gt;0,((Taula42[[#This Row],[Dies de contracte en vigor durant l´any 2023]]/365)*104),"")</f>
        <v/>
      </c>
      <c r="Q224" s="496"/>
      <c r="R224" s="496"/>
      <c r="S224" s="496"/>
      <c r="T224" s="496"/>
      <c r="U224" s="371">
        <f>SUM(Taula42[[#This Row],[Nombre d''hores de suport i acompanyament a les famílies]:[Nombre d''hores de seguiment en el lloc de feina]])</f>
        <v>0</v>
      </c>
      <c r="V224" s="371" t="str">
        <f>IF(Taula42[[#This Row],[Suma total d''hores d''atenció]]=0,"",AH224)</f>
        <v/>
      </c>
      <c r="W224" s="170"/>
      <c r="X224" s="170"/>
      <c r="Y224" s="170"/>
      <c r="Z224" s="170"/>
      <c r="AA224" s="170"/>
      <c r="AB224" s="224">
        <f t="shared" si="27"/>
        <v>0</v>
      </c>
      <c r="AC224" s="227">
        <f>Taula42[[#This Row],[Mòdul aplicat]]</f>
        <v>0</v>
      </c>
      <c r="AD224" s="231"/>
      <c r="AE224" s="80"/>
      <c r="AF224" s="529">
        <f>(IF(AND(AS224=1,Taula42[[#This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24" s="529">
        <f t="shared" si="35"/>
        <v>0</v>
      </c>
      <c r="AH22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24" s="420"/>
      <c r="AJ224" s="471" t="str">
        <f>IF(Taula42[[#This Row],[Data inici contracte]]=0,"",(12/365)*Taula42[[#This Row],[Dies de contracte en vigor durant l´any 2023]])</f>
        <v/>
      </c>
      <c r="AK224" s="471" t="str">
        <f>IF(Taula42[[#This Row],[Data inici contracte]]=0,"",(24/365)*Taula42[[#This Row],[Dies de contracte en vigor durant l´any 2023]])</f>
        <v/>
      </c>
      <c r="AL224" s="471" t="str">
        <f>IF(Taula42[[#This Row],[Data inici contracte]]=0,"",(4/365)*Taula42[[#This Row],[Dies de contracte en vigor durant l´any 2023]])</f>
        <v/>
      </c>
      <c r="AM224" s="471" t="str">
        <f>IF(Taula42[[#This Row],[Data inici contracte]]=0,"",(64/365)*Taula42[[#This Row],[Dies de contracte en vigor durant l´any 2023]])</f>
        <v/>
      </c>
      <c r="AN224" s="420"/>
      <c r="AO224" s="91">
        <f>IF(AS224=1,((2763.41/365)*Taula42[[#This Row],[Dies de contracte en vigor durant l´any 2023]]),0)</f>
        <v>0</v>
      </c>
      <c r="AQ224" s="15"/>
      <c r="AS224" s="425">
        <f>IF(Taula42[[#This Row],[Núm. d''ordre]]&lt;&gt;"",1,0)</f>
        <v>0</v>
      </c>
      <c r="AU224" s="425">
        <f t="shared" si="28"/>
        <v>1</v>
      </c>
      <c r="AV224" s="425">
        <f t="shared" si="29"/>
        <v>0</v>
      </c>
      <c r="AX224" s="425">
        <f>IF(Taula42[[#This Row],[Núm. d''ordre]]&gt;0,1,0)</f>
        <v>1</v>
      </c>
      <c r="AZ224" s="426">
        <f t="shared" si="30"/>
        <v>0</v>
      </c>
      <c r="BA224" s="426">
        <f t="shared" si="31"/>
        <v>0</v>
      </c>
      <c r="BB224" s="426">
        <f t="shared" si="32"/>
        <v>0</v>
      </c>
      <c r="BD224" s="88">
        <f t="shared" si="33"/>
        <v>0</v>
      </c>
      <c r="BE224" s="88">
        <f t="shared" si="34"/>
        <v>0</v>
      </c>
      <c r="CC224" s="12"/>
      <c r="CD224" s="12"/>
      <c r="CE224" s="12"/>
    </row>
    <row r="225" spans="1:83" ht="13.5" customHeight="1">
      <c r="A225" s="9"/>
      <c r="B225" s="15" t="str">
        <f>IF($C225&lt;&gt;"",MAX($B$7:B224)+1,"")</f>
        <v/>
      </c>
      <c r="C225" s="2"/>
      <c r="D225" s="167"/>
      <c r="E225" s="168"/>
      <c r="F225" s="153"/>
      <c r="G225" s="153"/>
      <c r="H225" s="160"/>
      <c r="I225" s="159"/>
      <c r="J225" s="163"/>
      <c r="K225" s="172"/>
      <c r="L225" s="162"/>
      <c r="M225" s="162"/>
      <c r="N225" s="532" t="str">
        <f>IF(Taula42[[#This Row],[Data inici contracte]]&lt;&gt;0,Taula42[[#This Row],[Data finalització contracte]]+1,"")</f>
        <v/>
      </c>
      <c r="O22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25" s="495" t="str">
        <f>IF(Taula42[[#This Row],[Data inici contracte]]&lt;&gt;0,((Taula42[[#This Row],[Dies de contracte en vigor durant l´any 2023]]/365)*104),"")</f>
        <v/>
      </c>
      <c r="Q225" s="496"/>
      <c r="R225" s="496"/>
      <c r="S225" s="496"/>
      <c r="T225" s="496"/>
      <c r="U225" s="371">
        <f>SUM(Taula42[[#This Row],[Nombre d''hores de suport i acompanyament a les famílies]:[Nombre d''hores de seguiment en el lloc de feina]])</f>
        <v>0</v>
      </c>
      <c r="V225" s="371" t="str">
        <f>IF(Taula42[[#This Row],[Suma total d''hores d''atenció]]=0,"",AH225)</f>
        <v/>
      </c>
      <c r="W225" s="170"/>
      <c r="X225" s="170"/>
      <c r="Y225" s="170"/>
      <c r="Z225" s="170"/>
      <c r="AA225" s="170"/>
      <c r="AB225" s="224">
        <f t="shared" si="27"/>
        <v>0</v>
      </c>
      <c r="AC225" s="227">
        <f>Taula42[[#This Row],[Mòdul aplicat]]</f>
        <v>0</v>
      </c>
      <c r="AD225" s="231"/>
      <c r="AE225" s="80"/>
      <c r="AF225" s="529">
        <f>(IF(AND(AS225=1,Taula42[[#This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25" s="529">
        <f t="shared" si="35"/>
        <v>0</v>
      </c>
      <c r="AH22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25" s="420"/>
      <c r="AJ225" s="471" t="str">
        <f>IF(Taula42[[#This Row],[Data inici contracte]]=0,"",(12/365)*Taula42[[#This Row],[Dies de contracte en vigor durant l´any 2023]])</f>
        <v/>
      </c>
      <c r="AK225" s="471" t="str">
        <f>IF(Taula42[[#This Row],[Data inici contracte]]=0,"",(24/365)*Taula42[[#This Row],[Dies de contracte en vigor durant l´any 2023]])</f>
        <v/>
      </c>
      <c r="AL225" s="471" t="str">
        <f>IF(Taula42[[#This Row],[Data inici contracte]]=0,"",(4/365)*Taula42[[#This Row],[Dies de contracte en vigor durant l´any 2023]])</f>
        <v/>
      </c>
      <c r="AM225" s="471" t="str">
        <f>IF(Taula42[[#This Row],[Data inici contracte]]=0,"",(64/365)*Taula42[[#This Row],[Dies de contracte en vigor durant l´any 2023]])</f>
        <v/>
      </c>
      <c r="AN225" s="420"/>
      <c r="AO225" s="91">
        <f>IF(AS225=1,((2763.41/365)*Taula42[[#This Row],[Dies de contracte en vigor durant l´any 2023]]),0)</f>
        <v>0</v>
      </c>
      <c r="AQ225" s="15"/>
      <c r="AS225" s="425">
        <f>IF(Taula42[[#This Row],[Núm. d''ordre]]&lt;&gt;"",1,0)</f>
        <v>0</v>
      </c>
      <c r="AU225" s="425">
        <f t="shared" si="28"/>
        <v>1</v>
      </c>
      <c r="AV225" s="425">
        <f t="shared" si="29"/>
        <v>0</v>
      </c>
      <c r="AX225" s="425">
        <f>IF(Taula42[[#This Row],[Núm. d''ordre]]&gt;0,1,0)</f>
        <v>1</v>
      </c>
      <c r="AZ225" s="426">
        <f t="shared" si="30"/>
        <v>0</v>
      </c>
      <c r="BA225" s="426">
        <f t="shared" si="31"/>
        <v>0</v>
      </c>
      <c r="BB225" s="426">
        <f t="shared" si="32"/>
        <v>0</v>
      </c>
      <c r="BD225" s="88">
        <f t="shared" si="33"/>
        <v>0</v>
      </c>
      <c r="BE225" s="88">
        <f t="shared" si="34"/>
        <v>0</v>
      </c>
      <c r="CC225" s="12"/>
      <c r="CD225" s="12"/>
      <c r="CE225" s="12"/>
    </row>
    <row r="226" spans="1:83" ht="13.5" customHeight="1">
      <c r="A226" s="9"/>
      <c r="B226" s="15" t="str">
        <f>IF($C226&lt;&gt;"",MAX($B$7:B225)+1,"")</f>
        <v/>
      </c>
      <c r="C226" s="2"/>
      <c r="D226" s="167"/>
      <c r="E226" s="168"/>
      <c r="F226" s="153"/>
      <c r="G226" s="153"/>
      <c r="H226" s="160"/>
      <c r="I226" s="159"/>
      <c r="J226" s="163"/>
      <c r="K226" s="172"/>
      <c r="L226" s="162"/>
      <c r="M226" s="162"/>
      <c r="N226" s="532" t="str">
        <f>IF(Taula42[[#This Row],[Data inici contracte]]&lt;&gt;0,Taula42[[#This Row],[Data finalització contracte]]+1,"")</f>
        <v/>
      </c>
      <c r="O22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26" s="495" t="str">
        <f>IF(Taula42[[#This Row],[Data inici contracte]]&lt;&gt;0,((Taula42[[#This Row],[Dies de contracte en vigor durant l´any 2023]]/365)*104),"")</f>
        <v/>
      </c>
      <c r="Q226" s="496"/>
      <c r="R226" s="496"/>
      <c r="S226" s="496"/>
      <c r="T226" s="496"/>
      <c r="U226" s="371">
        <f>SUM(Taula42[[#This Row],[Nombre d''hores de suport i acompanyament a les famílies]:[Nombre d''hores de seguiment en el lloc de feina]])</f>
        <v>0</v>
      </c>
      <c r="V226" s="371" t="str">
        <f>IF(Taula42[[#This Row],[Suma total d''hores d''atenció]]=0,"",AH226)</f>
        <v/>
      </c>
      <c r="W226" s="170"/>
      <c r="X226" s="170"/>
      <c r="Y226" s="170"/>
      <c r="Z226" s="170"/>
      <c r="AA226" s="170"/>
      <c r="AB226" s="224">
        <f t="shared" si="27"/>
        <v>0</v>
      </c>
      <c r="AC226" s="227">
        <f>Taula42[[#This Row],[Mòdul aplicat]]</f>
        <v>0</v>
      </c>
      <c r="AD226" s="231"/>
      <c r="AE226" s="80"/>
      <c r="AF226" s="529">
        <f>(IF(AND(AS226=1,Taula42[[#This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26" s="529">
        <f t="shared" si="35"/>
        <v>0</v>
      </c>
      <c r="AH22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26" s="420"/>
      <c r="AJ226" s="471" t="str">
        <f>IF(Taula42[[#This Row],[Data inici contracte]]=0,"",(12/365)*Taula42[[#This Row],[Dies de contracte en vigor durant l´any 2023]])</f>
        <v/>
      </c>
      <c r="AK226" s="471" t="str">
        <f>IF(Taula42[[#This Row],[Data inici contracte]]=0,"",(24/365)*Taula42[[#This Row],[Dies de contracte en vigor durant l´any 2023]])</f>
        <v/>
      </c>
      <c r="AL226" s="471" t="str">
        <f>IF(Taula42[[#This Row],[Data inici contracte]]=0,"",(4/365)*Taula42[[#This Row],[Dies de contracte en vigor durant l´any 2023]])</f>
        <v/>
      </c>
      <c r="AM226" s="471" t="str">
        <f>IF(Taula42[[#This Row],[Data inici contracte]]=0,"",(64/365)*Taula42[[#This Row],[Dies de contracte en vigor durant l´any 2023]])</f>
        <v/>
      </c>
      <c r="AN226" s="420"/>
      <c r="AO226" s="91">
        <f>IF(AS226=1,((2763.41/365)*Taula42[[#This Row],[Dies de contracte en vigor durant l´any 2023]]),0)</f>
        <v>0</v>
      </c>
      <c r="AQ226" s="15"/>
      <c r="AS226" s="425">
        <f>IF(Taula42[[#This Row],[Núm. d''ordre]]&lt;&gt;"",1,0)</f>
        <v>0</v>
      </c>
      <c r="AU226" s="425">
        <f t="shared" si="28"/>
        <v>1</v>
      </c>
      <c r="AV226" s="425">
        <f t="shared" si="29"/>
        <v>0</v>
      </c>
      <c r="AX226" s="425">
        <f>IF(Taula42[[#This Row],[Núm. d''ordre]]&gt;0,1,0)</f>
        <v>1</v>
      </c>
      <c r="AZ226" s="426">
        <f t="shared" si="30"/>
        <v>0</v>
      </c>
      <c r="BA226" s="426">
        <f t="shared" si="31"/>
        <v>0</v>
      </c>
      <c r="BB226" s="426">
        <f t="shared" si="32"/>
        <v>0</v>
      </c>
      <c r="BD226" s="88">
        <f t="shared" si="33"/>
        <v>0</v>
      </c>
      <c r="BE226" s="88">
        <f t="shared" si="34"/>
        <v>0</v>
      </c>
      <c r="CC226" s="12"/>
      <c r="CD226" s="12"/>
      <c r="CE226" s="12"/>
    </row>
    <row r="227" spans="1:83" ht="13.5" customHeight="1">
      <c r="A227" s="9"/>
      <c r="B227" s="15" t="str">
        <f>IF($C227&lt;&gt;"",MAX($B$7:B226)+1,"")</f>
        <v/>
      </c>
      <c r="C227" s="2"/>
      <c r="D227" s="167"/>
      <c r="E227" s="168"/>
      <c r="F227" s="153"/>
      <c r="G227" s="153"/>
      <c r="H227" s="160"/>
      <c r="I227" s="159"/>
      <c r="J227" s="163"/>
      <c r="K227" s="172"/>
      <c r="L227" s="162"/>
      <c r="M227" s="162"/>
      <c r="N227" s="532" t="str">
        <f>IF(Taula42[[#This Row],[Data inici contracte]]&lt;&gt;0,Taula42[[#This Row],[Data finalització contracte]]+1,"")</f>
        <v/>
      </c>
      <c r="O22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27" s="495" t="str">
        <f>IF(Taula42[[#This Row],[Data inici contracte]]&lt;&gt;0,((Taula42[[#This Row],[Dies de contracte en vigor durant l´any 2023]]/365)*104),"")</f>
        <v/>
      </c>
      <c r="Q227" s="496"/>
      <c r="R227" s="496"/>
      <c r="S227" s="496"/>
      <c r="T227" s="496"/>
      <c r="U227" s="371">
        <f>SUM(Taula42[[#This Row],[Nombre d''hores de suport i acompanyament a les famílies]:[Nombre d''hores de seguiment en el lloc de feina]])</f>
        <v>0</v>
      </c>
      <c r="V227" s="371" t="str">
        <f>IF(Taula42[[#This Row],[Suma total d''hores d''atenció]]=0,"",AH227)</f>
        <v/>
      </c>
      <c r="W227" s="170"/>
      <c r="X227" s="170"/>
      <c r="Y227" s="170"/>
      <c r="Z227" s="170"/>
      <c r="AA227" s="170"/>
      <c r="AB227" s="224">
        <f t="shared" si="27"/>
        <v>0</v>
      </c>
      <c r="AC227" s="227">
        <f>Taula42[[#This Row],[Mòdul aplicat]]</f>
        <v>0</v>
      </c>
      <c r="AD227" s="231"/>
      <c r="AE227" s="207"/>
      <c r="AF227" s="529">
        <f>(IF(AND(AS227=1,Taula42[[#This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27" s="529">
        <f t="shared" si="35"/>
        <v>0</v>
      </c>
      <c r="AH22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27" s="420"/>
      <c r="AJ227" s="471" t="str">
        <f>IF(Taula42[[#This Row],[Data inici contracte]]=0,"",(12/365)*Taula42[[#This Row],[Dies de contracte en vigor durant l´any 2023]])</f>
        <v/>
      </c>
      <c r="AK227" s="471" t="str">
        <f>IF(Taula42[[#This Row],[Data inici contracte]]=0,"",(24/365)*Taula42[[#This Row],[Dies de contracte en vigor durant l´any 2023]])</f>
        <v/>
      </c>
      <c r="AL227" s="471" t="str">
        <f>IF(Taula42[[#This Row],[Data inici contracte]]=0,"",(4/365)*Taula42[[#This Row],[Dies de contracte en vigor durant l´any 2023]])</f>
        <v/>
      </c>
      <c r="AM227" s="471" t="str">
        <f>IF(Taula42[[#This Row],[Data inici contracte]]=0,"",(64/365)*Taula42[[#This Row],[Dies de contracte en vigor durant l´any 2023]])</f>
        <v/>
      </c>
      <c r="AN227" s="420"/>
      <c r="AO227" s="91">
        <f>IF(AS227=1,((2763.41/365)*Taula42[[#This Row],[Dies de contracte en vigor durant l´any 2023]]),0)</f>
        <v>0</v>
      </c>
      <c r="AQ227" s="15"/>
      <c r="AS227" s="425">
        <f>IF(Taula42[[#This Row],[Núm. d''ordre]]&lt;&gt;"",1,0)</f>
        <v>0</v>
      </c>
      <c r="AU227" s="425">
        <f t="shared" si="28"/>
        <v>1</v>
      </c>
      <c r="AV227" s="425">
        <f t="shared" si="29"/>
        <v>0</v>
      </c>
      <c r="AX227" s="425">
        <f>IF(Taula42[[#This Row],[Núm. d''ordre]]&gt;0,1,0)</f>
        <v>1</v>
      </c>
      <c r="AZ227" s="426">
        <f t="shared" si="30"/>
        <v>0</v>
      </c>
      <c r="BA227" s="426">
        <f t="shared" si="31"/>
        <v>0</v>
      </c>
      <c r="BB227" s="426">
        <f t="shared" si="32"/>
        <v>0</v>
      </c>
      <c r="BD227" s="88">
        <f t="shared" si="33"/>
        <v>0</v>
      </c>
      <c r="BE227" s="88">
        <f t="shared" si="34"/>
        <v>0</v>
      </c>
      <c r="CC227" s="12"/>
      <c r="CD227" s="12"/>
      <c r="CE227" s="12"/>
    </row>
    <row r="228" spans="1:83" ht="13.5" customHeight="1">
      <c r="A228" s="9"/>
      <c r="B228" s="15" t="str">
        <f>IF($C228&lt;&gt;"",MAX($B$7:B227)+1,"")</f>
        <v/>
      </c>
      <c r="C228" s="2"/>
      <c r="D228" s="167"/>
      <c r="E228" s="168"/>
      <c r="F228" s="153"/>
      <c r="G228" s="153"/>
      <c r="H228" s="160"/>
      <c r="I228" s="159"/>
      <c r="J228" s="163"/>
      <c r="K228" s="172"/>
      <c r="L228" s="162"/>
      <c r="M228" s="162"/>
      <c r="N228" s="532" t="str">
        <f>IF(Taula42[[#This Row],[Data inici contracte]]&lt;&gt;0,Taula42[[#This Row],[Data finalització contracte]]+1,"")</f>
        <v/>
      </c>
      <c r="O22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28" s="495" t="str">
        <f>IF(Taula42[[#This Row],[Data inici contracte]]&lt;&gt;0,((Taula42[[#This Row],[Dies de contracte en vigor durant l´any 2023]]/365)*104),"")</f>
        <v/>
      </c>
      <c r="Q228" s="496"/>
      <c r="R228" s="496"/>
      <c r="S228" s="496"/>
      <c r="T228" s="496"/>
      <c r="U228" s="371">
        <f>SUM(Taula42[[#This Row],[Nombre d''hores de suport i acompanyament a les famílies]:[Nombre d''hores de seguiment en el lloc de feina]])</f>
        <v>0</v>
      </c>
      <c r="V228" s="371" t="str">
        <f>IF(Taula42[[#This Row],[Suma total d''hores d''atenció]]=0,"",AH228)</f>
        <v/>
      </c>
      <c r="W228" s="170"/>
      <c r="X228" s="170"/>
      <c r="Y228" s="170"/>
      <c r="Z228" s="170"/>
      <c r="AA228" s="170"/>
      <c r="AB228" s="224">
        <f t="shared" si="27"/>
        <v>0</v>
      </c>
      <c r="AC228" s="227">
        <f>Taula42[[#This Row],[Mòdul aplicat]]</f>
        <v>0</v>
      </c>
      <c r="AD228" s="231"/>
      <c r="AE228" s="207"/>
      <c r="AF228" s="529">
        <f>(IF(AND(AS228=1,Taula42[[#This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28" s="529">
        <f t="shared" si="35"/>
        <v>0</v>
      </c>
      <c r="AH22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28" s="420"/>
      <c r="AJ228" s="471" t="str">
        <f>IF(Taula42[[#This Row],[Data inici contracte]]=0,"",(12/365)*Taula42[[#This Row],[Dies de contracte en vigor durant l´any 2023]])</f>
        <v/>
      </c>
      <c r="AK228" s="471" t="str">
        <f>IF(Taula42[[#This Row],[Data inici contracte]]=0,"",(24/365)*Taula42[[#This Row],[Dies de contracte en vigor durant l´any 2023]])</f>
        <v/>
      </c>
      <c r="AL228" s="471" t="str">
        <f>IF(Taula42[[#This Row],[Data inici contracte]]=0,"",(4/365)*Taula42[[#This Row],[Dies de contracte en vigor durant l´any 2023]])</f>
        <v/>
      </c>
      <c r="AM228" s="471" t="str">
        <f>IF(Taula42[[#This Row],[Data inici contracte]]=0,"",(64/365)*Taula42[[#This Row],[Dies de contracte en vigor durant l´any 2023]])</f>
        <v/>
      </c>
      <c r="AN228" s="420"/>
      <c r="AO228" s="91">
        <f>IF(AS228=1,((2763.41/365)*Taula42[[#This Row],[Dies de contracte en vigor durant l´any 2023]]),0)</f>
        <v>0</v>
      </c>
      <c r="AQ228" s="15"/>
      <c r="AS228" s="425">
        <f>IF(Taula42[[#This Row],[Núm. d''ordre]]&lt;&gt;"",1,0)</f>
        <v>0</v>
      </c>
      <c r="AU228" s="425">
        <f t="shared" si="28"/>
        <v>1</v>
      </c>
      <c r="AV228" s="425">
        <f t="shared" si="29"/>
        <v>0</v>
      </c>
      <c r="AX228" s="425">
        <f>IF(Taula42[[#This Row],[Núm. d''ordre]]&gt;0,1,0)</f>
        <v>1</v>
      </c>
      <c r="AZ228" s="426">
        <f t="shared" si="30"/>
        <v>0</v>
      </c>
      <c r="BA228" s="426">
        <f t="shared" si="31"/>
        <v>0</v>
      </c>
      <c r="BB228" s="426">
        <f t="shared" si="32"/>
        <v>0</v>
      </c>
      <c r="BD228" s="88">
        <f t="shared" si="33"/>
        <v>0</v>
      </c>
      <c r="BE228" s="88">
        <f t="shared" si="34"/>
        <v>0</v>
      </c>
      <c r="CC228" s="12"/>
      <c r="CD228" s="12"/>
      <c r="CE228" s="12"/>
    </row>
    <row r="229" spans="1:83" ht="13.5" customHeight="1">
      <c r="A229" s="9"/>
      <c r="B229" s="15" t="str">
        <f>IF($C229&lt;&gt;"",MAX($B$7:B228)+1,"")</f>
        <v/>
      </c>
      <c r="C229" s="2"/>
      <c r="D229" s="167"/>
      <c r="E229" s="168"/>
      <c r="F229" s="153"/>
      <c r="G229" s="153"/>
      <c r="H229" s="160"/>
      <c r="I229" s="159"/>
      <c r="J229" s="163"/>
      <c r="K229" s="172"/>
      <c r="L229" s="162"/>
      <c r="M229" s="162"/>
      <c r="N229" s="532" t="str">
        <f>IF(Taula42[[#This Row],[Data inici contracte]]&lt;&gt;0,Taula42[[#This Row],[Data finalització contracte]]+1,"")</f>
        <v/>
      </c>
      <c r="O22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29" s="495" t="str">
        <f>IF(Taula42[[#This Row],[Data inici contracte]]&lt;&gt;0,((Taula42[[#This Row],[Dies de contracte en vigor durant l´any 2023]]/365)*104),"")</f>
        <v/>
      </c>
      <c r="Q229" s="496"/>
      <c r="R229" s="496"/>
      <c r="S229" s="496"/>
      <c r="T229" s="496"/>
      <c r="U229" s="371">
        <f>SUM(Taula42[[#This Row],[Nombre d''hores de suport i acompanyament a les famílies]:[Nombre d''hores de seguiment en el lloc de feina]])</f>
        <v>0</v>
      </c>
      <c r="V229" s="371" t="str">
        <f>IF(Taula42[[#This Row],[Suma total d''hores d''atenció]]=0,"",AH229)</f>
        <v/>
      </c>
      <c r="W229" s="170"/>
      <c r="X229" s="170"/>
      <c r="Y229" s="170"/>
      <c r="Z229" s="170"/>
      <c r="AA229" s="170"/>
      <c r="AB229" s="224">
        <f t="shared" si="27"/>
        <v>0</v>
      </c>
      <c r="AC229" s="227">
        <f>Taula42[[#This Row],[Mòdul aplicat]]</f>
        <v>0</v>
      </c>
      <c r="AD229" s="231"/>
      <c r="AE229" s="207"/>
      <c r="AF229" s="529">
        <f>(IF(AND(AS229=1,Taula42[[#This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29" s="529">
        <f t="shared" si="35"/>
        <v>0</v>
      </c>
      <c r="AH22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29" s="420"/>
      <c r="AJ229" s="471" t="str">
        <f>IF(Taula42[[#This Row],[Data inici contracte]]=0,"",(12/365)*Taula42[[#This Row],[Dies de contracte en vigor durant l´any 2023]])</f>
        <v/>
      </c>
      <c r="AK229" s="471" t="str">
        <f>IF(Taula42[[#This Row],[Data inici contracte]]=0,"",(24/365)*Taula42[[#This Row],[Dies de contracte en vigor durant l´any 2023]])</f>
        <v/>
      </c>
      <c r="AL229" s="471" t="str">
        <f>IF(Taula42[[#This Row],[Data inici contracte]]=0,"",(4/365)*Taula42[[#This Row],[Dies de contracte en vigor durant l´any 2023]])</f>
        <v/>
      </c>
      <c r="AM229" s="471" t="str">
        <f>IF(Taula42[[#This Row],[Data inici contracte]]=0,"",(64/365)*Taula42[[#This Row],[Dies de contracte en vigor durant l´any 2023]])</f>
        <v/>
      </c>
      <c r="AN229" s="420"/>
      <c r="AO229" s="91">
        <f>IF(AS229=1,((2763.41/365)*Taula42[[#This Row],[Dies de contracte en vigor durant l´any 2023]]),0)</f>
        <v>0</v>
      </c>
      <c r="AQ229" s="15"/>
      <c r="AS229" s="425">
        <f>IF(Taula42[[#This Row],[Núm. d''ordre]]&lt;&gt;"",1,0)</f>
        <v>0</v>
      </c>
      <c r="AU229" s="425">
        <f t="shared" si="28"/>
        <v>1</v>
      </c>
      <c r="AV229" s="425">
        <f t="shared" si="29"/>
        <v>0</v>
      </c>
      <c r="AX229" s="425">
        <f>IF(Taula42[[#This Row],[Núm. d''ordre]]&gt;0,1,0)</f>
        <v>1</v>
      </c>
      <c r="AZ229" s="426">
        <f t="shared" si="30"/>
        <v>0</v>
      </c>
      <c r="BA229" s="426">
        <f t="shared" si="31"/>
        <v>0</v>
      </c>
      <c r="BB229" s="426">
        <f t="shared" si="32"/>
        <v>0</v>
      </c>
      <c r="BD229" s="88">
        <f t="shared" si="33"/>
        <v>0</v>
      </c>
      <c r="BE229" s="88">
        <f t="shared" si="34"/>
        <v>0</v>
      </c>
      <c r="CC229" s="12"/>
      <c r="CD229" s="12"/>
      <c r="CE229" s="12"/>
    </row>
    <row r="230" spans="1:83" ht="13.5" customHeight="1">
      <c r="A230" s="9"/>
      <c r="B230" s="15" t="str">
        <f>IF($C230&lt;&gt;"",MAX($B$7:B229)+1,"")</f>
        <v/>
      </c>
      <c r="C230" s="2"/>
      <c r="D230" s="167"/>
      <c r="E230" s="168"/>
      <c r="F230" s="153"/>
      <c r="G230" s="153"/>
      <c r="H230" s="160"/>
      <c r="I230" s="159"/>
      <c r="J230" s="163"/>
      <c r="K230" s="172"/>
      <c r="L230" s="162"/>
      <c r="M230" s="162"/>
      <c r="N230" s="532" t="str">
        <f>IF(Taula42[[#This Row],[Data inici contracte]]&lt;&gt;0,Taula42[[#This Row],[Data finalització contracte]]+1,"")</f>
        <v/>
      </c>
      <c r="O23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30" s="495" t="str">
        <f>IF(Taula42[[#This Row],[Data inici contracte]]&lt;&gt;0,((Taula42[[#This Row],[Dies de contracte en vigor durant l´any 2023]]/365)*104),"")</f>
        <v/>
      </c>
      <c r="Q230" s="496"/>
      <c r="R230" s="496"/>
      <c r="S230" s="496"/>
      <c r="T230" s="496"/>
      <c r="U230" s="371">
        <f>SUM(Taula42[[#This Row],[Nombre d''hores de suport i acompanyament a les famílies]:[Nombre d''hores de seguiment en el lloc de feina]])</f>
        <v>0</v>
      </c>
      <c r="V230" s="371" t="str">
        <f>IF(Taula42[[#This Row],[Suma total d''hores d''atenció]]=0,"",AH230)</f>
        <v/>
      </c>
      <c r="W230" s="170"/>
      <c r="X230" s="170"/>
      <c r="Y230" s="170"/>
      <c r="Z230" s="170"/>
      <c r="AA230" s="170"/>
      <c r="AB230" s="224">
        <f t="shared" si="27"/>
        <v>0</v>
      </c>
      <c r="AC230" s="227">
        <f>Taula42[[#This Row],[Mòdul aplicat]]</f>
        <v>0</v>
      </c>
      <c r="AD230" s="231"/>
      <c r="AE230" s="207"/>
      <c r="AF230" s="529">
        <f>(IF(AND(AS230=1,Taula42[[#This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30" s="529">
        <f t="shared" si="35"/>
        <v>0</v>
      </c>
      <c r="AH23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30" s="420"/>
      <c r="AJ230" s="471" t="str">
        <f>IF(Taula42[[#This Row],[Data inici contracte]]=0,"",(12/365)*Taula42[[#This Row],[Dies de contracte en vigor durant l´any 2023]])</f>
        <v/>
      </c>
      <c r="AK230" s="471" t="str">
        <f>IF(Taula42[[#This Row],[Data inici contracte]]=0,"",(24/365)*Taula42[[#This Row],[Dies de contracte en vigor durant l´any 2023]])</f>
        <v/>
      </c>
      <c r="AL230" s="471" t="str">
        <f>IF(Taula42[[#This Row],[Data inici contracte]]=0,"",(4/365)*Taula42[[#This Row],[Dies de contracte en vigor durant l´any 2023]])</f>
        <v/>
      </c>
      <c r="AM230" s="471" t="str">
        <f>IF(Taula42[[#This Row],[Data inici contracte]]=0,"",(64/365)*Taula42[[#This Row],[Dies de contracte en vigor durant l´any 2023]])</f>
        <v/>
      </c>
      <c r="AN230" s="420"/>
      <c r="AO230" s="91">
        <f>IF(AS230=1,((2763.41/365)*Taula42[[#This Row],[Dies de contracte en vigor durant l´any 2023]]),0)</f>
        <v>0</v>
      </c>
      <c r="AQ230" s="15"/>
      <c r="AS230" s="425">
        <f>IF(Taula42[[#This Row],[Núm. d''ordre]]&lt;&gt;"",1,0)</f>
        <v>0</v>
      </c>
      <c r="AU230" s="425">
        <f t="shared" si="28"/>
        <v>1</v>
      </c>
      <c r="AV230" s="425">
        <f t="shared" si="29"/>
        <v>0</v>
      </c>
      <c r="AX230" s="425">
        <f>IF(Taula42[[#This Row],[Núm. d''ordre]]&gt;0,1,0)</f>
        <v>1</v>
      </c>
      <c r="AZ230" s="426">
        <f t="shared" si="30"/>
        <v>0</v>
      </c>
      <c r="BA230" s="426">
        <f t="shared" si="31"/>
        <v>0</v>
      </c>
      <c r="BB230" s="426">
        <f t="shared" si="32"/>
        <v>0</v>
      </c>
      <c r="BD230" s="88">
        <f t="shared" si="33"/>
        <v>0</v>
      </c>
      <c r="BE230" s="88">
        <f t="shared" si="34"/>
        <v>0</v>
      </c>
      <c r="CC230" s="12"/>
      <c r="CD230" s="12"/>
      <c r="CE230" s="12"/>
    </row>
    <row r="231" spans="1:83" ht="13.5" customHeight="1">
      <c r="A231" s="9"/>
      <c r="B231" s="15" t="str">
        <f>IF($C231&lt;&gt;"",MAX($B$7:B230)+1,"")</f>
        <v/>
      </c>
      <c r="C231" s="2"/>
      <c r="D231" s="167"/>
      <c r="E231" s="168"/>
      <c r="F231" s="153"/>
      <c r="G231" s="153"/>
      <c r="H231" s="160"/>
      <c r="I231" s="159"/>
      <c r="J231" s="163"/>
      <c r="K231" s="172"/>
      <c r="L231" s="162"/>
      <c r="M231" s="162"/>
      <c r="N231" s="532" t="str">
        <f>IF(Taula42[[#This Row],[Data inici contracte]]&lt;&gt;0,Taula42[[#This Row],[Data finalització contracte]]+1,"")</f>
        <v/>
      </c>
      <c r="O23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31" s="495" t="str">
        <f>IF(Taula42[[#This Row],[Data inici contracte]]&lt;&gt;0,((Taula42[[#This Row],[Dies de contracte en vigor durant l´any 2023]]/365)*104),"")</f>
        <v/>
      </c>
      <c r="Q231" s="496"/>
      <c r="R231" s="496"/>
      <c r="S231" s="496"/>
      <c r="T231" s="496"/>
      <c r="U231" s="371">
        <f>SUM(Taula42[[#This Row],[Nombre d''hores de suport i acompanyament a les famílies]:[Nombre d''hores de seguiment en el lloc de feina]])</f>
        <v>0</v>
      </c>
      <c r="V231" s="371" t="str">
        <f>IF(Taula42[[#This Row],[Suma total d''hores d''atenció]]=0,"",AH231)</f>
        <v/>
      </c>
      <c r="W231" s="170"/>
      <c r="X231" s="170"/>
      <c r="Y231" s="170"/>
      <c r="Z231" s="170"/>
      <c r="AA231" s="170"/>
      <c r="AB231" s="224">
        <f t="shared" si="27"/>
        <v>0</v>
      </c>
      <c r="AC231" s="227">
        <f>Taula42[[#This Row],[Mòdul aplicat]]</f>
        <v>0</v>
      </c>
      <c r="AD231" s="231"/>
      <c r="AE231" s="207"/>
      <c r="AF231" s="529">
        <f>(IF(AND(AS231=1,Taula42[[#This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31" s="529">
        <f t="shared" si="35"/>
        <v>0</v>
      </c>
      <c r="AH23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31" s="420"/>
      <c r="AJ231" s="471" t="str">
        <f>IF(Taula42[[#This Row],[Data inici contracte]]=0,"",(12/365)*Taula42[[#This Row],[Dies de contracte en vigor durant l´any 2023]])</f>
        <v/>
      </c>
      <c r="AK231" s="471" t="str">
        <f>IF(Taula42[[#This Row],[Data inici contracte]]=0,"",(24/365)*Taula42[[#This Row],[Dies de contracte en vigor durant l´any 2023]])</f>
        <v/>
      </c>
      <c r="AL231" s="471" t="str">
        <f>IF(Taula42[[#This Row],[Data inici contracte]]=0,"",(4/365)*Taula42[[#This Row],[Dies de contracte en vigor durant l´any 2023]])</f>
        <v/>
      </c>
      <c r="AM231" s="471" t="str">
        <f>IF(Taula42[[#This Row],[Data inici contracte]]=0,"",(64/365)*Taula42[[#This Row],[Dies de contracte en vigor durant l´any 2023]])</f>
        <v/>
      </c>
      <c r="AN231" s="420"/>
      <c r="AO231" s="91">
        <f>IF(AS231=1,((2763.41/365)*Taula42[[#This Row],[Dies de contracte en vigor durant l´any 2023]]),0)</f>
        <v>0</v>
      </c>
      <c r="AQ231" s="15"/>
      <c r="AS231" s="425">
        <f>IF(Taula42[[#This Row],[Núm. d''ordre]]&lt;&gt;"",1,0)</f>
        <v>0</v>
      </c>
      <c r="AU231" s="425">
        <f t="shared" si="28"/>
        <v>1</v>
      </c>
      <c r="AV231" s="425">
        <f t="shared" si="29"/>
        <v>0</v>
      </c>
      <c r="AX231" s="425">
        <f>IF(Taula42[[#This Row],[Núm. d''ordre]]&gt;0,1,0)</f>
        <v>1</v>
      </c>
      <c r="AZ231" s="426">
        <f t="shared" si="30"/>
        <v>0</v>
      </c>
      <c r="BA231" s="426">
        <f t="shared" si="31"/>
        <v>0</v>
      </c>
      <c r="BB231" s="426">
        <f t="shared" si="32"/>
        <v>0</v>
      </c>
      <c r="BD231" s="88">
        <f t="shared" si="33"/>
        <v>0</v>
      </c>
      <c r="BE231" s="88">
        <f t="shared" si="34"/>
        <v>0</v>
      </c>
      <c r="CC231" s="12"/>
      <c r="CD231" s="12"/>
      <c r="CE231" s="12"/>
    </row>
    <row r="232" spans="1:83" ht="13.5" customHeight="1">
      <c r="A232" s="9"/>
      <c r="B232" s="15" t="str">
        <f>IF($C232&lt;&gt;"",MAX($B$7:B231)+1,"")</f>
        <v/>
      </c>
      <c r="C232" s="2"/>
      <c r="D232" s="167"/>
      <c r="E232" s="168"/>
      <c r="F232" s="153"/>
      <c r="G232" s="153"/>
      <c r="H232" s="160"/>
      <c r="I232" s="159"/>
      <c r="J232" s="163"/>
      <c r="K232" s="172"/>
      <c r="L232" s="162"/>
      <c r="M232" s="162"/>
      <c r="N232" s="532" t="str">
        <f>IF(Taula42[[#This Row],[Data inici contracte]]&lt;&gt;0,Taula42[[#This Row],[Data finalització contracte]]+1,"")</f>
        <v/>
      </c>
      <c r="O23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32" s="495" t="str">
        <f>IF(Taula42[[#This Row],[Data inici contracte]]&lt;&gt;0,((Taula42[[#This Row],[Dies de contracte en vigor durant l´any 2023]]/365)*104),"")</f>
        <v/>
      </c>
      <c r="Q232" s="496"/>
      <c r="R232" s="496"/>
      <c r="S232" s="496"/>
      <c r="T232" s="496"/>
      <c r="U232" s="371">
        <f>SUM(Taula42[[#This Row],[Nombre d''hores de suport i acompanyament a les famílies]:[Nombre d''hores de seguiment en el lloc de feina]])</f>
        <v>0</v>
      </c>
      <c r="V232" s="371" t="str">
        <f>IF(Taula42[[#This Row],[Suma total d''hores d''atenció]]=0,"",AH232)</f>
        <v/>
      </c>
      <c r="W232" s="170"/>
      <c r="X232" s="170"/>
      <c r="Y232" s="170"/>
      <c r="Z232" s="170"/>
      <c r="AA232" s="170"/>
      <c r="AB232" s="224">
        <f t="shared" si="27"/>
        <v>0</v>
      </c>
      <c r="AC232" s="227">
        <f>Taula42[[#This Row],[Mòdul aplicat]]</f>
        <v>0</v>
      </c>
      <c r="AD232" s="231"/>
      <c r="AE232" s="207"/>
      <c r="AF232" s="529">
        <f>(IF(AND(AS232=1,Taula42[[#This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32" s="529">
        <f t="shared" si="35"/>
        <v>0</v>
      </c>
      <c r="AH23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32" s="420"/>
      <c r="AJ232" s="471" t="str">
        <f>IF(Taula42[[#This Row],[Data inici contracte]]=0,"",(12/365)*Taula42[[#This Row],[Dies de contracte en vigor durant l´any 2023]])</f>
        <v/>
      </c>
      <c r="AK232" s="471" t="str">
        <f>IF(Taula42[[#This Row],[Data inici contracte]]=0,"",(24/365)*Taula42[[#This Row],[Dies de contracte en vigor durant l´any 2023]])</f>
        <v/>
      </c>
      <c r="AL232" s="471" t="str">
        <f>IF(Taula42[[#This Row],[Data inici contracte]]=0,"",(4/365)*Taula42[[#This Row],[Dies de contracte en vigor durant l´any 2023]])</f>
        <v/>
      </c>
      <c r="AM232" s="471" t="str">
        <f>IF(Taula42[[#This Row],[Data inici contracte]]=0,"",(64/365)*Taula42[[#This Row],[Dies de contracte en vigor durant l´any 2023]])</f>
        <v/>
      </c>
      <c r="AN232" s="420"/>
      <c r="AO232" s="91">
        <f>IF(AS232=1,((2763.41/365)*Taula42[[#This Row],[Dies de contracte en vigor durant l´any 2023]]),0)</f>
        <v>0</v>
      </c>
      <c r="AQ232" s="15"/>
      <c r="AS232" s="425">
        <f>IF(Taula42[[#This Row],[Núm. d''ordre]]&lt;&gt;"",1,0)</f>
        <v>0</v>
      </c>
      <c r="AU232" s="425">
        <f t="shared" si="28"/>
        <v>1</v>
      </c>
      <c r="AV232" s="425">
        <f t="shared" si="29"/>
        <v>0</v>
      </c>
      <c r="AX232" s="425">
        <f>IF(Taula42[[#This Row],[Núm. d''ordre]]&gt;0,1,0)</f>
        <v>1</v>
      </c>
      <c r="AZ232" s="426">
        <f t="shared" si="30"/>
        <v>0</v>
      </c>
      <c r="BA232" s="426">
        <f t="shared" si="31"/>
        <v>0</v>
      </c>
      <c r="BB232" s="426">
        <f t="shared" si="32"/>
        <v>0</v>
      </c>
      <c r="BD232" s="88">
        <f t="shared" si="33"/>
        <v>0</v>
      </c>
      <c r="BE232" s="88">
        <f t="shared" si="34"/>
        <v>0</v>
      </c>
      <c r="CC232" s="12"/>
      <c r="CD232" s="12"/>
      <c r="CE232" s="12"/>
    </row>
    <row r="233" spans="1:83" ht="13.5" customHeight="1">
      <c r="A233" s="9"/>
      <c r="B233" s="15" t="str">
        <f>IF($C233&lt;&gt;"",MAX($B$7:B232)+1,"")</f>
        <v/>
      </c>
      <c r="C233" s="2"/>
      <c r="D233" s="167"/>
      <c r="E233" s="168"/>
      <c r="F233" s="153"/>
      <c r="G233" s="153"/>
      <c r="H233" s="160"/>
      <c r="I233" s="159"/>
      <c r="J233" s="163"/>
      <c r="K233" s="172"/>
      <c r="L233" s="162"/>
      <c r="M233" s="162"/>
      <c r="N233" s="532" t="str">
        <f>IF(Taula42[[#This Row],[Data inici contracte]]&lt;&gt;0,Taula42[[#This Row],[Data finalització contracte]]+1,"")</f>
        <v/>
      </c>
      <c r="O23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33" s="495" t="str">
        <f>IF(Taula42[[#This Row],[Data inici contracte]]&lt;&gt;0,((Taula42[[#This Row],[Dies de contracte en vigor durant l´any 2023]]/365)*104),"")</f>
        <v/>
      </c>
      <c r="Q233" s="496"/>
      <c r="R233" s="496"/>
      <c r="S233" s="496"/>
      <c r="T233" s="496"/>
      <c r="U233" s="371">
        <f>SUM(Taula42[[#This Row],[Nombre d''hores de suport i acompanyament a les famílies]:[Nombre d''hores de seguiment en el lloc de feina]])</f>
        <v>0</v>
      </c>
      <c r="V233" s="371" t="str">
        <f>IF(Taula42[[#This Row],[Suma total d''hores d''atenció]]=0,"",AH233)</f>
        <v/>
      </c>
      <c r="W233" s="170"/>
      <c r="X233" s="170"/>
      <c r="Y233" s="170"/>
      <c r="Z233" s="170"/>
      <c r="AA233" s="170"/>
      <c r="AB233" s="224">
        <f t="shared" si="27"/>
        <v>0</v>
      </c>
      <c r="AC233" s="227">
        <f>Taula42[[#This Row],[Mòdul aplicat]]</f>
        <v>0</v>
      </c>
      <c r="AD233" s="231"/>
      <c r="AE233" s="80"/>
      <c r="AF233" s="529">
        <f>(IF(AND(AS233=1,Taula42[[#This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33" s="529">
        <f t="shared" si="35"/>
        <v>0</v>
      </c>
      <c r="AH23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33" s="420"/>
      <c r="AJ233" s="471" t="str">
        <f>IF(Taula42[[#This Row],[Data inici contracte]]=0,"",(12/365)*Taula42[[#This Row],[Dies de contracte en vigor durant l´any 2023]])</f>
        <v/>
      </c>
      <c r="AK233" s="471" t="str">
        <f>IF(Taula42[[#This Row],[Data inici contracte]]=0,"",(24/365)*Taula42[[#This Row],[Dies de contracte en vigor durant l´any 2023]])</f>
        <v/>
      </c>
      <c r="AL233" s="471" t="str">
        <f>IF(Taula42[[#This Row],[Data inici contracte]]=0,"",(4/365)*Taula42[[#This Row],[Dies de contracte en vigor durant l´any 2023]])</f>
        <v/>
      </c>
      <c r="AM233" s="471" t="str">
        <f>IF(Taula42[[#This Row],[Data inici contracte]]=0,"",(64/365)*Taula42[[#This Row],[Dies de contracte en vigor durant l´any 2023]])</f>
        <v/>
      </c>
      <c r="AN233" s="420"/>
      <c r="AO233" s="91">
        <f>IF(AS233=1,((2763.41/365)*Taula42[[#This Row],[Dies de contracte en vigor durant l´any 2023]]),0)</f>
        <v>0</v>
      </c>
      <c r="AQ233" s="15"/>
      <c r="AS233" s="425">
        <f>IF(Taula42[[#This Row],[Núm. d''ordre]]&lt;&gt;"",1,0)</f>
        <v>0</v>
      </c>
      <c r="AU233" s="425">
        <f t="shared" si="28"/>
        <v>1</v>
      </c>
      <c r="AV233" s="425">
        <f t="shared" si="29"/>
        <v>0</v>
      </c>
      <c r="AX233" s="425">
        <f>IF(Taula42[[#This Row],[Núm. d''ordre]]&gt;0,1,0)</f>
        <v>1</v>
      </c>
      <c r="AZ233" s="426">
        <f t="shared" si="30"/>
        <v>0</v>
      </c>
      <c r="BA233" s="426">
        <f t="shared" si="31"/>
        <v>0</v>
      </c>
      <c r="BB233" s="426">
        <f t="shared" si="32"/>
        <v>0</v>
      </c>
      <c r="BD233" s="88">
        <f t="shared" si="33"/>
        <v>0</v>
      </c>
      <c r="BE233" s="88">
        <f t="shared" si="34"/>
        <v>0</v>
      </c>
      <c r="CC233" s="12"/>
      <c r="CD233" s="12"/>
      <c r="CE233" s="12"/>
    </row>
    <row r="234" spans="1:83" ht="13.5" customHeight="1">
      <c r="A234" s="9"/>
      <c r="B234" s="15" t="str">
        <f>IF($C234&lt;&gt;"",MAX($B$7:B233)+1,"")</f>
        <v/>
      </c>
      <c r="C234" s="2"/>
      <c r="D234" s="167"/>
      <c r="E234" s="168"/>
      <c r="F234" s="153"/>
      <c r="G234" s="153"/>
      <c r="H234" s="160"/>
      <c r="I234" s="159"/>
      <c r="J234" s="163"/>
      <c r="K234" s="172"/>
      <c r="L234" s="162"/>
      <c r="M234" s="162"/>
      <c r="N234" s="532" t="str">
        <f>IF(Taula42[[#This Row],[Data inici contracte]]&lt;&gt;0,Taula42[[#This Row],[Data finalització contracte]]+1,"")</f>
        <v/>
      </c>
      <c r="O23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34" s="495" t="str">
        <f>IF(Taula42[[#This Row],[Data inici contracte]]&lt;&gt;0,((Taula42[[#This Row],[Dies de contracte en vigor durant l´any 2023]]/365)*104),"")</f>
        <v/>
      </c>
      <c r="Q234" s="496"/>
      <c r="R234" s="496"/>
      <c r="S234" s="496"/>
      <c r="T234" s="496"/>
      <c r="U234" s="371">
        <f>SUM(Taula42[[#This Row],[Nombre d''hores de suport i acompanyament a les famílies]:[Nombre d''hores de seguiment en el lloc de feina]])</f>
        <v>0</v>
      </c>
      <c r="V234" s="371" t="str">
        <f>IF(Taula42[[#This Row],[Suma total d''hores d''atenció]]=0,"",AH234)</f>
        <v/>
      </c>
      <c r="W234" s="170"/>
      <c r="X234" s="170"/>
      <c r="Y234" s="170"/>
      <c r="Z234" s="170"/>
      <c r="AA234" s="170"/>
      <c r="AB234" s="224">
        <f t="shared" si="27"/>
        <v>0</v>
      </c>
      <c r="AC234" s="227">
        <f>Taula42[[#This Row],[Mòdul aplicat]]</f>
        <v>0</v>
      </c>
      <c r="AD234" s="231"/>
      <c r="AE234" s="80"/>
      <c r="AF234" s="529">
        <f>(IF(AND(AS234=1,Taula42[[#This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34" s="529">
        <f t="shared" si="35"/>
        <v>0</v>
      </c>
      <c r="AH23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34" s="420"/>
      <c r="AJ234" s="471" t="str">
        <f>IF(Taula42[[#This Row],[Data inici contracte]]=0,"",(12/365)*Taula42[[#This Row],[Dies de contracte en vigor durant l´any 2023]])</f>
        <v/>
      </c>
      <c r="AK234" s="471" t="str">
        <f>IF(Taula42[[#This Row],[Data inici contracte]]=0,"",(24/365)*Taula42[[#This Row],[Dies de contracte en vigor durant l´any 2023]])</f>
        <v/>
      </c>
      <c r="AL234" s="471" t="str">
        <f>IF(Taula42[[#This Row],[Data inici contracte]]=0,"",(4/365)*Taula42[[#This Row],[Dies de contracte en vigor durant l´any 2023]])</f>
        <v/>
      </c>
      <c r="AM234" s="471" t="str">
        <f>IF(Taula42[[#This Row],[Data inici contracte]]=0,"",(64/365)*Taula42[[#This Row],[Dies de contracte en vigor durant l´any 2023]])</f>
        <v/>
      </c>
      <c r="AN234" s="420"/>
      <c r="AO234" s="91">
        <f>IF(AS234=1,((2763.41/365)*Taula42[[#This Row],[Dies de contracte en vigor durant l´any 2023]]),0)</f>
        <v>0</v>
      </c>
      <c r="AQ234" s="15"/>
      <c r="AS234" s="425">
        <f>IF(Taula42[[#This Row],[Núm. d''ordre]]&lt;&gt;"",1,0)</f>
        <v>0</v>
      </c>
      <c r="AU234" s="425">
        <f t="shared" si="28"/>
        <v>1</v>
      </c>
      <c r="AV234" s="425">
        <f t="shared" si="29"/>
        <v>0</v>
      </c>
      <c r="AX234" s="425">
        <f>IF(Taula42[[#This Row],[Núm. d''ordre]]&gt;0,1,0)</f>
        <v>1</v>
      </c>
      <c r="AZ234" s="426">
        <f t="shared" si="30"/>
        <v>0</v>
      </c>
      <c r="BA234" s="426">
        <f t="shared" si="31"/>
        <v>0</v>
      </c>
      <c r="BB234" s="426">
        <f t="shared" si="32"/>
        <v>0</v>
      </c>
      <c r="BD234" s="88">
        <f t="shared" si="33"/>
        <v>0</v>
      </c>
      <c r="BE234" s="88">
        <f t="shared" si="34"/>
        <v>0</v>
      </c>
      <c r="CC234" s="12"/>
      <c r="CD234" s="12"/>
      <c r="CE234" s="12"/>
    </row>
    <row r="235" spans="1:83" ht="13.5" customHeight="1">
      <c r="A235" s="9"/>
      <c r="B235" s="15" t="str">
        <f>IF($C235&lt;&gt;"",MAX($B$7:B234)+1,"")</f>
        <v/>
      </c>
      <c r="C235" s="2"/>
      <c r="D235" s="167"/>
      <c r="E235" s="168"/>
      <c r="F235" s="153"/>
      <c r="G235" s="153"/>
      <c r="H235" s="160"/>
      <c r="I235" s="159"/>
      <c r="J235" s="163"/>
      <c r="K235" s="172"/>
      <c r="L235" s="162"/>
      <c r="M235" s="162"/>
      <c r="N235" s="532" t="str">
        <f>IF(Taula42[[#This Row],[Data inici contracte]]&lt;&gt;0,Taula42[[#This Row],[Data finalització contracte]]+1,"")</f>
        <v/>
      </c>
      <c r="O23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35" s="495" t="str">
        <f>IF(Taula42[[#This Row],[Data inici contracte]]&lt;&gt;0,((Taula42[[#This Row],[Dies de contracte en vigor durant l´any 2023]]/365)*104),"")</f>
        <v/>
      </c>
      <c r="Q235" s="496"/>
      <c r="R235" s="496"/>
      <c r="S235" s="496"/>
      <c r="T235" s="496"/>
      <c r="U235" s="371">
        <f>SUM(Taula42[[#This Row],[Nombre d''hores de suport i acompanyament a les famílies]:[Nombre d''hores de seguiment en el lloc de feina]])</f>
        <v>0</v>
      </c>
      <c r="V235" s="371" t="str">
        <f>IF(Taula42[[#This Row],[Suma total d''hores d''atenció]]=0,"",AH235)</f>
        <v/>
      </c>
      <c r="W235" s="170"/>
      <c r="X235" s="170"/>
      <c r="Y235" s="170"/>
      <c r="Z235" s="170"/>
      <c r="AA235" s="170"/>
      <c r="AB235" s="224">
        <f t="shared" si="27"/>
        <v>0</v>
      </c>
      <c r="AC235" s="227">
        <f>Taula42[[#This Row],[Mòdul aplicat]]</f>
        <v>0</v>
      </c>
      <c r="AD235" s="231"/>
      <c r="AE235" s="80"/>
      <c r="AF235" s="529">
        <f>(IF(AND(AS235=1,Taula42[[#This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35" s="529">
        <f t="shared" si="35"/>
        <v>0</v>
      </c>
      <c r="AH23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35" s="420"/>
      <c r="AJ235" s="471" t="str">
        <f>IF(Taula42[[#This Row],[Data inici contracte]]=0,"",(12/365)*Taula42[[#This Row],[Dies de contracte en vigor durant l´any 2023]])</f>
        <v/>
      </c>
      <c r="AK235" s="471" t="str">
        <f>IF(Taula42[[#This Row],[Data inici contracte]]=0,"",(24/365)*Taula42[[#This Row],[Dies de contracte en vigor durant l´any 2023]])</f>
        <v/>
      </c>
      <c r="AL235" s="471" t="str">
        <f>IF(Taula42[[#This Row],[Data inici contracte]]=0,"",(4/365)*Taula42[[#This Row],[Dies de contracte en vigor durant l´any 2023]])</f>
        <v/>
      </c>
      <c r="AM235" s="471" t="str">
        <f>IF(Taula42[[#This Row],[Data inici contracte]]=0,"",(64/365)*Taula42[[#This Row],[Dies de contracte en vigor durant l´any 2023]])</f>
        <v/>
      </c>
      <c r="AN235" s="420"/>
      <c r="AO235" s="91">
        <f>IF(AS235=1,((2763.41/365)*Taula42[[#This Row],[Dies de contracte en vigor durant l´any 2023]]),0)</f>
        <v>0</v>
      </c>
      <c r="AQ235" s="15"/>
      <c r="AS235" s="425">
        <f>IF(Taula42[[#This Row],[Núm. d''ordre]]&lt;&gt;"",1,0)</f>
        <v>0</v>
      </c>
      <c r="AU235" s="425">
        <f t="shared" si="28"/>
        <v>1</v>
      </c>
      <c r="AV235" s="425">
        <f t="shared" si="29"/>
        <v>0</v>
      </c>
      <c r="AX235" s="425">
        <f>IF(Taula42[[#This Row],[Núm. d''ordre]]&gt;0,1,0)</f>
        <v>1</v>
      </c>
      <c r="AZ235" s="426">
        <f t="shared" si="30"/>
        <v>0</v>
      </c>
      <c r="BA235" s="426">
        <f t="shared" si="31"/>
        <v>0</v>
      </c>
      <c r="BB235" s="426">
        <f t="shared" si="32"/>
        <v>0</v>
      </c>
      <c r="BD235" s="88">
        <f t="shared" si="33"/>
        <v>0</v>
      </c>
      <c r="BE235" s="88">
        <f t="shared" si="34"/>
        <v>0</v>
      </c>
      <c r="CC235" s="12"/>
      <c r="CD235" s="12"/>
      <c r="CE235" s="12"/>
    </row>
    <row r="236" spans="1:83" ht="13.5" customHeight="1">
      <c r="A236" s="9"/>
      <c r="B236" s="15" t="str">
        <f>IF($C236&lt;&gt;"",MAX($B$7:B235)+1,"")</f>
        <v/>
      </c>
      <c r="C236" s="2"/>
      <c r="D236" s="167"/>
      <c r="E236" s="168"/>
      <c r="F236" s="153"/>
      <c r="G236" s="153"/>
      <c r="H236" s="160"/>
      <c r="I236" s="159"/>
      <c r="J236" s="163"/>
      <c r="K236" s="172"/>
      <c r="L236" s="162"/>
      <c r="M236" s="162"/>
      <c r="N236" s="532" t="str">
        <f>IF(Taula42[[#This Row],[Data inici contracte]]&lt;&gt;0,Taula42[[#This Row],[Data finalització contracte]]+1,"")</f>
        <v/>
      </c>
      <c r="O23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36" s="495" t="str">
        <f>IF(Taula42[[#This Row],[Data inici contracte]]&lt;&gt;0,((Taula42[[#This Row],[Dies de contracte en vigor durant l´any 2023]]/365)*104),"")</f>
        <v/>
      </c>
      <c r="Q236" s="496"/>
      <c r="R236" s="496"/>
      <c r="S236" s="496"/>
      <c r="T236" s="496"/>
      <c r="U236" s="371">
        <f>SUM(Taula42[[#This Row],[Nombre d''hores de suport i acompanyament a les famílies]:[Nombre d''hores de seguiment en el lloc de feina]])</f>
        <v>0</v>
      </c>
      <c r="V236" s="371" t="str">
        <f>IF(Taula42[[#This Row],[Suma total d''hores d''atenció]]=0,"",AH236)</f>
        <v/>
      </c>
      <c r="W236" s="170"/>
      <c r="X236" s="170"/>
      <c r="Y236" s="170"/>
      <c r="Z236" s="170"/>
      <c r="AA236" s="170"/>
      <c r="AB236" s="224">
        <f t="shared" si="27"/>
        <v>0</v>
      </c>
      <c r="AC236" s="227">
        <f>Taula42[[#This Row],[Mòdul aplicat]]</f>
        <v>0</v>
      </c>
      <c r="AD236" s="231"/>
      <c r="AE236" s="80"/>
      <c r="AF236" s="529">
        <f>(IF(AND(AS236=1,Taula42[[#This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36" s="529">
        <f t="shared" si="35"/>
        <v>0</v>
      </c>
      <c r="AH23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36" s="420"/>
      <c r="AJ236" s="471" t="str">
        <f>IF(Taula42[[#This Row],[Data inici contracte]]=0,"",(12/365)*Taula42[[#This Row],[Dies de contracte en vigor durant l´any 2023]])</f>
        <v/>
      </c>
      <c r="AK236" s="471" t="str">
        <f>IF(Taula42[[#This Row],[Data inici contracte]]=0,"",(24/365)*Taula42[[#This Row],[Dies de contracte en vigor durant l´any 2023]])</f>
        <v/>
      </c>
      <c r="AL236" s="471" t="str">
        <f>IF(Taula42[[#This Row],[Data inici contracte]]=0,"",(4/365)*Taula42[[#This Row],[Dies de contracte en vigor durant l´any 2023]])</f>
        <v/>
      </c>
      <c r="AM236" s="471" t="str">
        <f>IF(Taula42[[#This Row],[Data inici contracte]]=0,"",(64/365)*Taula42[[#This Row],[Dies de contracte en vigor durant l´any 2023]])</f>
        <v/>
      </c>
      <c r="AN236" s="420"/>
      <c r="AO236" s="91">
        <f>IF(AS236=1,((2763.41/365)*Taula42[[#This Row],[Dies de contracte en vigor durant l´any 2023]]),0)</f>
        <v>0</v>
      </c>
      <c r="AQ236" s="15"/>
      <c r="AS236" s="425">
        <f>IF(Taula42[[#This Row],[Núm. d''ordre]]&lt;&gt;"",1,0)</f>
        <v>0</v>
      </c>
      <c r="AU236" s="425">
        <f t="shared" si="28"/>
        <v>1</v>
      </c>
      <c r="AV236" s="425">
        <f t="shared" si="29"/>
        <v>0</v>
      </c>
      <c r="AX236" s="425">
        <f>IF(Taula42[[#This Row],[Núm. d''ordre]]&gt;0,1,0)</f>
        <v>1</v>
      </c>
      <c r="AZ236" s="426">
        <f t="shared" si="30"/>
        <v>0</v>
      </c>
      <c r="BA236" s="426">
        <f t="shared" si="31"/>
        <v>0</v>
      </c>
      <c r="BB236" s="426">
        <f t="shared" si="32"/>
        <v>0</v>
      </c>
      <c r="BD236" s="88">
        <f t="shared" si="33"/>
        <v>0</v>
      </c>
      <c r="BE236" s="88">
        <f t="shared" si="34"/>
        <v>0</v>
      </c>
      <c r="CC236" s="12"/>
      <c r="CD236" s="12"/>
      <c r="CE236" s="12"/>
    </row>
    <row r="237" spans="1:83" ht="13.5" customHeight="1">
      <c r="A237" s="9"/>
      <c r="B237" s="15" t="str">
        <f>IF($C237&lt;&gt;"",MAX($B$7:B236)+1,"")</f>
        <v/>
      </c>
      <c r="C237" s="2"/>
      <c r="D237" s="167"/>
      <c r="E237" s="168"/>
      <c r="F237" s="153"/>
      <c r="G237" s="153"/>
      <c r="H237" s="160"/>
      <c r="I237" s="159"/>
      <c r="J237" s="163"/>
      <c r="K237" s="172"/>
      <c r="L237" s="162"/>
      <c r="M237" s="162"/>
      <c r="N237" s="532" t="str">
        <f>IF(Taula42[[#This Row],[Data inici contracte]]&lt;&gt;0,Taula42[[#This Row],[Data finalització contracte]]+1,"")</f>
        <v/>
      </c>
      <c r="O23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37" s="495" t="str">
        <f>IF(Taula42[[#This Row],[Data inici contracte]]&lt;&gt;0,((Taula42[[#This Row],[Dies de contracte en vigor durant l´any 2023]]/365)*104),"")</f>
        <v/>
      </c>
      <c r="Q237" s="496"/>
      <c r="R237" s="496"/>
      <c r="S237" s="496"/>
      <c r="T237" s="496"/>
      <c r="U237" s="371">
        <f>SUM(Taula42[[#This Row],[Nombre d''hores de suport i acompanyament a les famílies]:[Nombre d''hores de seguiment en el lloc de feina]])</f>
        <v>0</v>
      </c>
      <c r="V237" s="371" t="str">
        <f>IF(Taula42[[#This Row],[Suma total d''hores d''atenció]]=0,"",AH237)</f>
        <v/>
      </c>
      <c r="W237" s="170"/>
      <c r="X237" s="170"/>
      <c r="Y237" s="170"/>
      <c r="Z237" s="170"/>
      <c r="AA237" s="170"/>
      <c r="AB237" s="224">
        <f t="shared" si="27"/>
        <v>0</v>
      </c>
      <c r="AC237" s="227">
        <f>Taula42[[#This Row],[Mòdul aplicat]]</f>
        <v>0</v>
      </c>
      <c r="AD237" s="231"/>
      <c r="AE237" s="80"/>
      <c r="AF237" s="529">
        <f>(IF(AND(AS237=1,Taula42[[#This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37" s="529">
        <f t="shared" si="35"/>
        <v>0</v>
      </c>
      <c r="AH23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37" s="420"/>
      <c r="AJ237" s="471" t="str">
        <f>IF(Taula42[[#This Row],[Data inici contracte]]=0,"",(12/365)*Taula42[[#This Row],[Dies de contracte en vigor durant l´any 2023]])</f>
        <v/>
      </c>
      <c r="AK237" s="471" t="str">
        <f>IF(Taula42[[#This Row],[Data inici contracte]]=0,"",(24/365)*Taula42[[#This Row],[Dies de contracte en vigor durant l´any 2023]])</f>
        <v/>
      </c>
      <c r="AL237" s="471" t="str">
        <f>IF(Taula42[[#This Row],[Data inici contracte]]=0,"",(4/365)*Taula42[[#This Row],[Dies de contracte en vigor durant l´any 2023]])</f>
        <v/>
      </c>
      <c r="AM237" s="471" t="str">
        <f>IF(Taula42[[#This Row],[Data inici contracte]]=0,"",(64/365)*Taula42[[#This Row],[Dies de contracte en vigor durant l´any 2023]])</f>
        <v/>
      </c>
      <c r="AN237" s="420"/>
      <c r="AO237" s="91">
        <f>IF(AS237=1,((2763.41/365)*Taula42[[#This Row],[Dies de contracte en vigor durant l´any 2023]]),0)</f>
        <v>0</v>
      </c>
      <c r="AQ237" s="15"/>
      <c r="AS237" s="425">
        <f>IF(Taula42[[#This Row],[Núm. d''ordre]]&lt;&gt;"",1,0)</f>
        <v>0</v>
      </c>
      <c r="AU237" s="425">
        <f t="shared" si="28"/>
        <v>1</v>
      </c>
      <c r="AV237" s="425">
        <f t="shared" si="29"/>
        <v>0</v>
      </c>
      <c r="AX237" s="425">
        <f>IF(Taula42[[#This Row],[Núm. d''ordre]]&gt;0,1,0)</f>
        <v>1</v>
      </c>
      <c r="AZ237" s="426">
        <f t="shared" si="30"/>
        <v>0</v>
      </c>
      <c r="BA237" s="426">
        <f t="shared" si="31"/>
        <v>0</v>
      </c>
      <c r="BB237" s="426">
        <f t="shared" si="32"/>
        <v>0</v>
      </c>
      <c r="BD237" s="88">
        <f t="shared" si="33"/>
        <v>0</v>
      </c>
      <c r="BE237" s="88">
        <f t="shared" si="34"/>
        <v>0</v>
      </c>
      <c r="CC237" s="12"/>
      <c r="CD237" s="12"/>
      <c r="CE237" s="12"/>
    </row>
    <row r="238" spans="1:83" ht="13.5" customHeight="1">
      <c r="A238" s="9"/>
      <c r="B238" s="15" t="str">
        <f>IF($C238&lt;&gt;"",MAX($B$7:B237)+1,"")</f>
        <v/>
      </c>
      <c r="C238" s="2"/>
      <c r="D238" s="167"/>
      <c r="E238" s="168"/>
      <c r="F238" s="153"/>
      <c r="G238" s="153"/>
      <c r="H238" s="160"/>
      <c r="I238" s="159"/>
      <c r="J238" s="163"/>
      <c r="K238" s="172"/>
      <c r="L238" s="162"/>
      <c r="M238" s="162"/>
      <c r="N238" s="532" t="str">
        <f>IF(Taula42[[#This Row],[Data inici contracte]]&lt;&gt;0,Taula42[[#This Row],[Data finalització contracte]]+1,"")</f>
        <v/>
      </c>
      <c r="O23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38" s="495" t="str">
        <f>IF(Taula42[[#This Row],[Data inici contracte]]&lt;&gt;0,((Taula42[[#This Row],[Dies de contracte en vigor durant l´any 2023]]/365)*104),"")</f>
        <v/>
      </c>
      <c r="Q238" s="496"/>
      <c r="R238" s="496"/>
      <c r="S238" s="496"/>
      <c r="T238" s="496"/>
      <c r="U238" s="371">
        <f>SUM(Taula42[[#This Row],[Nombre d''hores de suport i acompanyament a les famílies]:[Nombre d''hores de seguiment en el lloc de feina]])</f>
        <v>0</v>
      </c>
      <c r="V238" s="371" t="str">
        <f>IF(Taula42[[#This Row],[Suma total d''hores d''atenció]]=0,"",AH238)</f>
        <v/>
      </c>
      <c r="W238" s="170"/>
      <c r="X238" s="170"/>
      <c r="Y238" s="170"/>
      <c r="Z238" s="170"/>
      <c r="AA238" s="170"/>
      <c r="AB238" s="224">
        <f t="shared" si="27"/>
        <v>0</v>
      </c>
      <c r="AC238" s="227">
        <f>Taula42[[#This Row],[Mòdul aplicat]]</f>
        <v>0</v>
      </c>
      <c r="AD238" s="231"/>
      <c r="AE238" s="80"/>
      <c r="AF238" s="529">
        <f>(IF(AND(AS238=1,Taula42[[#This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38" s="529">
        <f t="shared" si="35"/>
        <v>0</v>
      </c>
      <c r="AH23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38" s="420"/>
      <c r="AJ238" s="471" t="str">
        <f>IF(Taula42[[#This Row],[Data inici contracte]]=0,"",(12/365)*Taula42[[#This Row],[Dies de contracte en vigor durant l´any 2023]])</f>
        <v/>
      </c>
      <c r="AK238" s="471" t="str">
        <f>IF(Taula42[[#This Row],[Data inici contracte]]=0,"",(24/365)*Taula42[[#This Row],[Dies de contracte en vigor durant l´any 2023]])</f>
        <v/>
      </c>
      <c r="AL238" s="471" t="str">
        <f>IF(Taula42[[#This Row],[Data inici contracte]]=0,"",(4/365)*Taula42[[#This Row],[Dies de contracte en vigor durant l´any 2023]])</f>
        <v/>
      </c>
      <c r="AM238" s="471" t="str">
        <f>IF(Taula42[[#This Row],[Data inici contracte]]=0,"",(64/365)*Taula42[[#This Row],[Dies de contracte en vigor durant l´any 2023]])</f>
        <v/>
      </c>
      <c r="AN238" s="420"/>
      <c r="AO238" s="91">
        <f>IF(AS238=1,((2763.41/365)*Taula42[[#This Row],[Dies de contracte en vigor durant l´any 2023]]),0)</f>
        <v>0</v>
      </c>
      <c r="AQ238" s="15"/>
      <c r="AS238" s="425">
        <f>IF(Taula42[[#This Row],[Núm. d''ordre]]&lt;&gt;"",1,0)</f>
        <v>0</v>
      </c>
      <c r="AU238" s="425">
        <f t="shared" si="28"/>
        <v>1</v>
      </c>
      <c r="AV238" s="425">
        <f t="shared" si="29"/>
        <v>0</v>
      </c>
      <c r="AX238" s="425">
        <f>IF(Taula42[[#This Row],[Núm. d''ordre]]&gt;0,1,0)</f>
        <v>1</v>
      </c>
      <c r="AZ238" s="426">
        <f t="shared" si="30"/>
        <v>0</v>
      </c>
      <c r="BA238" s="426">
        <f t="shared" si="31"/>
        <v>0</v>
      </c>
      <c r="BB238" s="426">
        <f t="shared" si="32"/>
        <v>0</v>
      </c>
      <c r="BD238" s="88">
        <f t="shared" si="33"/>
        <v>0</v>
      </c>
      <c r="BE238" s="88">
        <f t="shared" si="34"/>
        <v>0</v>
      </c>
      <c r="CC238" s="12"/>
      <c r="CD238" s="12"/>
      <c r="CE238" s="12"/>
    </row>
    <row r="239" spans="1:83" ht="13.5" customHeight="1">
      <c r="A239" s="9"/>
      <c r="B239" s="15" t="str">
        <f>IF($C239&lt;&gt;"",MAX($B$7:B238)+1,"")</f>
        <v/>
      </c>
      <c r="C239" s="2"/>
      <c r="D239" s="167"/>
      <c r="E239" s="168"/>
      <c r="F239" s="153"/>
      <c r="G239" s="153"/>
      <c r="H239" s="160"/>
      <c r="I239" s="159"/>
      <c r="J239" s="163"/>
      <c r="K239" s="172"/>
      <c r="L239" s="162"/>
      <c r="M239" s="162"/>
      <c r="N239" s="532" t="str">
        <f>IF(Taula42[[#This Row],[Data inici contracte]]&lt;&gt;0,Taula42[[#This Row],[Data finalització contracte]]+1,"")</f>
        <v/>
      </c>
      <c r="O23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39" s="495" t="str">
        <f>IF(Taula42[[#This Row],[Data inici contracte]]&lt;&gt;0,((Taula42[[#This Row],[Dies de contracte en vigor durant l´any 2023]]/365)*104),"")</f>
        <v/>
      </c>
      <c r="Q239" s="496"/>
      <c r="R239" s="496"/>
      <c r="S239" s="496"/>
      <c r="T239" s="496"/>
      <c r="U239" s="371">
        <f>SUM(Taula42[[#This Row],[Nombre d''hores de suport i acompanyament a les famílies]:[Nombre d''hores de seguiment en el lloc de feina]])</f>
        <v>0</v>
      </c>
      <c r="V239" s="371" t="str">
        <f>IF(Taula42[[#This Row],[Suma total d''hores d''atenció]]=0,"",AH239)</f>
        <v/>
      </c>
      <c r="W239" s="170"/>
      <c r="X239" s="170"/>
      <c r="Y239" s="170"/>
      <c r="Z239" s="170"/>
      <c r="AA239" s="170"/>
      <c r="AB239" s="224">
        <f t="shared" si="27"/>
        <v>0</v>
      </c>
      <c r="AC239" s="227">
        <f>Taula42[[#This Row],[Mòdul aplicat]]</f>
        <v>0</v>
      </c>
      <c r="AD239" s="231"/>
      <c r="AE239" s="80"/>
      <c r="AF239" s="529">
        <f>(IF(AND(AS239=1,Taula42[[#This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39" s="529">
        <f t="shared" si="35"/>
        <v>0</v>
      </c>
      <c r="AH23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39" s="420"/>
      <c r="AJ239" s="471" t="str">
        <f>IF(Taula42[[#This Row],[Data inici contracte]]=0,"",(12/365)*Taula42[[#This Row],[Dies de contracte en vigor durant l´any 2023]])</f>
        <v/>
      </c>
      <c r="AK239" s="471" t="str">
        <f>IF(Taula42[[#This Row],[Data inici contracte]]=0,"",(24/365)*Taula42[[#This Row],[Dies de contracte en vigor durant l´any 2023]])</f>
        <v/>
      </c>
      <c r="AL239" s="471" t="str">
        <f>IF(Taula42[[#This Row],[Data inici contracte]]=0,"",(4/365)*Taula42[[#This Row],[Dies de contracte en vigor durant l´any 2023]])</f>
        <v/>
      </c>
      <c r="AM239" s="471" t="str">
        <f>IF(Taula42[[#This Row],[Data inici contracte]]=0,"",(64/365)*Taula42[[#This Row],[Dies de contracte en vigor durant l´any 2023]])</f>
        <v/>
      </c>
      <c r="AN239" s="420"/>
      <c r="AO239" s="91">
        <f>IF(AS239=1,((2763.41/365)*Taula42[[#This Row],[Dies de contracte en vigor durant l´any 2023]]),0)</f>
        <v>0</v>
      </c>
      <c r="AQ239" s="15"/>
      <c r="AS239" s="425">
        <f>IF(Taula42[[#This Row],[Núm. d''ordre]]&lt;&gt;"",1,0)</f>
        <v>0</v>
      </c>
      <c r="AU239" s="425">
        <f t="shared" si="28"/>
        <v>1</v>
      </c>
      <c r="AV239" s="425">
        <f t="shared" si="29"/>
        <v>0</v>
      </c>
      <c r="AX239" s="425">
        <f>IF(Taula42[[#This Row],[Núm. d''ordre]]&gt;0,1,0)</f>
        <v>1</v>
      </c>
      <c r="AZ239" s="426">
        <f t="shared" si="30"/>
        <v>0</v>
      </c>
      <c r="BA239" s="426">
        <f t="shared" si="31"/>
        <v>0</v>
      </c>
      <c r="BB239" s="426">
        <f t="shared" si="32"/>
        <v>0</v>
      </c>
      <c r="BD239" s="88">
        <f t="shared" si="33"/>
        <v>0</v>
      </c>
      <c r="BE239" s="88">
        <f t="shared" si="34"/>
        <v>0</v>
      </c>
      <c r="CC239" s="12"/>
      <c r="CD239" s="12"/>
      <c r="CE239" s="12"/>
    </row>
    <row r="240" spans="1:83" ht="13.5" customHeight="1">
      <c r="A240" s="9"/>
      <c r="B240" s="15" t="str">
        <f>IF($C240&lt;&gt;"",MAX($B$7:B239)+1,"")</f>
        <v/>
      </c>
      <c r="C240" s="2"/>
      <c r="D240" s="167"/>
      <c r="E240" s="168"/>
      <c r="F240" s="153"/>
      <c r="G240" s="153"/>
      <c r="H240" s="160"/>
      <c r="I240" s="159"/>
      <c r="J240" s="163"/>
      <c r="K240" s="172"/>
      <c r="L240" s="162"/>
      <c r="M240" s="162"/>
      <c r="N240" s="532" t="str">
        <f>IF(Taula42[[#This Row],[Data inici contracte]]&lt;&gt;0,Taula42[[#This Row],[Data finalització contracte]]+1,"")</f>
        <v/>
      </c>
      <c r="O24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40" s="495" t="str">
        <f>IF(Taula42[[#This Row],[Data inici contracte]]&lt;&gt;0,((Taula42[[#This Row],[Dies de contracte en vigor durant l´any 2023]]/365)*104),"")</f>
        <v/>
      </c>
      <c r="Q240" s="496"/>
      <c r="R240" s="496"/>
      <c r="S240" s="496"/>
      <c r="T240" s="496"/>
      <c r="U240" s="371">
        <f>SUM(Taula42[[#This Row],[Nombre d''hores de suport i acompanyament a les famílies]:[Nombre d''hores de seguiment en el lloc de feina]])</f>
        <v>0</v>
      </c>
      <c r="V240" s="371" t="str">
        <f>IF(Taula42[[#This Row],[Suma total d''hores d''atenció]]=0,"",AH240)</f>
        <v/>
      </c>
      <c r="W240" s="170"/>
      <c r="X240" s="170"/>
      <c r="Y240" s="170"/>
      <c r="Z240" s="170"/>
      <c r="AA240" s="170"/>
      <c r="AB240" s="224">
        <f t="shared" si="27"/>
        <v>0</v>
      </c>
      <c r="AC240" s="227">
        <f>Taula42[[#This Row],[Mòdul aplicat]]</f>
        <v>0</v>
      </c>
      <c r="AD240" s="231"/>
      <c r="AE240" s="80"/>
      <c r="AF240" s="529">
        <f>(IF(AND(AS240=1,Taula42[[#This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40" s="529">
        <f t="shared" si="35"/>
        <v>0</v>
      </c>
      <c r="AH24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40" s="420"/>
      <c r="AJ240" s="471" t="str">
        <f>IF(Taula42[[#This Row],[Data inici contracte]]=0,"",(12/365)*Taula42[[#This Row],[Dies de contracte en vigor durant l´any 2023]])</f>
        <v/>
      </c>
      <c r="AK240" s="471" t="str">
        <f>IF(Taula42[[#This Row],[Data inici contracte]]=0,"",(24/365)*Taula42[[#This Row],[Dies de contracte en vigor durant l´any 2023]])</f>
        <v/>
      </c>
      <c r="AL240" s="471" t="str">
        <f>IF(Taula42[[#This Row],[Data inici contracte]]=0,"",(4/365)*Taula42[[#This Row],[Dies de contracte en vigor durant l´any 2023]])</f>
        <v/>
      </c>
      <c r="AM240" s="471" t="str">
        <f>IF(Taula42[[#This Row],[Data inici contracte]]=0,"",(64/365)*Taula42[[#This Row],[Dies de contracte en vigor durant l´any 2023]])</f>
        <v/>
      </c>
      <c r="AN240" s="420"/>
      <c r="AO240" s="91">
        <f>IF(AS240=1,((2763.41/365)*Taula42[[#This Row],[Dies de contracte en vigor durant l´any 2023]]),0)</f>
        <v>0</v>
      </c>
      <c r="AQ240" s="15"/>
      <c r="AS240" s="425">
        <f>IF(Taula42[[#This Row],[Núm. d''ordre]]&lt;&gt;"",1,0)</f>
        <v>0</v>
      </c>
      <c r="AU240" s="425">
        <f t="shared" si="28"/>
        <v>1</v>
      </c>
      <c r="AV240" s="425">
        <f t="shared" si="29"/>
        <v>0</v>
      </c>
      <c r="AX240" s="425">
        <f>IF(Taula42[[#This Row],[Núm. d''ordre]]&gt;0,1,0)</f>
        <v>1</v>
      </c>
      <c r="AZ240" s="426">
        <f t="shared" si="30"/>
        <v>0</v>
      </c>
      <c r="BA240" s="426">
        <f t="shared" si="31"/>
        <v>0</v>
      </c>
      <c r="BB240" s="426">
        <f t="shared" si="32"/>
        <v>0</v>
      </c>
      <c r="BD240" s="88">
        <f t="shared" si="33"/>
        <v>0</v>
      </c>
      <c r="BE240" s="88">
        <f t="shared" si="34"/>
        <v>0</v>
      </c>
      <c r="CC240" s="12"/>
      <c r="CD240" s="12"/>
      <c r="CE240" s="12"/>
    </row>
    <row r="241" spans="1:83" ht="13.5" customHeight="1">
      <c r="A241" s="9"/>
      <c r="B241" s="15" t="str">
        <f>IF($C241&lt;&gt;"",MAX($B$7:B240)+1,"")</f>
        <v/>
      </c>
      <c r="C241" s="2"/>
      <c r="D241" s="167"/>
      <c r="E241" s="168"/>
      <c r="F241" s="153"/>
      <c r="G241" s="153"/>
      <c r="H241" s="160"/>
      <c r="I241" s="159"/>
      <c r="J241" s="163"/>
      <c r="K241" s="172"/>
      <c r="L241" s="162"/>
      <c r="M241" s="162"/>
      <c r="N241" s="532" t="str">
        <f>IF(Taula42[[#This Row],[Data inici contracte]]&lt;&gt;0,Taula42[[#This Row],[Data finalització contracte]]+1,"")</f>
        <v/>
      </c>
      <c r="O24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41" s="495" t="str">
        <f>IF(Taula42[[#This Row],[Data inici contracte]]&lt;&gt;0,((Taula42[[#This Row],[Dies de contracte en vigor durant l´any 2023]]/365)*104),"")</f>
        <v/>
      </c>
      <c r="Q241" s="496"/>
      <c r="R241" s="496"/>
      <c r="S241" s="496"/>
      <c r="T241" s="496"/>
      <c r="U241" s="371">
        <f>SUM(Taula42[[#This Row],[Nombre d''hores de suport i acompanyament a les famílies]:[Nombre d''hores de seguiment en el lloc de feina]])</f>
        <v>0</v>
      </c>
      <c r="V241" s="371" t="str">
        <f>IF(Taula42[[#This Row],[Suma total d''hores d''atenció]]=0,"",AH241)</f>
        <v/>
      </c>
      <c r="W241" s="170"/>
      <c r="X241" s="170"/>
      <c r="Y241" s="170"/>
      <c r="Z241" s="170"/>
      <c r="AA241" s="170"/>
      <c r="AB241" s="224">
        <f t="shared" si="27"/>
        <v>0</v>
      </c>
      <c r="AC241" s="227">
        <f>Taula42[[#This Row],[Mòdul aplicat]]</f>
        <v>0</v>
      </c>
      <c r="AD241" s="231"/>
      <c r="AE241" s="80"/>
      <c r="AF241" s="529">
        <f>(IF(AND(AS241=1,Taula42[[#This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41" s="529">
        <f t="shared" si="35"/>
        <v>0</v>
      </c>
      <c r="AH24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41" s="420"/>
      <c r="AJ241" s="471" t="str">
        <f>IF(Taula42[[#This Row],[Data inici contracte]]=0,"",(12/365)*Taula42[[#This Row],[Dies de contracte en vigor durant l´any 2023]])</f>
        <v/>
      </c>
      <c r="AK241" s="471" t="str">
        <f>IF(Taula42[[#This Row],[Data inici contracte]]=0,"",(24/365)*Taula42[[#This Row],[Dies de contracte en vigor durant l´any 2023]])</f>
        <v/>
      </c>
      <c r="AL241" s="471" t="str">
        <f>IF(Taula42[[#This Row],[Data inici contracte]]=0,"",(4/365)*Taula42[[#This Row],[Dies de contracte en vigor durant l´any 2023]])</f>
        <v/>
      </c>
      <c r="AM241" s="471" t="str">
        <f>IF(Taula42[[#This Row],[Data inici contracte]]=0,"",(64/365)*Taula42[[#This Row],[Dies de contracte en vigor durant l´any 2023]])</f>
        <v/>
      </c>
      <c r="AN241" s="420"/>
      <c r="AO241" s="91">
        <f>IF(AS241=1,((2763.41/365)*Taula42[[#This Row],[Dies de contracte en vigor durant l´any 2023]]),0)</f>
        <v>0</v>
      </c>
      <c r="AQ241" s="15"/>
      <c r="AS241" s="425">
        <f>IF(Taula42[[#This Row],[Núm. d''ordre]]&lt;&gt;"",1,0)</f>
        <v>0</v>
      </c>
      <c r="AU241" s="425">
        <f t="shared" si="28"/>
        <v>1</v>
      </c>
      <c r="AV241" s="425">
        <f t="shared" si="29"/>
        <v>0</v>
      </c>
      <c r="AX241" s="425">
        <f>IF(Taula42[[#This Row],[Núm. d''ordre]]&gt;0,1,0)</f>
        <v>1</v>
      </c>
      <c r="AZ241" s="426">
        <f t="shared" si="30"/>
        <v>0</v>
      </c>
      <c r="BA241" s="426">
        <f t="shared" si="31"/>
        <v>0</v>
      </c>
      <c r="BB241" s="426">
        <f t="shared" si="32"/>
        <v>0</v>
      </c>
      <c r="BD241" s="88">
        <f t="shared" si="33"/>
        <v>0</v>
      </c>
      <c r="BE241" s="88">
        <f t="shared" si="34"/>
        <v>0</v>
      </c>
      <c r="CC241" s="12"/>
      <c r="CD241" s="12"/>
      <c r="CE241" s="12"/>
    </row>
    <row r="242" spans="1:83" ht="13.5" customHeight="1">
      <c r="A242" s="9"/>
      <c r="B242" s="15" t="str">
        <f>IF($C242&lt;&gt;"",MAX($B$7:B241)+1,"")</f>
        <v/>
      </c>
      <c r="C242" s="2"/>
      <c r="D242" s="167"/>
      <c r="E242" s="168"/>
      <c r="F242" s="153"/>
      <c r="G242" s="153"/>
      <c r="H242" s="160"/>
      <c r="I242" s="159"/>
      <c r="J242" s="163"/>
      <c r="K242" s="172"/>
      <c r="L242" s="162"/>
      <c r="M242" s="162"/>
      <c r="N242" s="532" t="str">
        <f>IF(Taula42[[#This Row],[Data inici contracte]]&lt;&gt;0,Taula42[[#This Row],[Data finalització contracte]]+1,"")</f>
        <v/>
      </c>
      <c r="O24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42" s="495" t="str">
        <f>IF(Taula42[[#This Row],[Data inici contracte]]&lt;&gt;0,((Taula42[[#This Row],[Dies de contracte en vigor durant l´any 2023]]/365)*104),"")</f>
        <v/>
      </c>
      <c r="Q242" s="496"/>
      <c r="R242" s="496"/>
      <c r="S242" s="496"/>
      <c r="T242" s="496"/>
      <c r="U242" s="371">
        <f>SUM(Taula42[[#This Row],[Nombre d''hores de suport i acompanyament a les famílies]:[Nombre d''hores de seguiment en el lloc de feina]])</f>
        <v>0</v>
      </c>
      <c r="V242" s="371" t="str">
        <f>IF(Taula42[[#This Row],[Suma total d''hores d''atenció]]=0,"",AH242)</f>
        <v/>
      </c>
      <c r="W242" s="170"/>
      <c r="X242" s="170"/>
      <c r="Y242" s="170"/>
      <c r="Z242" s="170"/>
      <c r="AA242" s="170"/>
      <c r="AB242" s="224">
        <f t="shared" si="27"/>
        <v>0</v>
      </c>
      <c r="AC242" s="227">
        <f>Taula42[[#This Row],[Mòdul aplicat]]</f>
        <v>0</v>
      </c>
      <c r="AD242" s="231"/>
      <c r="AE242" s="80"/>
      <c r="AF242" s="529">
        <f>(IF(AND(AS242=1,Taula42[[#This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42" s="529">
        <f t="shared" si="35"/>
        <v>0</v>
      </c>
      <c r="AH24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42" s="420"/>
      <c r="AJ242" s="471" t="str">
        <f>IF(Taula42[[#This Row],[Data inici contracte]]=0,"",(12/365)*Taula42[[#This Row],[Dies de contracte en vigor durant l´any 2023]])</f>
        <v/>
      </c>
      <c r="AK242" s="471" t="str">
        <f>IF(Taula42[[#This Row],[Data inici contracte]]=0,"",(24/365)*Taula42[[#This Row],[Dies de contracte en vigor durant l´any 2023]])</f>
        <v/>
      </c>
      <c r="AL242" s="471" t="str">
        <f>IF(Taula42[[#This Row],[Data inici contracte]]=0,"",(4/365)*Taula42[[#This Row],[Dies de contracte en vigor durant l´any 2023]])</f>
        <v/>
      </c>
      <c r="AM242" s="471" t="str">
        <f>IF(Taula42[[#This Row],[Data inici contracte]]=0,"",(64/365)*Taula42[[#This Row],[Dies de contracte en vigor durant l´any 2023]])</f>
        <v/>
      </c>
      <c r="AN242" s="420"/>
      <c r="AO242" s="91">
        <f>IF(AS242=1,((2763.41/365)*Taula42[[#This Row],[Dies de contracte en vigor durant l´any 2023]]),0)</f>
        <v>0</v>
      </c>
      <c r="AQ242" s="15"/>
      <c r="AS242" s="425">
        <f>IF(Taula42[[#This Row],[Núm. d''ordre]]&lt;&gt;"",1,0)</f>
        <v>0</v>
      </c>
      <c r="AU242" s="425">
        <f t="shared" si="28"/>
        <v>1</v>
      </c>
      <c r="AV242" s="425">
        <f t="shared" si="29"/>
        <v>0</v>
      </c>
      <c r="AX242" s="425">
        <f>IF(Taula42[[#This Row],[Núm. d''ordre]]&gt;0,1,0)</f>
        <v>1</v>
      </c>
      <c r="AZ242" s="426">
        <f t="shared" si="30"/>
        <v>0</v>
      </c>
      <c r="BA242" s="426">
        <f t="shared" si="31"/>
        <v>0</v>
      </c>
      <c r="BB242" s="426">
        <f t="shared" si="32"/>
        <v>0</v>
      </c>
      <c r="BD242" s="88">
        <f t="shared" si="33"/>
        <v>0</v>
      </c>
      <c r="BE242" s="88">
        <f t="shared" si="34"/>
        <v>0</v>
      </c>
      <c r="CC242" s="12"/>
      <c r="CD242" s="12"/>
      <c r="CE242" s="12"/>
    </row>
    <row r="243" spans="1:83" ht="13.5" customHeight="1">
      <c r="A243" s="9"/>
      <c r="B243" s="15" t="str">
        <f>IF($C243&lt;&gt;"",MAX($B$7:B242)+1,"")</f>
        <v/>
      </c>
      <c r="C243" s="2"/>
      <c r="D243" s="167"/>
      <c r="E243" s="168"/>
      <c r="F243" s="153"/>
      <c r="G243" s="153"/>
      <c r="H243" s="160"/>
      <c r="I243" s="159"/>
      <c r="J243" s="163"/>
      <c r="K243" s="172"/>
      <c r="L243" s="162"/>
      <c r="M243" s="162"/>
      <c r="N243" s="532" t="str">
        <f>IF(Taula42[[#This Row],[Data inici contracte]]&lt;&gt;0,Taula42[[#This Row],[Data finalització contracte]]+1,"")</f>
        <v/>
      </c>
      <c r="O24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43" s="495" t="str">
        <f>IF(Taula42[[#This Row],[Data inici contracte]]&lt;&gt;0,((Taula42[[#This Row],[Dies de contracte en vigor durant l´any 2023]]/365)*104),"")</f>
        <v/>
      </c>
      <c r="Q243" s="496"/>
      <c r="R243" s="496"/>
      <c r="S243" s="496"/>
      <c r="T243" s="496"/>
      <c r="U243" s="371">
        <f>SUM(Taula42[[#This Row],[Nombre d''hores de suport i acompanyament a les famílies]:[Nombre d''hores de seguiment en el lloc de feina]])</f>
        <v>0</v>
      </c>
      <c r="V243" s="371" t="str">
        <f>IF(Taula42[[#This Row],[Suma total d''hores d''atenció]]=0,"",AH243)</f>
        <v/>
      </c>
      <c r="W243" s="170"/>
      <c r="X243" s="170"/>
      <c r="Y243" s="170"/>
      <c r="Z243" s="170"/>
      <c r="AA243" s="170"/>
      <c r="AB243" s="224">
        <f t="shared" si="27"/>
        <v>0</v>
      </c>
      <c r="AC243" s="227">
        <f>Taula42[[#This Row],[Mòdul aplicat]]</f>
        <v>0</v>
      </c>
      <c r="AD243" s="231"/>
      <c r="AE243" s="80"/>
      <c r="AF243" s="529">
        <f>(IF(AND(AS243=1,Taula42[[#This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43" s="529">
        <f t="shared" si="35"/>
        <v>0</v>
      </c>
      <c r="AH24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43" s="420"/>
      <c r="AJ243" s="471" t="str">
        <f>IF(Taula42[[#This Row],[Data inici contracte]]=0,"",(12/365)*Taula42[[#This Row],[Dies de contracte en vigor durant l´any 2023]])</f>
        <v/>
      </c>
      <c r="AK243" s="471" t="str">
        <f>IF(Taula42[[#This Row],[Data inici contracte]]=0,"",(24/365)*Taula42[[#This Row],[Dies de contracte en vigor durant l´any 2023]])</f>
        <v/>
      </c>
      <c r="AL243" s="471" t="str">
        <f>IF(Taula42[[#This Row],[Data inici contracte]]=0,"",(4/365)*Taula42[[#This Row],[Dies de contracte en vigor durant l´any 2023]])</f>
        <v/>
      </c>
      <c r="AM243" s="471" t="str">
        <f>IF(Taula42[[#This Row],[Data inici contracte]]=0,"",(64/365)*Taula42[[#This Row],[Dies de contracte en vigor durant l´any 2023]])</f>
        <v/>
      </c>
      <c r="AN243" s="420"/>
      <c r="AO243" s="91">
        <f>IF(AS243=1,((2763.41/365)*Taula42[[#This Row],[Dies de contracte en vigor durant l´any 2023]]),0)</f>
        <v>0</v>
      </c>
      <c r="AQ243" s="15"/>
      <c r="AS243" s="425">
        <f>IF(Taula42[[#This Row],[Núm. d''ordre]]&lt;&gt;"",1,0)</f>
        <v>0</v>
      </c>
      <c r="AU243" s="425">
        <f t="shared" si="28"/>
        <v>1</v>
      </c>
      <c r="AV243" s="425">
        <f t="shared" si="29"/>
        <v>0</v>
      </c>
      <c r="AX243" s="425">
        <f>IF(Taula42[[#This Row],[Núm. d''ordre]]&gt;0,1,0)</f>
        <v>1</v>
      </c>
      <c r="AZ243" s="426">
        <f t="shared" si="30"/>
        <v>0</v>
      </c>
      <c r="BA243" s="426">
        <f t="shared" si="31"/>
        <v>0</v>
      </c>
      <c r="BB243" s="426">
        <f t="shared" si="32"/>
        <v>0</v>
      </c>
      <c r="BD243" s="88">
        <f t="shared" si="33"/>
        <v>0</v>
      </c>
      <c r="BE243" s="88">
        <f t="shared" si="34"/>
        <v>0</v>
      </c>
      <c r="CC243" s="12"/>
      <c r="CD243" s="12"/>
      <c r="CE243" s="12"/>
    </row>
    <row r="244" spans="1:83" ht="13.5" customHeight="1">
      <c r="A244" s="9"/>
      <c r="B244" s="15" t="str">
        <f>IF($C244&lt;&gt;"",MAX($B$7:B243)+1,"")</f>
        <v/>
      </c>
      <c r="C244" s="2"/>
      <c r="D244" s="167"/>
      <c r="E244" s="168"/>
      <c r="F244" s="153"/>
      <c r="G244" s="153"/>
      <c r="H244" s="160"/>
      <c r="I244" s="159"/>
      <c r="J244" s="163"/>
      <c r="K244" s="172"/>
      <c r="L244" s="162"/>
      <c r="M244" s="162"/>
      <c r="N244" s="532" t="str">
        <f>IF(Taula42[[#This Row],[Data inici contracte]]&lt;&gt;0,Taula42[[#This Row],[Data finalització contracte]]+1,"")</f>
        <v/>
      </c>
      <c r="O24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44" s="495" t="str">
        <f>IF(Taula42[[#This Row],[Data inici contracte]]&lt;&gt;0,((Taula42[[#This Row],[Dies de contracte en vigor durant l´any 2023]]/365)*104),"")</f>
        <v/>
      </c>
      <c r="Q244" s="496"/>
      <c r="R244" s="496"/>
      <c r="S244" s="496"/>
      <c r="T244" s="496"/>
      <c r="U244" s="371">
        <f>SUM(Taula42[[#This Row],[Nombre d''hores de suport i acompanyament a les famílies]:[Nombre d''hores de seguiment en el lloc de feina]])</f>
        <v>0</v>
      </c>
      <c r="V244" s="371" t="str">
        <f>IF(Taula42[[#This Row],[Suma total d''hores d''atenció]]=0,"",AH244)</f>
        <v/>
      </c>
      <c r="W244" s="170"/>
      <c r="X244" s="170"/>
      <c r="Y244" s="170"/>
      <c r="Z244" s="170"/>
      <c r="AA244" s="170"/>
      <c r="AB244" s="224">
        <f t="shared" si="27"/>
        <v>0</v>
      </c>
      <c r="AC244" s="227">
        <f>Taula42[[#This Row],[Mòdul aplicat]]</f>
        <v>0</v>
      </c>
      <c r="AD244" s="231"/>
      <c r="AE244" s="80"/>
      <c r="AF244" s="529">
        <f>(IF(AND(AS244=1,Taula42[[#This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44" s="529">
        <f t="shared" si="35"/>
        <v>0</v>
      </c>
      <c r="AH24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44" s="420"/>
      <c r="AJ244" s="471" t="str">
        <f>IF(Taula42[[#This Row],[Data inici contracte]]=0,"",(12/365)*Taula42[[#This Row],[Dies de contracte en vigor durant l´any 2023]])</f>
        <v/>
      </c>
      <c r="AK244" s="471" t="str">
        <f>IF(Taula42[[#This Row],[Data inici contracte]]=0,"",(24/365)*Taula42[[#This Row],[Dies de contracte en vigor durant l´any 2023]])</f>
        <v/>
      </c>
      <c r="AL244" s="471" t="str">
        <f>IF(Taula42[[#This Row],[Data inici contracte]]=0,"",(4/365)*Taula42[[#This Row],[Dies de contracte en vigor durant l´any 2023]])</f>
        <v/>
      </c>
      <c r="AM244" s="471" t="str">
        <f>IF(Taula42[[#This Row],[Data inici contracte]]=0,"",(64/365)*Taula42[[#This Row],[Dies de contracte en vigor durant l´any 2023]])</f>
        <v/>
      </c>
      <c r="AN244" s="420"/>
      <c r="AO244" s="91">
        <f>IF(AS244=1,((2763.41/365)*Taula42[[#This Row],[Dies de contracte en vigor durant l´any 2023]]),0)</f>
        <v>0</v>
      </c>
      <c r="AQ244" s="15"/>
      <c r="AS244" s="425">
        <f>IF(Taula42[[#This Row],[Núm. d''ordre]]&lt;&gt;"",1,0)</f>
        <v>0</v>
      </c>
      <c r="AU244" s="425">
        <f t="shared" si="28"/>
        <v>1</v>
      </c>
      <c r="AV244" s="425">
        <f t="shared" si="29"/>
        <v>0</v>
      </c>
      <c r="AX244" s="425">
        <f>IF(Taula42[[#This Row],[Núm. d''ordre]]&gt;0,1,0)</f>
        <v>1</v>
      </c>
      <c r="AZ244" s="426">
        <f t="shared" si="30"/>
        <v>0</v>
      </c>
      <c r="BA244" s="426">
        <f t="shared" si="31"/>
        <v>0</v>
      </c>
      <c r="BB244" s="426">
        <f t="shared" si="32"/>
        <v>0</v>
      </c>
      <c r="BD244" s="88">
        <f t="shared" si="33"/>
        <v>0</v>
      </c>
      <c r="BE244" s="88">
        <f t="shared" si="34"/>
        <v>0</v>
      </c>
      <c r="CC244" s="12"/>
      <c r="CD244" s="12"/>
      <c r="CE244" s="12"/>
    </row>
    <row r="245" spans="1:83" ht="13.5" customHeight="1">
      <c r="A245" s="9"/>
      <c r="B245" s="15" t="str">
        <f>IF($C245&lt;&gt;"",MAX($B$7:B244)+1,"")</f>
        <v/>
      </c>
      <c r="C245" s="2"/>
      <c r="D245" s="167"/>
      <c r="E245" s="168"/>
      <c r="F245" s="153"/>
      <c r="G245" s="153"/>
      <c r="H245" s="160"/>
      <c r="I245" s="159"/>
      <c r="J245" s="163"/>
      <c r="K245" s="172"/>
      <c r="L245" s="162"/>
      <c r="M245" s="162"/>
      <c r="N245" s="532" t="str">
        <f>IF(Taula42[[#This Row],[Data inici contracte]]&lt;&gt;0,Taula42[[#This Row],[Data finalització contracte]]+1,"")</f>
        <v/>
      </c>
      <c r="O24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45" s="495" t="str">
        <f>IF(Taula42[[#This Row],[Data inici contracte]]&lt;&gt;0,((Taula42[[#This Row],[Dies de contracte en vigor durant l´any 2023]]/365)*104),"")</f>
        <v/>
      </c>
      <c r="Q245" s="496"/>
      <c r="R245" s="496"/>
      <c r="S245" s="496"/>
      <c r="T245" s="496"/>
      <c r="U245" s="371">
        <f>SUM(Taula42[[#This Row],[Nombre d''hores de suport i acompanyament a les famílies]:[Nombre d''hores de seguiment en el lloc de feina]])</f>
        <v>0</v>
      </c>
      <c r="V245" s="371" t="str">
        <f>IF(Taula42[[#This Row],[Suma total d''hores d''atenció]]=0,"",AH245)</f>
        <v/>
      </c>
      <c r="W245" s="170"/>
      <c r="X245" s="170"/>
      <c r="Y245" s="170"/>
      <c r="Z245" s="170"/>
      <c r="AA245" s="170"/>
      <c r="AB245" s="224">
        <f t="shared" si="27"/>
        <v>0</v>
      </c>
      <c r="AC245" s="227">
        <f>Taula42[[#This Row],[Mòdul aplicat]]</f>
        <v>0</v>
      </c>
      <c r="AD245" s="231"/>
      <c r="AE245" s="80"/>
      <c r="AF245" s="529">
        <f>(IF(AND(AS245=1,Taula42[[#This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45" s="529">
        <f t="shared" si="35"/>
        <v>0</v>
      </c>
      <c r="AH24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45" s="420"/>
      <c r="AJ245" s="471" t="str">
        <f>IF(Taula42[[#This Row],[Data inici contracte]]=0,"",(12/365)*Taula42[[#This Row],[Dies de contracte en vigor durant l´any 2023]])</f>
        <v/>
      </c>
      <c r="AK245" s="471" t="str">
        <f>IF(Taula42[[#This Row],[Data inici contracte]]=0,"",(24/365)*Taula42[[#This Row],[Dies de contracte en vigor durant l´any 2023]])</f>
        <v/>
      </c>
      <c r="AL245" s="471" t="str">
        <f>IF(Taula42[[#This Row],[Data inici contracte]]=0,"",(4/365)*Taula42[[#This Row],[Dies de contracte en vigor durant l´any 2023]])</f>
        <v/>
      </c>
      <c r="AM245" s="471" t="str">
        <f>IF(Taula42[[#This Row],[Data inici contracte]]=0,"",(64/365)*Taula42[[#This Row],[Dies de contracte en vigor durant l´any 2023]])</f>
        <v/>
      </c>
      <c r="AN245" s="420"/>
      <c r="AO245" s="91">
        <f>IF(AS245=1,((2763.41/365)*Taula42[[#This Row],[Dies de contracte en vigor durant l´any 2023]]),0)</f>
        <v>0</v>
      </c>
      <c r="AQ245" s="15"/>
      <c r="AS245" s="425">
        <f>IF(Taula42[[#This Row],[Núm. d''ordre]]&lt;&gt;"",1,0)</f>
        <v>0</v>
      </c>
      <c r="AU245" s="425">
        <f t="shared" si="28"/>
        <v>1</v>
      </c>
      <c r="AV245" s="425">
        <f t="shared" si="29"/>
        <v>0</v>
      </c>
      <c r="AX245" s="425">
        <f>IF(Taula42[[#This Row],[Núm. d''ordre]]&gt;0,1,0)</f>
        <v>1</v>
      </c>
      <c r="AZ245" s="426">
        <f t="shared" si="30"/>
        <v>0</v>
      </c>
      <c r="BA245" s="426">
        <f t="shared" si="31"/>
        <v>0</v>
      </c>
      <c r="BB245" s="426">
        <f t="shared" si="32"/>
        <v>0</v>
      </c>
      <c r="BD245" s="88">
        <f t="shared" si="33"/>
        <v>0</v>
      </c>
      <c r="BE245" s="88">
        <f t="shared" si="34"/>
        <v>0</v>
      </c>
      <c r="CC245" s="12"/>
      <c r="CD245" s="12"/>
      <c r="CE245" s="12"/>
    </row>
    <row r="246" spans="1:83" ht="13.5" customHeight="1">
      <c r="A246" s="9"/>
      <c r="B246" s="15" t="str">
        <f>IF($C246&lt;&gt;"",MAX($B$7:B245)+1,"")</f>
        <v/>
      </c>
      <c r="C246" s="2"/>
      <c r="D246" s="167"/>
      <c r="E246" s="168"/>
      <c r="F246" s="153"/>
      <c r="G246" s="153"/>
      <c r="H246" s="160"/>
      <c r="I246" s="159"/>
      <c r="J246" s="163"/>
      <c r="K246" s="172"/>
      <c r="L246" s="162"/>
      <c r="M246" s="162"/>
      <c r="N246" s="532" t="str">
        <f>IF(Taula42[[#This Row],[Data inici contracte]]&lt;&gt;0,Taula42[[#This Row],[Data finalització contracte]]+1,"")</f>
        <v/>
      </c>
      <c r="O24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46" s="495" t="str">
        <f>IF(Taula42[[#This Row],[Data inici contracte]]&lt;&gt;0,((Taula42[[#This Row],[Dies de contracte en vigor durant l´any 2023]]/365)*104),"")</f>
        <v/>
      </c>
      <c r="Q246" s="496"/>
      <c r="R246" s="496"/>
      <c r="S246" s="496"/>
      <c r="T246" s="496"/>
      <c r="U246" s="371">
        <f>SUM(Taula42[[#This Row],[Nombre d''hores de suport i acompanyament a les famílies]:[Nombre d''hores de seguiment en el lloc de feina]])</f>
        <v>0</v>
      </c>
      <c r="V246" s="371" t="str">
        <f>IF(Taula42[[#This Row],[Suma total d''hores d''atenció]]=0,"",AH246)</f>
        <v/>
      </c>
      <c r="W246" s="170"/>
      <c r="X246" s="170"/>
      <c r="Y246" s="170"/>
      <c r="Z246" s="170"/>
      <c r="AA246" s="170"/>
      <c r="AB246" s="224">
        <f t="shared" si="27"/>
        <v>0</v>
      </c>
      <c r="AC246" s="227">
        <f>Taula42[[#This Row],[Mòdul aplicat]]</f>
        <v>0</v>
      </c>
      <c r="AD246" s="231"/>
      <c r="AE246" s="80"/>
      <c r="AF246" s="529">
        <f>(IF(AND(AS246=1,Taula42[[#This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46" s="529">
        <f t="shared" si="35"/>
        <v>0</v>
      </c>
      <c r="AH24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46" s="420"/>
      <c r="AJ246" s="471" t="str">
        <f>IF(Taula42[[#This Row],[Data inici contracte]]=0,"",(12/365)*Taula42[[#This Row],[Dies de contracte en vigor durant l´any 2023]])</f>
        <v/>
      </c>
      <c r="AK246" s="471" t="str">
        <f>IF(Taula42[[#This Row],[Data inici contracte]]=0,"",(24/365)*Taula42[[#This Row],[Dies de contracte en vigor durant l´any 2023]])</f>
        <v/>
      </c>
      <c r="AL246" s="471" t="str">
        <f>IF(Taula42[[#This Row],[Data inici contracte]]=0,"",(4/365)*Taula42[[#This Row],[Dies de contracte en vigor durant l´any 2023]])</f>
        <v/>
      </c>
      <c r="AM246" s="471" t="str">
        <f>IF(Taula42[[#This Row],[Data inici contracte]]=0,"",(64/365)*Taula42[[#This Row],[Dies de contracte en vigor durant l´any 2023]])</f>
        <v/>
      </c>
      <c r="AN246" s="420"/>
      <c r="AO246" s="91">
        <f>IF(AS246=1,((2763.41/365)*Taula42[[#This Row],[Dies de contracte en vigor durant l´any 2023]]),0)</f>
        <v>0</v>
      </c>
      <c r="AQ246" s="15"/>
      <c r="AS246" s="425">
        <f>IF(Taula42[[#This Row],[Núm. d''ordre]]&lt;&gt;"",1,0)</f>
        <v>0</v>
      </c>
      <c r="AU246" s="425">
        <f t="shared" si="28"/>
        <v>1</v>
      </c>
      <c r="AV246" s="425">
        <f t="shared" si="29"/>
        <v>0</v>
      </c>
      <c r="AX246" s="425">
        <f>IF(Taula42[[#This Row],[Núm. d''ordre]]&gt;0,1,0)</f>
        <v>1</v>
      </c>
      <c r="AZ246" s="426">
        <f t="shared" si="30"/>
        <v>0</v>
      </c>
      <c r="BA246" s="426">
        <f t="shared" si="31"/>
        <v>0</v>
      </c>
      <c r="BB246" s="426">
        <f t="shared" si="32"/>
        <v>0</v>
      </c>
      <c r="BD246" s="88">
        <f t="shared" si="33"/>
        <v>0</v>
      </c>
      <c r="BE246" s="88">
        <f t="shared" si="34"/>
        <v>0</v>
      </c>
      <c r="CC246" s="12"/>
      <c r="CD246" s="12"/>
      <c r="CE246" s="12"/>
    </row>
    <row r="247" spans="1:83" ht="13.5" customHeight="1">
      <c r="A247" s="9"/>
      <c r="B247" s="15" t="str">
        <f>IF($C247&lt;&gt;"",MAX($B$7:B246)+1,"")</f>
        <v/>
      </c>
      <c r="C247" s="2"/>
      <c r="D247" s="167"/>
      <c r="E247" s="168"/>
      <c r="F247" s="153"/>
      <c r="G247" s="153"/>
      <c r="H247" s="160"/>
      <c r="I247" s="159"/>
      <c r="J247" s="163"/>
      <c r="K247" s="172"/>
      <c r="L247" s="162"/>
      <c r="M247" s="162"/>
      <c r="N247" s="532" t="str">
        <f>IF(Taula42[[#This Row],[Data inici contracte]]&lt;&gt;0,Taula42[[#This Row],[Data finalització contracte]]+1,"")</f>
        <v/>
      </c>
      <c r="O24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47" s="495" t="str">
        <f>IF(Taula42[[#This Row],[Data inici contracte]]&lt;&gt;0,((Taula42[[#This Row],[Dies de contracte en vigor durant l´any 2023]]/365)*104),"")</f>
        <v/>
      </c>
      <c r="Q247" s="496"/>
      <c r="R247" s="496"/>
      <c r="S247" s="496"/>
      <c r="T247" s="496"/>
      <c r="U247" s="371">
        <f>SUM(Taula42[[#This Row],[Nombre d''hores de suport i acompanyament a les famílies]:[Nombre d''hores de seguiment en el lloc de feina]])</f>
        <v>0</v>
      </c>
      <c r="V247" s="371" t="str">
        <f>IF(Taula42[[#This Row],[Suma total d''hores d''atenció]]=0,"",AH247)</f>
        <v/>
      </c>
      <c r="W247" s="170"/>
      <c r="X247" s="170"/>
      <c r="Y247" s="170"/>
      <c r="Z247" s="170"/>
      <c r="AA247" s="170"/>
      <c r="AB247" s="224">
        <f t="shared" si="27"/>
        <v>0</v>
      </c>
      <c r="AC247" s="227">
        <f>Taula42[[#This Row],[Mòdul aplicat]]</f>
        <v>0</v>
      </c>
      <c r="AD247" s="231"/>
      <c r="AE247" s="80"/>
      <c r="AF247" s="529">
        <f>(IF(AND(AS247=1,Taula42[[#This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47" s="529">
        <f t="shared" si="35"/>
        <v>0</v>
      </c>
      <c r="AH24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47" s="420"/>
      <c r="AJ247" s="471" t="str">
        <f>IF(Taula42[[#This Row],[Data inici contracte]]=0,"",(12/365)*Taula42[[#This Row],[Dies de contracte en vigor durant l´any 2023]])</f>
        <v/>
      </c>
      <c r="AK247" s="471" t="str">
        <f>IF(Taula42[[#This Row],[Data inici contracte]]=0,"",(24/365)*Taula42[[#This Row],[Dies de contracte en vigor durant l´any 2023]])</f>
        <v/>
      </c>
      <c r="AL247" s="471" t="str">
        <f>IF(Taula42[[#This Row],[Data inici contracte]]=0,"",(4/365)*Taula42[[#This Row],[Dies de contracte en vigor durant l´any 2023]])</f>
        <v/>
      </c>
      <c r="AM247" s="471" t="str">
        <f>IF(Taula42[[#This Row],[Data inici contracte]]=0,"",(64/365)*Taula42[[#This Row],[Dies de contracte en vigor durant l´any 2023]])</f>
        <v/>
      </c>
      <c r="AN247" s="420"/>
      <c r="AO247" s="91">
        <f>IF(AS247=1,((2763.41/365)*Taula42[[#This Row],[Dies de contracte en vigor durant l´any 2023]]),0)</f>
        <v>0</v>
      </c>
      <c r="AQ247" s="15"/>
      <c r="AS247" s="425">
        <f>IF(Taula42[[#This Row],[Núm. d''ordre]]&lt;&gt;"",1,0)</f>
        <v>0</v>
      </c>
      <c r="AU247" s="425">
        <f t="shared" si="28"/>
        <v>1</v>
      </c>
      <c r="AV247" s="425">
        <f t="shared" si="29"/>
        <v>0</v>
      </c>
      <c r="AX247" s="425">
        <f>IF(Taula42[[#This Row],[Núm. d''ordre]]&gt;0,1,0)</f>
        <v>1</v>
      </c>
      <c r="AZ247" s="426">
        <f t="shared" si="30"/>
        <v>0</v>
      </c>
      <c r="BA247" s="426">
        <f t="shared" si="31"/>
        <v>0</v>
      </c>
      <c r="BB247" s="426">
        <f t="shared" si="32"/>
        <v>0</v>
      </c>
      <c r="BD247" s="88">
        <f t="shared" si="33"/>
        <v>0</v>
      </c>
      <c r="BE247" s="88">
        <f t="shared" si="34"/>
        <v>0</v>
      </c>
      <c r="CC247" s="12"/>
      <c r="CD247" s="12"/>
      <c r="CE247" s="12"/>
    </row>
    <row r="248" spans="1:83" ht="13.5" customHeight="1">
      <c r="A248" s="9"/>
      <c r="B248" s="15" t="str">
        <f>IF($C248&lt;&gt;"",MAX($B$7:B247)+1,"")</f>
        <v/>
      </c>
      <c r="C248" s="2"/>
      <c r="D248" s="167"/>
      <c r="E248" s="168"/>
      <c r="F248" s="153"/>
      <c r="G248" s="153"/>
      <c r="H248" s="160"/>
      <c r="I248" s="159"/>
      <c r="J248" s="163"/>
      <c r="K248" s="172"/>
      <c r="L248" s="162"/>
      <c r="M248" s="162"/>
      <c r="N248" s="532" t="str">
        <f>IF(Taula42[[#This Row],[Data inici contracte]]&lt;&gt;0,Taula42[[#This Row],[Data finalització contracte]]+1,"")</f>
        <v/>
      </c>
      <c r="O24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48" s="495" t="str">
        <f>IF(Taula42[[#This Row],[Data inici contracte]]&lt;&gt;0,((Taula42[[#This Row],[Dies de contracte en vigor durant l´any 2023]]/365)*104),"")</f>
        <v/>
      </c>
      <c r="Q248" s="496"/>
      <c r="R248" s="496"/>
      <c r="S248" s="496"/>
      <c r="T248" s="496"/>
      <c r="U248" s="371">
        <f>SUM(Taula42[[#This Row],[Nombre d''hores de suport i acompanyament a les famílies]:[Nombre d''hores de seguiment en el lloc de feina]])</f>
        <v>0</v>
      </c>
      <c r="V248" s="371" t="str">
        <f>IF(Taula42[[#This Row],[Suma total d''hores d''atenció]]=0,"",AH248)</f>
        <v/>
      </c>
      <c r="W248" s="170"/>
      <c r="X248" s="170"/>
      <c r="Y248" s="170"/>
      <c r="Z248" s="170"/>
      <c r="AA248" s="170"/>
      <c r="AB248" s="224">
        <f t="shared" si="27"/>
        <v>0</v>
      </c>
      <c r="AC248" s="227">
        <f>Taula42[[#This Row],[Mòdul aplicat]]</f>
        <v>0</v>
      </c>
      <c r="AD248" s="231"/>
      <c r="AE248" s="80"/>
      <c r="AF248" s="529">
        <f>(IF(AND(AS248=1,Taula42[[#This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48" s="529">
        <f t="shared" si="35"/>
        <v>0</v>
      </c>
      <c r="AH24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48" s="420"/>
      <c r="AJ248" s="471" t="str">
        <f>IF(Taula42[[#This Row],[Data inici contracte]]=0,"",(12/365)*Taula42[[#This Row],[Dies de contracte en vigor durant l´any 2023]])</f>
        <v/>
      </c>
      <c r="AK248" s="471" t="str">
        <f>IF(Taula42[[#This Row],[Data inici contracte]]=0,"",(24/365)*Taula42[[#This Row],[Dies de contracte en vigor durant l´any 2023]])</f>
        <v/>
      </c>
      <c r="AL248" s="471" t="str">
        <f>IF(Taula42[[#This Row],[Data inici contracte]]=0,"",(4/365)*Taula42[[#This Row],[Dies de contracte en vigor durant l´any 2023]])</f>
        <v/>
      </c>
      <c r="AM248" s="471" t="str">
        <f>IF(Taula42[[#This Row],[Data inici contracte]]=0,"",(64/365)*Taula42[[#This Row],[Dies de contracte en vigor durant l´any 2023]])</f>
        <v/>
      </c>
      <c r="AN248" s="420"/>
      <c r="AO248" s="91">
        <f>IF(AS248=1,((2763.41/365)*Taula42[[#This Row],[Dies de contracte en vigor durant l´any 2023]]),0)</f>
        <v>0</v>
      </c>
      <c r="AQ248" s="15"/>
      <c r="AS248" s="425">
        <f>IF(Taula42[[#This Row],[Núm. d''ordre]]&lt;&gt;"",1,0)</f>
        <v>0</v>
      </c>
      <c r="AU248" s="425">
        <f t="shared" si="28"/>
        <v>1</v>
      </c>
      <c r="AV248" s="425">
        <f t="shared" si="29"/>
        <v>0</v>
      </c>
      <c r="AX248" s="425">
        <f>IF(Taula42[[#This Row],[Núm. d''ordre]]&gt;0,1,0)</f>
        <v>1</v>
      </c>
      <c r="AZ248" s="426">
        <f t="shared" si="30"/>
        <v>0</v>
      </c>
      <c r="BA248" s="426">
        <f t="shared" si="31"/>
        <v>0</v>
      </c>
      <c r="BB248" s="426">
        <f t="shared" si="32"/>
        <v>0</v>
      </c>
      <c r="BD248" s="88">
        <f t="shared" si="33"/>
        <v>0</v>
      </c>
      <c r="BE248" s="88">
        <f t="shared" si="34"/>
        <v>0</v>
      </c>
      <c r="CC248" s="12"/>
      <c r="CD248" s="12"/>
      <c r="CE248" s="12"/>
    </row>
    <row r="249" spans="1:83" ht="13.5" customHeight="1">
      <c r="A249" s="9"/>
      <c r="B249" s="15" t="str">
        <f>IF($C249&lt;&gt;"",MAX($B$7:B248)+1,"")</f>
        <v/>
      </c>
      <c r="C249" s="2"/>
      <c r="D249" s="167"/>
      <c r="E249" s="168"/>
      <c r="F249" s="153"/>
      <c r="G249" s="153"/>
      <c r="H249" s="160"/>
      <c r="I249" s="159"/>
      <c r="J249" s="163"/>
      <c r="K249" s="172"/>
      <c r="L249" s="162"/>
      <c r="M249" s="162"/>
      <c r="N249" s="532" t="str">
        <f>IF(Taula42[[#This Row],[Data inici contracte]]&lt;&gt;0,Taula42[[#This Row],[Data finalització contracte]]+1,"")</f>
        <v/>
      </c>
      <c r="O24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49" s="495" t="str">
        <f>IF(Taula42[[#This Row],[Data inici contracte]]&lt;&gt;0,((Taula42[[#This Row],[Dies de contracte en vigor durant l´any 2023]]/365)*104),"")</f>
        <v/>
      </c>
      <c r="Q249" s="496"/>
      <c r="R249" s="496"/>
      <c r="S249" s="496"/>
      <c r="T249" s="496"/>
      <c r="U249" s="371">
        <f>SUM(Taula42[[#This Row],[Nombre d''hores de suport i acompanyament a les famílies]:[Nombre d''hores de seguiment en el lloc de feina]])</f>
        <v>0</v>
      </c>
      <c r="V249" s="371" t="str">
        <f>IF(Taula42[[#This Row],[Suma total d''hores d''atenció]]=0,"",AH249)</f>
        <v/>
      </c>
      <c r="W249" s="170"/>
      <c r="X249" s="170"/>
      <c r="Y249" s="170"/>
      <c r="Z249" s="170"/>
      <c r="AA249" s="170"/>
      <c r="AB249" s="224">
        <f t="shared" si="27"/>
        <v>0</v>
      </c>
      <c r="AC249" s="227">
        <f>Taula42[[#This Row],[Mòdul aplicat]]</f>
        <v>0</v>
      </c>
      <c r="AD249" s="231"/>
      <c r="AE249" s="80"/>
      <c r="AF249" s="529">
        <f>(IF(AND(AS249=1,Taula42[[#This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49" s="529">
        <f t="shared" si="35"/>
        <v>0</v>
      </c>
      <c r="AH24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49" s="420"/>
      <c r="AJ249" s="471" t="str">
        <f>IF(Taula42[[#This Row],[Data inici contracte]]=0,"",(12/365)*Taula42[[#This Row],[Dies de contracte en vigor durant l´any 2023]])</f>
        <v/>
      </c>
      <c r="AK249" s="471" t="str">
        <f>IF(Taula42[[#This Row],[Data inici contracte]]=0,"",(24/365)*Taula42[[#This Row],[Dies de contracte en vigor durant l´any 2023]])</f>
        <v/>
      </c>
      <c r="AL249" s="471" t="str">
        <f>IF(Taula42[[#This Row],[Data inici contracte]]=0,"",(4/365)*Taula42[[#This Row],[Dies de contracte en vigor durant l´any 2023]])</f>
        <v/>
      </c>
      <c r="AM249" s="471" t="str">
        <f>IF(Taula42[[#This Row],[Data inici contracte]]=0,"",(64/365)*Taula42[[#This Row],[Dies de contracte en vigor durant l´any 2023]])</f>
        <v/>
      </c>
      <c r="AN249" s="420"/>
      <c r="AO249" s="91">
        <f>IF(AS249=1,((2763.41/365)*Taula42[[#This Row],[Dies de contracte en vigor durant l´any 2023]]),0)</f>
        <v>0</v>
      </c>
      <c r="AQ249" s="15"/>
      <c r="AS249" s="425">
        <f>IF(Taula42[[#This Row],[Núm. d''ordre]]&lt;&gt;"",1,0)</f>
        <v>0</v>
      </c>
      <c r="AU249" s="425">
        <f t="shared" si="28"/>
        <v>1</v>
      </c>
      <c r="AV249" s="425">
        <f t="shared" si="29"/>
        <v>0</v>
      </c>
      <c r="AX249" s="425">
        <f>IF(Taula42[[#This Row],[Núm. d''ordre]]&gt;0,1,0)</f>
        <v>1</v>
      </c>
      <c r="AZ249" s="426">
        <f t="shared" si="30"/>
        <v>0</v>
      </c>
      <c r="BA249" s="426">
        <f t="shared" si="31"/>
        <v>0</v>
      </c>
      <c r="BB249" s="426">
        <f t="shared" si="32"/>
        <v>0</v>
      </c>
      <c r="BD249" s="88">
        <f t="shared" si="33"/>
        <v>0</v>
      </c>
      <c r="BE249" s="88">
        <f t="shared" si="34"/>
        <v>0</v>
      </c>
      <c r="CC249" s="12"/>
      <c r="CD249" s="12"/>
      <c r="CE249" s="12"/>
    </row>
    <row r="250" spans="1:83" ht="13.5" customHeight="1">
      <c r="A250" s="9"/>
      <c r="B250" s="15" t="str">
        <f>IF($C250&lt;&gt;"",MAX($B$7:B249)+1,"")</f>
        <v/>
      </c>
      <c r="C250" s="2"/>
      <c r="D250" s="167"/>
      <c r="E250" s="168"/>
      <c r="F250" s="153"/>
      <c r="G250" s="153"/>
      <c r="H250" s="160"/>
      <c r="I250" s="159"/>
      <c r="J250" s="163"/>
      <c r="K250" s="172"/>
      <c r="L250" s="162"/>
      <c r="M250" s="162"/>
      <c r="N250" s="532" t="str">
        <f>IF(Taula42[[#This Row],[Data inici contracte]]&lt;&gt;0,Taula42[[#This Row],[Data finalització contracte]]+1,"")</f>
        <v/>
      </c>
      <c r="O25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50" s="495" t="str">
        <f>IF(Taula42[[#This Row],[Data inici contracte]]&lt;&gt;0,((Taula42[[#This Row],[Dies de contracte en vigor durant l´any 2023]]/365)*104),"")</f>
        <v/>
      </c>
      <c r="Q250" s="496"/>
      <c r="R250" s="496"/>
      <c r="S250" s="496"/>
      <c r="T250" s="496"/>
      <c r="U250" s="371">
        <f>SUM(Taula42[[#This Row],[Nombre d''hores de suport i acompanyament a les famílies]:[Nombre d''hores de seguiment en el lloc de feina]])</f>
        <v>0</v>
      </c>
      <c r="V250" s="371" t="str">
        <f>IF(Taula42[[#This Row],[Suma total d''hores d''atenció]]=0,"",AH250)</f>
        <v/>
      </c>
      <c r="W250" s="170"/>
      <c r="X250" s="170"/>
      <c r="Y250" s="170"/>
      <c r="Z250" s="170"/>
      <c r="AA250" s="170"/>
      <c r="AB250" s="224">
        <f t="shared" si="27"/>
        <v>0</v>
      </c>
      <c r="AC250" s="227">
        <f>Taula42[[#This Row],[Mòdul aplicat]]</f>
        <v>0</v>
      </c>
      <c r="AD250" s="231"/>
      <c r="AE250" s="80"/>
      <c r="AF250" s="529">
        <f>(IF(AND(AS250=1,Taula42[[#This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50" s="529">
        <f t="shared" si="35"/>
        <v>0</v>
      </c>
      <c r="AH25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50" s="420"/>
      <c r="AJ250" s="471" t="str">
        <f>IF(Taula42[[#This Row],[Data inici contracte]]=0,"",(12/365)*Taula42[[#This Row],[Dies de contracte en vigor durant l´any 2023]])</f>
        <v/>
      </c>
      <c r="AK250" s="471" t="str">
        <f>IF(Taula42[[#This Row],[Data inici contracte]]=0,"",(24/365)*Taula42[[#This Row],[Dies de contracte en vigor durant l´any 2023]])</f>
        <v/>
      </c>
      <c r="AL250" s="471" t="str">
        <f>IF(Taula42[[#This Row],[Data inici contracte]]=0,"",(4/365)*Taula42[[#This Row],[Dies de contracte en vigor durant l´any 2023]])</f>
        <v/>
      </c>
      <c r="AM250" s="471" t="str">
        <f>IF(Taula42[[#This Row],[Data inici contracte]]=0,"",(64/365)*Taula42[[#This Row],[Dies de contracte en vigor durant l´any 2023]])</f>
        <v/>
      </c>
      <c r="AN250" s="420"/>
      <c r="AO250" s="91">
        <f>IF(AS250=1,((2763.41/365)*Taula42[[#This Row],[Dies de contracte en vigor durant l´any 2023]]),0)</f>
        <v>0</v>
      </c>
      <c r="AQ250" s="15"/>
      <c r="AS250" s="425">
        <f>IF(Taula42[[#This Row],[Núm. d''ordre]]&lt;&gt;"",1,0)</f>
        <v>0</v>
      </c>
      <c r="AU250" s="425">
        <f t="shared" si="28"/>
        <v>1</v>
      </c>
      <c r="AV250" s="425">
        <f t="shared" si="29"/>
        <v>0</v>
      </c>
      <c r="AX250" s="425">
        <f>IF(Taula42[[#This Row],[Núm. d''ordre]]&gt;0,1,0)</f>
        <v>1</v>
      </c>
      <c r="AZ250" s="426">
        <f t="shared" si="30"/>
        <v>0</v>
      </c>
      <c r="BA250" s="426">
        <f t="shared" si="31"/>
        <v>0</v>
      </c>
      <c r="BB250" s="426">
        <f t="shared" si="32"/>
        <v>0</v>
      </c>
      <c r="BD250" s="88">
        <f t="shared" si="33"/>
        <v>0</v>
      </c>
      <c r="BE250" s="88">
        <f t="shared" si="34"/>
        <v>0</v>
      </c>
      <c r="CC250" s="12"/>
      <c r="CD250" s="12"/>
      <c r="CE250" s="12"/>
    </row>
    <row r="251" spans="1:83" ht="13.5" customHeight="1">
      <c r="A251" s="9"/>
      <c r="B251" s="15" t="str">
        <f>IF($C251&lt;&gt;"",MAX($B$7:B250)+1,"")</f>
        <v/>
      </c>
      <c r="C251" s="2"/>
      <c r="D251" s="167"/>
      <c r="E251" s="168"/>
      <c r="F251" s="153"/>
      <c r="G251" s="153"/>
      <c r="H251" s="160"/>
      <c r="I251" s="159"/>
      <c r="J251" s="163"/>
      <c r="K251" s="172"/>
      <c r="L251" s="162"/>
      <c r="M251" s="162"/>
      <c r="N251" s="532" t="str">
        <f>IF(Taula42[[#This Row],[Data inici contracte]]&lt;&gt;0,Taula42[[#This Row],[Data finalització contracte]]+1,"")</f>
        <v/>
      </c>
      <c r="O25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51" s="495" t="str">
        <f>IF(Taula42[[#This Row],[Data inici contracte]]&lt;&gt;0,((Taula42[[#This Row],[Dies de contracte en vigor durant l´any 2023]]/365)*104),"")</f>
        <v/>
      </c>
      <c r="Q251" s="496"/>
      <c r="R251" s="496"/>
      <c r="S251" s="496"/>
      <c r="T251" s="496"/>
      <c r="U251" s="371">
        <f>SUM(Taula42[[#This Row],[Nombre d''hores de suport i acompanyament a les famílies]:[Nombre d''hores de seguiment en el lloc de feina]])</f>
        <v>0</v>
      </c>
      <c r="V251" s="371" t="str">
        <f>IF(Taula42[[#This Row],[Suma total d''hores d''atenció]]=0,"",AH251)</f>
        <v/>
      </c>
      <c r="W251" s="170"/>
      <c r="X251" s="170"/>
      <c r="Y251" s="170"/>
      <c r="Z251" s="170"/>
      <c r="AA251" s="170"/>
      <c r="AB251" s="224">
        <f t="shared" si="27"/>
        <v>0</v>
      </c>
      <c r="AC251" s="227">
        <f>Taula42[[#This Row],[Mòdul aplicat]]</f>
        <v>0</v>
      </c>
      <c r="AD251" s="231"/>
      <c r="AE251" s="80"/>
      <c r="AF251" s="529">
        <f>(IF(AND(AS251=1,Taula42[[#This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51" s="529">
        <f t="shared" si="35"/>
        <v>0</v>
      </c>
      <c r="AH25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51" s="420"/>
      <c r="AJ251" s="471" t="str">
        <f>IF(Taula42[[#This Row],[Data inici contracte]]=0,"",(12/365)*Taula42[[#This Row],[Dies de contracte en vigor durant l´any 2023]])</f>
        <v/>
      </c>
      <c r="AK251" s="471" t="str">
        <f>IF(Taula42[[#This Row],[Data inici contracte]]=0,"",(24/365)*Taula42[[#This Row],[Dies de contracte en vigor durant l´any 2023]])</f>
        <v/>
      </c>
      <c r="AL251" s="471" t="str">
        <f>IF(Taula42[[#This Row],[Data inici contracte]]=0,"",(4/365)*Taula42[[#This Row],[Dies de contracte en vigor durant l´any 2023]])</f>
        <v/>
      </c>
      <c r="AM251" s="471" t="str">
        <f>IF(Taula42[[#This Row],[Data inici contracte]]=0,"",(64/365)*Taula42[[#This Row],[Dies de contracte en vigor durant l´any 2023]])</f>
        <v/>
      </c>
      <c r="AN251" s="420"/>
      <c r="AO251" s="91">
        <f>IF(AS251=1,((2763.41/365)*Taula42[[#This Row],[Dies de contracte en vigor durant l´any 2023]]),0)</f>
        <v>0</v>
      </c>
      <c r="AQ251" s="15"/>
      <c r="AS251" s="425">
        <f>IF(Taula42[[#This Row],[Núm. d''ordre]]&lt;&gt;"",1,0)</f>
        <v>0</v>
      </c>
      <c r="AU251" s="425">
        <f t="shared" si="28"/>
        <v>1</v>
      </c>
      <c r="AV251" s="425">
        <f t="shared" si="29"/>
        <v>0</v>
      </c>
      <c r="AX251" s="425">
        <f>IF(Taula42[[#This Row],[Núm. d''ordre]]&gt;0,1,0)</f>
        <v>1</v>
      </c>
      <c r="AZ251" s="426">
        <f t="shared" si="30"/>
        <v>0</v>
      </c>
      <c r="BA251" s="426">
        <f t="shared" si="31"/>
        <v>0</v>
      </c>
      <c r="BB251" s="426">
        <f t="shared" si="32"/>
        <v>0</v>
      </c>
      <c r="BD251" s="88">
        <f t="shared" si="33"/>
        <v>0</v>
      </c>
      <c r="BE251" s="88">
        <f t="shared" si="34"/>
        <v>0</v>
      </c>
      <c r="CC251" s="12"/>
      <c r="CD251" s="12"/>
      <c r="CE251" s="12"/>
    </row>
    <row r="252" spans="1:83" ht="13.5" customHeight="1">
      <c r="A252" s="9"/>
      <c r="B252" s="15" t="str">
        <f>IF($C252&lt;&gt;"",MAX($B$7:B251)+1,"")</f>
        <v/>
      </c>
      <c r="C252" s="2"/>
      <c r="D252" s="167"/>
      <c r="E252" s="168"/>
      <c r="F252" s="153"/>
      <c r="G252" s="153"/>
      <c r="H252" s="160"/>
      <c r="I252" s="159"/>
      <c r="J252" s="163"/>
      <c r="K252" s="172"/>
      <c r="L252" s="162"/>
      <c r="M252" s="162"/>
      <c r="N252" s="532" t="str">
        <f>IF(Taula42[[#This Row],[Data inici contracte]]&lt;&gt;0,Taula42[[#This Row],[Data finalització contracte]]+1,"")</f>
        <v/>
      </c>
      <c r="O25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52" s="495" t="str">
        <f>IF(Taula42[[#This Row],[Data inici contracte]]&lt;&gt;0,((Taula42[[#This Row],[Dies de contracte en vigor durant l´any 2023]]/365)*104),"")</f>
        <v/>
      </c>
      <c r="Q252" s="496"/>
      <c r="R252" s="496"/>
      <c r="S252" s="496"/>
      <c r="T252" s="496"/>
      <c r="U252" s="371">
        <f>SUM(Taula42[[#This Row],[Nombre d''hores de suport i acompanyament a les famílies]:[Nombre d''hores de seguiment en el lloc de feina]])</f>
        <v>0</v>
      </c>
      <c r="V252" s="371" t="str">
        <f>IF(Taula42[[#This Row],[Suma total d''hores d''atenció]]=0,"",AH252)</f>
        <v/>
      </c>
      <c r="W252" s="170"/>
      <c r="X252" s="170"/>
      <c r="Y252" s="170"/>
      <c r="Z252" s="170"/>
      <c r="AA252" s="170"/>
      <c r="AB252" s="224">
        <f t="shared" si="27"/>
        <v>0</v>
      </c>
      <c r="AC252" s="227">
        <f>Taula42[[#This Row],[Mòdul aplicat]]</f>
        <v>0</v>
      </c>
      <c r="AD252" s="231"/>
      <c r="AE252" s="80"/>
      <c r="AF252" s="529">
        <f>(IF(AND(AS252=1,Taula42[[#This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52" s="529">
        <f t="shared" si="35"/>
        <v>0</v>
      </c>
      <c r="AH25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52" s="420"/>
      <c r="AJ252" s="471" t="str">
        <f>IF(Taula42[[#This Row],[Data inici contracte]]=0,"",(12/365)*Taula42[[#This Row],[Dies de contracte en vigor durant l´any 2023]])</f>
        <v/>
      </c>
      <c r="AK252" s="471" t="str">
        <f>IF(Taula42[[#This Row],[Data inici contracte]]=0,"",(24/365)*Taula42[[#This Row],[Dies de contracte en vigor durant l´any 2023]])</f>
        <v/>
      </c>
      <c r="AL252" s="471" t="str">
        <f>IF(Taula42[[#This Row],[Data inici contracte]]=0,"",(4/365)*Taula42[[#This Row],[Dies de contracte en vigor durant l´any 2023]])</f>
        <v/>
      </c>
      <c r="AM252" s="471" t="str">
        <f>IF(Taula42[[#This Row],[Data inici contracte]]=0,"",(64/365)*Taula42[[#This Row],[Dies de contracte en vigor durant l´any 2023]])</f>
        <v/>
      </c>
      <c r="AN252" s="420"/>
      <c r="AO252" s="91">
        <f>IF(AS252=1,((2763.41/365)*Taula42[[#This Row],[Dies de contracte en vigor durant l´any 2023]]),0)</f>
        <v>0</v>
      </c>
      <c r="AQ252" s="15"/>
      <c r="AS252" s="425">
        <f>IF(Taula42[[#This Row],[Núm. d''ordre]]&lt;&gt;"",1,0)</f>
        <v>0</v>
      </c>
      <c r="AU252" s="425">
        <f t="shared" si="28"/>
        <v>1</v>
      </c>
      <c r="AV252" s="425">
        <f t="shared" si="29"/>
        <v>0</v>
      </c>
      <c r="AX252" s="425">
        <f>IF(Taula42[[#This Row],[Núm. d''ordre]]&gt;0,1,0)</f>
        <v>1</v>
      </c>
      <c r="AZ252" s="426">
        <f t="shared" si="30"/>
        <v>0</v>
      </c>
      <c r="BA252" s="426">
        <f t="shared" si="31"/>
        <v>0</v>
      </c>
      <c r="BB252" s="426">
        <f t="shared" si="32"/>
        <v>0</v>
      </c>
      <c r="BD252" s="88">
        <f t="shared" si="33"/>
        <v>0</v>
      </c>
      <c r="BE252" s="88">
        <f t="shared" si="34"/>
        <v>0</v>
      </c>
      <c r="CC252" s="12"/>
      <c r="CD252" s="12"/>
      <c r="CE252" s="12"/>
    </row>
    <row r="253" spans="1:83" ht="13.5" customHeight="1">
      <c r="A253" s="9"/>
      <c r="B253" s="15" t="str">
        <f>IF($C253&lt;&gt;"",MAX($B$7:B252)+1,"")</f>
        <v/>
      </c>
      <c r="C253" s="2"/>
      <c r="D253" s="167"/>
      <c r="E253" s="168"/>
      <c r="F253" s="153"/>
      <c r="G253" s="153"/>
      <c r="H253" s="160"/>
      <c r="I253" s="159"/>
      <c r="J253" s="163"/>
      <c r="K253" s="172"/>
      <c r="L253" s="162"/>
      <c r="M253" s="162"/>
      <c r="N253" s="532" t="str">
        <f>IF(Taula42[[#This Row],[Data inici contracte]]&lt;&gt;0,Taula42[[#This Row],[Data finalització contracte]]+1,"")</f>
        <v/>
      </c>
      <c r="O25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53" s="495" t="str">
        <f>IF(Taula42[[#This Row],[Data inici contracte]]&lt;&gt;0,((Taula42[[#This Row],[Dies de contracte en vigor durant l´any 2023]]/365)*104),"")</f>
        <v/>
      </c>
      <c r="Q253" s="496"/>
      <c r="R253" s="496"/>
      <c r="S253" s="496"/>
      <c r="T253" s="496"/>
      <c r="U253" s="371">
        <f>SUM(Taula42[[#This Row],[Nombre d''hores de suport i acompanyament a les famílies]:[Nombre d''hores de seguiment en el lloc de feina]])</f>
        <v>0</v>
      </c>
      <c r="V253" s="371" t="str">
        <f>IF(Taula42[[#This Row],[Suma total d''hores d''atenció]]=0,"",AH253)</f>
        <v/>
      </c>
      <c r="W253" s="170"/>
      <c r="X253" s="170"/>
      <c r="Y253" s="170"/>
      <c r="Z253" s="170"/>
      <c r="AA253" s="170"/>
      <c r="AB253" s="224">
        <f t="shared" si="27"/>
        <v>0</v>
      </c>
      <c r="AC253" s="227">
        <f>Taula42[[#This Row],[Mòdul aplicat]]</f>
        <v>0</v>
      </c>
      <c r="AD253" s="231"/>
      <c r="AE253" s="80"/>
      <c r="AF253" s="529">
        <f>(IF(AND(AS253=1,Taula42[[#This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53" s="529">
        <f t="shared" si="35"/>
        <v>0</v>
      </c>
      <c r="AH25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53" s="420"/>
      <c r="AJ253" s="471" t="str">
        <f>IF(Taula42[[#This Row],[Data inici contracte]]=0,"",(12/365)*Taula42[[#This Row],[Dies de contracte en vigor durant l´any 2023]])</f>
        <v/>
      </c>
      <c r="AK253" s="471" t="str">
        <f>IF(Taula42[[#This Row],[Data inici contracte]]=0,"",(24/365)*Taula42[[#This Row],[Dies de contracte en vigor durant l´any 2023]])</f>
        <v/>
      </c>
      <c r="AL253" s="471" t="str">
        <f>IF(Taula42[[#This Row],[Data inici contracte]]=0,"",(4/365)*Taula42[[#This Row],[Dies de contracte en vigor durant l´any 2023]])</f>
        <v/>
      </c>
      <c r="AM253" s="471" t="str">
        <f>IF(Taula42[[#This Row],[Data inici contracte]]=0,"",(64/365)*Taula42[[#This Row],[Dies de contracte en vigor durant l´any 2023]])</f>
        <v/>
      </c>
      <c r="AN253" s="420"/>
      <c r="AO253" s="91">
        <f>IF(AS253=1,((2763.41/365)*Taula42[[#This Row],[Dies de contracte en vigor durant l´any 2023]]),0)</f>
        <v>0</v>
      </c>
      <c r="AQ253" s="15"/>
      <c r="AS253" s="425">
        <f>IF(Taula42[[#This Row],[Núm. d''ordre]]&lt;&gt;"",1,0)</f>
        <v>0</v>
      </c>
      <c r="AU253" s="425">
        <f t="shared" si="28"/>
        <v>1</v>
      </c>
      <c r="AV253" s="425">
        <f t="shared" si="29"/>
        <v>0</v>
      </c>
      <c r="AX253" s="425">
        <f>IF(Taula42[[#This Row],[Núm. d''ordre]]&gt;0,1,0)</f>
        <v>1</v>
      </c>
      <c r="AZ253" s="426">
        <f t="shared" si="30"/>
        <v>0</v>
      </c>
      <c r="BA253" s="426">
        <f t="shared" si="31"/>
        <v>0</v>
      </c>
      <c r="BB253" s="426">
        <f t="shared" si="32"/>
        <v>0</v>
      </c>
      <c r="BD253" s="88">
        <f t="shared" si="33"/>
        <v>0</v>
      </c>
      <c r="BE253" s="88">
        <f t="shared" si="34"/>
        <v>0</v>
      </c>
      <c r="CC253" s="12"/>
      <c r="CD253" s="12"/>
      <c r="CE253" s="12"/>
    </row>
    <row r="254" spans="1:83" ht="13.5" customHeight="1">
      <c r="A254" s="9"/>
      <c r="B254" s="15" t="str">
        <f>IF($C254&lt;&gt;"",MAX($B$7:B253)+1,"")</f>
        <v/>
      </c>
      <c r="C254" s="2"/>
      <c r="D254" s="167"/>
      <c r="E254" s="168"/>
      <c r="F254" s="153"/>
      <c r="G254" s="153"/>
      <c r="H254" s="160"/>
      <c r="I254" s="159"/>
      <c r="J254" s="163"/>
      <c r="K254" s="172"/>
      <c r="L254" s="162"/>
      <c r="M254" s="162"/>
      <c r="N254" s="532" t="str">
        <f>IF(Taula42[[#This Row],[Data inici contracte]]&lt;&gt;0,Taula42[[#This Row],[Data finalització contracte]]+1,"")</f>
        <v/>
      </c>
      <c r="O25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54" s="495" t="str">
        <f>IF(Taula42[[#This Row],[Data inici contracte]]&lt;&gt;0,((Taula42[[#This Row],[Dies de contracte en vigor durant l´any 2023]]/365)*104),"")</f>
        <v/>
      </c>
      <c r="Q254" s="496"/>
      <c r="R254" s="496"/>
      <c r="S254" s="496"/>
      <c r="T254" s="496"/>
      <c r="U254" s="371">
        <f>SUM(Taula42[[#This Row],[Nombre d''hores de suport i acompanyament a les famílies]:[Nombre d''hores de seguiment en el lloc de feina]])</f>
        <v>0</v>
      </c>
      <c r="V254" s="371" t="str">
        <f>IF(Taula42[[#This Row],[Suma total d''hores d''atenció]]=0,"",AH254)</f>
        <v/>
      </c>
      <c r="W254" s="170"/>
      <c r="X254" s="170"/>
      <c r="Y254" s="170"/>
      <c r="Z254" s="170"/>
      <c r="AA254" s="170"/>
      <c r="AB254" s="224">
        <f t="shared" si="27"/>
        <v>0</v>
      </c>
      <c r="AC254" s="227">
        <f>Taula42[[#This Row],[Mòdul aplicat]]</f>
        <v>0</v>
      </c>
      <c r="AD254" s="231"/>
      <c r="AE254" s="80"/>
      <c r="AF254" s="529">
        <f>(IF(AND(AS254=1,Taula42[[#This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54" s="529">
        <f t="shared" si="35"/>
        <v>0</v>
      </c>
      <c r="AH25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54" s="420"/>
      <c r="AJ254" s="471" t="str">
        <f>IF(Taula42[[#This Row],[Data inici contracte]]=0,"",(12/365)*Taula42[[#This Row],[Dies de contracte en vigor durant l´any 2023]])</f>
        <v/>
      </c>
      <c r="AK254" s="471" t="str">
        <f>IF(Taula42[[#This Row],[Data inici contracte]]=0,"",(24/365)*Taula42[[#This Row],[Dies de contracte en vigor durant l´any 2023]])</f>
        <v/>
      </c>
      <c r="AL254" s="471" t="str">
        <f>IF(Taula42[[#This Row],[Data inici contracte]]=0,"",(4/365)*Taula42[[#This Row],[Dies de contracte en vigor durant l´any 2023]])</f>
        <v/>
      </c>
      <c r="AM254" s="471" t="str">
        <f>IF(Taula42[[#This Row],[Data inici contracte]]=0,"",(64/365)*Taula42[[#This Row],[Dies de contracte en vigor durant l´any 2023]])</f>
        <v/>
      </c>
      <c r="AN254" s="420"/>
      <c r="AO254" s="91">
        <f>IF(AS254=1,((2763.41/365)*Taula42[[#This Row],[Dies de contracte en vigor durant l´any 2023]]),0)</f>
        <v>0</v>
      </c>
      <c r="AQ254" s="15"/>
      <c r="AS254" s="425">
        <f>IF(Taula42[[#This Row],[Núm. d''ordre]]&lt;&gt;"",1,0)</f>
        <v>0</v>
      </c>
      <c r="AU254" s="425">
        <f t="shared" si="28"/>
        <v>1</v>
      </c>
      <c r="AV254" s="425">
        <f t="shared" si="29"/>
        <v>0</v>
      </c>
      <c r="AX254" s="425">
        <f>IF(Taula42[[#This Row],[Núm. d''ordre]]&gt;0,1,0)</f>
        <v>1</v>
      </c>
      <c r="AZ254" s="426">
        <f t="shared" si="30"/>
        <v>0</v>
      </c>
      <c r="BA254" s="426">
        <f t="shared" si="31"/>
        <v>0</v>
      </c>
      <c r="BB254" s="426">
        <f t="shared" si="32"/>
        <v>0</v>
      </c>
      <c r="BD254" s="88">
        <f t="shared" si="33"/>
        <v>0</v>
      </c>
      <c r="BE254" s="88">
        <f t="shared" si="34"/>
        <v>0</v>
      </c>
      <c r="CC254" s="12"/>
      <c r="CD254" s="12"/>
      <c r="CE254" s="12"/>
    </row>
    <row r="255" spans="1:83" ht="13.5" customHeight="1">
      <c r="A255" s="9"/>
      <c r="B255" s="15" t="str">
        <f>IF($C255&lt;&gt;"",MAX($B$7:B254)+1,"")</f>
        <v/>
      </c>
      <c r="C255" s="2"/>
      <c r="D255" s="167"/>
      <c r="E255" s="168"/>
      <c r="F255" s="153"/>
      <c r="G255" s="153"/>
      <c r="H255" s="160"/>
      <c r="I255" s="159"/>
      <c r="J255" s="163"/>
      <c r="K255" s="172"/>
      <c r="L255" s="162"/>
      <c r="M255" s="162"/>
      <c r="N255" s="532" t="str">
        <f>IF(Taula42[[#This Row],[Data inici contracte]]&lt;&gt;0,Taula42[[#This Row],[Data finalització contracte]]+1,"")</f>
        <v/>
      </c>
      <c r="O25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55" s="495" t="str">
        <f>IF(Taula42[[#This Row],[Data inici contracte]]&lt;&gt;0,((Taula42[[#This Row],[Dies de contracte en vigor durant l´any 2023]]/365)*104),"")</f>
        <v/>
      </c>
      <c r="Q255" s="496"/>
      <c r="R255" s="496"/>
      <c r="S255" s="496"/>
      <c r="T255" s="496"/>
      <c r="U255" s="371">
        <f>SUM(Taula42[[#This Row],[Nombre d''hores de suport i acompanyament a les famílies]:[Nombre d''hores de seguiment en el lloc de feina]])</f>
        <v>0</v>
      </c>
      <c r="V255" s="371" t="str">
        <f>IF(Taula42[[#This Row],[Suma total d''hores d''atenció]]=0,"",AH255)</f>
        <v/>
      </c>
      <c r="W255" s="170"/>
      <c r="X255" s="170"/>
      <c r="Y255" s="170"/>
      <c r="Z255" s="170"/>
      <c r="AA255" s="170"/>
      <c r="AB255" s="224">
        <f t="shared" si="27"/>
        <v>0</v>
      </c>
      <c r="AC255" s="227">
        <f>Taula42[[#This Row],[Mòdul aplicat]]</f>
        <v>0</v>
      </c>
      <c r="AD255" s="231"/>
      <c r="AE255" s="80"/>
      <c r="AF255" s="529">
        <f>(IF(AND(AS255=1,Taula42[[#This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55" s="529">
        <f t="shared" si="35"/>
        <v>0</v>
      </c>
      <c r="AH25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55" s="420"/>
      <c r="AJ255" s="471" t="str">
        <f>IF(Taula42[[#This Row],[Data inici contracte]]=0,"",(12/365)*Taula42[[#This Row],[Dies de contracte en vigor durant l´any 2023]])</f>
        <v/>
      </c>
      <c r="AK255" s="471" t="str">
        <f>IF(Taula42[[#This Row],[Data inici contracte]]=0,"",(24/365)*Taula42[[#This Row],[Dies de contracte en vigor durant l´any 2023]])</f>
        <v/>
      </c>
      <c r="AL255" s="471" t="str">
        <f>IF(Taula42[[#This Row],[Data inici contracte]]=0,"",(4/365)*Taula42[[#This Row],[Dies de contracte en vigor durant l´any 2023]])</f>
        <v/>
      </c>
      <c r="AM255" s="471" t="str">
        <f>IF(Taula42[[#This Row],[Data inici contracte]]=0,"",(64/365)*Taula42[[#This Row],[Dies de contracte en vigor durant l´any 2023]])</f>
        <v/>
      </c>
      <c r="AN255" s="420"/>
      <c r="AO255" s="91">
        <f>IF(AS255=1,((2763.41/365)*Taula42[[#This Row],[Dies de contracte en vigor durant l´any 2023]]),0)</f>
        <v>0</v>
      </c>
      <c r="AQ255" s="15"/>
      <c r="AS255" s="425">
        <f>IF(Taula42[[#This Row],[Núm. d''ordre]]&lt;&gt;"",1,0)</f>
        <v>0</v>
      </c>
      <c r="AU255" s="425">
        <f t="shared" si="28"/>
        <v>1</v>
      </c>
      <c r="AV255" s="425">
        <f t="shared" si="29"/>
        <v>0</v>
      </c>
      <c r="AX255" s="425">
        <f>IF(Taula42[[#This Row],[Núm. d''ordre]]&gt;0,1,0)</f>
        <v>1</v>
      </c>
      <c r="AZ255" s="426">
        <f t="shared" si="30"/>
        <v>0</v>
      </c>
      <c r="BA255" s="426">
        <f t="shared" si="31"/>
        <v>0</v>
      </c>
      <c r="BB255" s="426">
        <f t="shared" si="32"/>
        <v>0</v>
      </c>
      <c r="BD255" s="88">
        <f t="shared" si="33"/>
        <v>0</v>
      </c>
      <c r="BE255" s="88">
        <f t="shared" si="34"/>
        <v>0</v>
      </c>
      <c r="CC255" s="12"/>
      <c r="CD255" s="12"/>
      <c r="CE255" s="12"/>
    </row>
    <row r="256" spans="1:83" ht="13.5" customHeight="1">
      <c r="A256" s="9"/>
      <c r="B256" s="15" t="str">
        <f>IF($C256&lt;&gt;"",MAX($B$7:B255)+1,"")</f>
        <v/>
      </c>
      <c r="C256" s="2"/>
      <c r="D256" s="167"/>
      <c r="E256" s="168"/>
      <c r="F256" s="153"/>
      <c r="G256" s="153"/>
      <c r="H256" s="160"/>
      <c r="I256" s="159"/>
      <c r="J256" s="163"/>
      <c r="K256" s="172"/>
      <c r="L256" s="162"/>
      <c r="M256" s="162"/>
      <c r="N256" s="532" t="str">
        <f>IF(Taula42[[#This Row],[Data inici contracte]]&lt;&gt;0,Taula42[[#This Row],[Data finalització contracte]]+1,"")</f>
        <v/>
      </c>
      <c r="O25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56" s="495" t="str">
        <f>IF(Taula42[[#This Row],[Data inici contracte]]&lt;&gt;0,((Taula42[[#This Row],[Dies de contracte en vigor durant l´any 2023]]/365)*104),"")</f>
        <v/>
      </c>
      <c r="Q256" s="496"/>
      <c r="R256" s="496"/>
      <c r="S256" s="496"/>
      <c r="T256" s="496"/>
      <c r="U256" s="371">
        <f>SUM(Taula42[[#This Row],[Nombre d''hores de suport i acompanyament a les famílies]:[Nombre d''hores de seguiment en el lloc de feina]])</f>
        <v>0</v>
      </c>
      <c r="V256" s="371" t="str">
        <f>IF(Taula42[[#This Row],[Suma total d''hores d''atenció]]=0,"",AH256)</f>
        <v/>
      </c>
      <c r="W256" s="170"/>
      <c r="X256" s="170"/>
      <c r="Y256" s="170"/>
      <c r="Z256" s="170"/>
      <c r="AA256" s="170"/>
      <c r="AB256" s="224">
        <f t="shared" si="27"/>
        <v>0</v>
      </c>
      <c r="AC256" s="227">
        <f>Taula42[[#This Row],[Mòdul aplicat]]</f>
        <v>0</v>
      </c>
      <c r="AD256" s="231"/>
      <c r="AE256" s="80"/>
      <c r="AF256" s="529">
        <f>(IF(AND(AS256=1,Taula42[[#This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56" s="529">
        <f t="shared" si="35"/>
        <v>0</v>
      </c>
      <c r="AH25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56" s="420"/>
      <c r="AJ256" s="471" t="str">
        <f>IF(Taula42[[#This Row],[Data inici contracte]]=0,"",(12/365)*Taula42[[#This Row],[Dies de contracte en vigor durant l´any 2023]])</f>
        <v/>
      </c>
      <c r="AK256" s="471" t="str">
        <f>IF(Taula42[[#This Row],[Data inici contracte]]=0,"",(24/365)*Taula42[[#This Row],[Dies de contracte en vigor durant l´any 2023]])</f>
        <v/>
      </c>
      <c r="AL256" s="471" t="str">
        <f>IF(Taula42[[#This Row],[Data inici contracte]]=0,"",(4/365)*Taula42[[#This Row],[Dies de contracte en vigor durant l´any 2023]])</f>
        <v/>
      </c>
      <c r="AM256" s="471" t="str">
        <f>IF(Taula42[[#This Row],[Data inici contracte]]=0,"",(64/365)*Taula42[[#This Row],[Dies de contracte en vigor durant l´any 2023]])</f>
        <v/>
      </c>
      <c r="AN256" s="420"/>
      <c r="AO256" s="91">
        <f>IF(AS256=1,((2763.41/365)*Taula42[[#This Row],[Dies de contracte en vigor durant l´any 2023]]),0)</f>
        <v>0</v>
      </c>
      <c r="AQ256" s="15"/>
      <c r="AS256" s="425">
        <f>IF(Taula42[[#This Row],[Núm. d''ordre]]&lt;&gt;"",1,0)</f>
        <v>0</v>
      </c>
      <c r="AU256" s="425">
        <f t="shared" si="28"/>
        <v>1</v>
      </c>
      <c r="AV256" s="425">
        <f t="shared" si="29"/>
        <v>0</v>
      </c>
      <c r="AX256" s="425">
        <f>IF(Taula42[[#This Row],[Núm. d''ordre]]&gt;0,1,0)</f>
        <v>1</v>
      </c>
      <c r="AZ256" s="426">
        <f t="shared" si="30"/>
        <v>0</v>
      </c>
      <c r="BA256" s="426">
        <f t="shared" si="31"/>
        <v>0</v>
      </c>
      <c r="BB256" s="426">
        <f t="shared" si="32"/>
        <v>0</v>
      </c>
      <c r="BD256" s="88">
        <f t="shared" si="33"/>
        <v>0</v>
      </c>
      <c r="BE256" s="88">
        <f t="shared" si="34"/>
        <v>0</v>
      </c>
      <c r="CC256" s="12"/>
      <c r="CD256" s="12"/>
      <c r="CE256" s="12"/>
    </row>
    <row r="257" spans="1:83" ht="13.5" customHeight="1">
      <c r="A257" s="9"/>
      <c r="B257" s="15" t="str">
        <f>IF($C257&lt;&gt;"",MAX($B$7:B256)+1,"")</f>
        <v/>
      </c>
      <c r="C257" s="2"/>
      <c r="D257" s="167"/>
      <c r="E257" s="168"/>
      <c r="F257" s="153"/>
      <c r="G257" s="153"/>
      <c r="H257" s="160"/>
      <c r="I257" s="159"/>
      <c r="J257" s="163"/>
      <c r="K257" s="172"/>
      <c r="L257" s="162"/>
      <c r="M257" s="162"/>
      <c r="N257" s="532" t="str">
        <f>IF(Taula42[[#This Row],[Data inici contracte]]&lt;&gt;0,Taula42[[#This Row],[Data finalització contracte]]+1,"")</f>
        <v/>
      </c>
      <c r="O25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57" s="495" t="str">
        <f>IF(Taula42[[#This Row],[Data inici contracte]]&lt;&gt;0,((Taula42[[#This Row],[Dies de contracte en vigor durant l´any 2023]]/365)*104),"")</f>
        <v/>
      </c>
      <c r="Q257" s="496"/>
      <c r="R257" s="496"/>
      <c r="S257" s="496"/>
      <c r="T257" s="496"/>
      <c r="U257" s="371">
        <f>SUM(Taula42[[#This Row],[Nombre d''hores de suport i acompanyament a les famílies]:[Nombre d''hores de seguiment en el lloc de feina]])</f>
        <v>0</v>
      </c>
      <c r="V257" s="371" t="str">
        <f>IF(Taula42[[#This Row],[Suma total d''hores d''atenció]]=0,"",AH257)</f>
        <v/>
      </c>
      <c r="W257" s="170"/>
      <c r="X257" s="170"/>
      <c r="Y257" s="170"/>
      <c r="Z257" s="170"/>
      <c r="AA257" s="170"/>
      <c r="AB257" s="224">
        <f t="shared" si="27"/>
        <v>0</v>
      </c>
      <c r="AC257" s="227">
        <f>Taula42[[#This Row],[Mòdul aplicat]]</f>
        <v>0</v>
      </c>
      <c r="AD257" s="231"/>
      <c r="AE257" s="80"/>
      <c r="AF257" s="529">
        <f>(IF(AND(AS257=1,Taula42[[#This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57" s="529">
        <f t="shared" si="35"/>
        <v>0</v>
      </c>
      <c r="AH25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57" s="420"/>
      <c r="AJ257" s="471" t="str">
        <f>IF(Taula42[[#This Row],[Data inici contracte]]=0,"",(12/365)*Taula42[[#This Row],[Dies de contracte en vigor durant l´any 2023]])</f>
        <v/>
      </c>
      <c r="AK257" s="471" t="str">
        <f>IF(Taula42[[#This Row],[Data inici contracte]]=0,"",(24/365)*Taula42[[#This Row],[Dies de contracte en vigor durant l´any 2023]])</f>
        <v/>
      </c>
      <c r="AL257" s="471" t="str">
        <f>IF(Taula42[[#This Row],[Data inici contracte]]=0,"",(4/365)*Taula42[[#This Row],[Dies de contracte en vigor durant l´any 2023]])</f>
        <v/>
      </c>
      <c r="AM257" s="471" t="str">
        <f>IF(Taula42[[#This Row],[Data inici contracte]]=0,"",(64/365)*Taula42[[#This Row],[Dies de contracte en vigor durant l´any 2023]])</f>
        <v/>
      </c>
      <c r="AN257" s="420"/>
      <c r="AO257" s="91">
        <f>IF(AS257=1,((2763.41/365)*Taula42[[#This Row],[Dies de contracte en vigor durant l´any 2023]]),0)</f>
        <v>0</v>
      </c>
      <c r="AQ257" s="15"/>
      <c r="AS257" s="425">
        <f>IF(Taula42[[#This Row],[Núm. d''ordre]]&lt;&gt;"",1,0)</f>
        <v>0</v>
      </c>
      <c r="AU257" s="425">
        <f t="shared" si="28"/>
        <v>1</v>
      </c>
      <c r="AV257" s="425">
        <f t="shared" si="29"/>
        <v>0</v>
      </c>
      <c r="AX257" s="425">
        <f>IF(Taula42[[#This Row],[Núm. d''ordre]]&gt;0,1,0)</f>
        <v>1</v>
      </c>
      <c r="AZ257" s="426">
        <f t="shared" si="30"/>
        <v>0</v>
      </c>
      <c r="BA257" s="426">
        <f t="shared" si="31"/>
        <v>0</v>
      </c>
      <c r="BB257" s="426">
        <f t="shared" si="32"/>
        <v>0</v>
      </c>
      <c r="BD257" s="88">
        <f t="shared" si="33"/>
        <v>0</v>
      </c>
      <c r="BE257" s="88">
        <f t="shared" si="34"/>
        <v>0</v>
      </c>
      <c r="CC257" s="12"/>
      <c r="CD257" s="12"/>
      <c r="CE257" s="12"/>
    </row>
    <row r="258" spans="1:83" ht="13.5" customHeight="1">
      <c r="A258" s="9"/>
      <c r="B258" s="15" t="str">
        <f>IF($C258&lt;&gt;"",MAX($B$7:B257)+1,"")</f>
        <v/>
      </c>
      <c r="C258" s="2"/>
      <c r="D258" s="167"/>
      <c r="E258" s="168"/>
      <c r="F258" s="153"/>
      <c r="G258" s="153"/>
      <c r="H258" s="160"/>
      <c r="I258" s="159"/>
      <c r="J258" s="163"/>
      <c r="K258" s="172"/>
      <c r="L258" s="162"/>
      <c r="M258" s="162"/>
      <c r="N258" s="532" t="str">
        <f>IF(Taula42[[#This Row],[Data inici contracte]]&lt;&gt;0,Taula42[[#This Row],[Data finalització contracte]]+1,"")</f>
        <v/>
      </c>
      <c r="O25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58" s="495" t="str">
        <f>IF(Taula42[[#This Row],[Data inici contracte]]&lt;&gt;0,((Taula42[[#This Row],[Dies de contracte en vigor durant l´any 2023]]/365)*104),"")</f>
        <v/>
      </c>
      <c r="Q258" s="496"/>
      <c r="R258" s="496"/>
      <c r="S258" s="496"/>
      <c r="T258" s="496"/>
      <c r="U258" s="371">
        <f>SUM(Taula42[[#This Row],[Nombre d''hores de suport i acompanyament a les famílies]:[Nombre d''hores de seguiment en el lloc de feina]])</f>
        <v>0</v>
      </c>
      <c r="V258" s="371" t="str">
        <f>IF(Taula42[[#This Row],[Suma total d''hores d''atenció]]=0,"",AH258)</f>
        <v/>
      </c>
      <c r="W258" s="170"/>
      <c r="X258" s="170"/>
      <c r="Y258" s="170"/>
      <c r="Z258" s="170"/>
      <c r="AA258" s="170"/>
      <c r="AB258" s="224">
        <f t="shared" si="27"/>
        <v>0</v>
      </c>
      <c r="AC258" s="227">
        <f>Taula42[[#This Row],[Mòdul aplicat]]</f>
        <v>0</v>
      </c>
      <c r="AD258" s="231"/>
      <c r="AE258" s="80"/>
      <c r="AF258" s="529">
        <f>(IF(AND(AS258=1,Taula42[[#This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58" s="529">
        <f t="shared" si="35"/>
        <v>0</v>
      </c>
      <c r="AH25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58" s="420"/>
      <c r="AJ258" s="471" t="str">
        <f>IF(Taula42[[#This Row],[Data inici contracte]]=0,"",(12/365)*Taula42[[#This Row],[Dies de contracte en vigor durant l´any 2023]])</f>
        <v/>
      </c>
      <c r="AK258" s="471" t="str">
        <f>IF(Taula42[[#This Row],[Data inici contracte]]=0,"",(24/365)*Taula42[[#This Row],[Dies de contracte en vigor durant l´any 2023]])</f>
        <v/>
      </c>
      <c r="AL258" s="471" t="str">
        <f>IF(Taula42[[#This Row],[Data inici contracte]]=0,"",(4/365)*Taula42[[#This Row],[Dies de contracte en vigor durant l´any 2023]])</f>
        <v/>
      </c>
      <c r="AM258" s="471" t="str">
        <f>IF(Taula42[[#This Row],[Data inici contracte]]=0,"",(64/365)*Taula42[[#This Row],[Dies de contracte en vigor durant l´any 2023]])</f>
        <v/>
      </c>
      <c r="AN258" s="420"/>
      <c r="AO258" s="91">
        <f>IF(AS258=1,((2763.41/365)*Taula42[[#This Row],[Dies de contracte en vigor durant l´any 2023]]),0)</f>
        <v>0</v>
      </c>
      <c r="AQ258" s="15"/>
      <c r="AS258" s="425">
        <f>IF(Taula42[[#This Row],[Núm. d''ordre]]&lt;&gt;"",1,0)</f>
        <v>0</v>
      </c>
      <c r="AU258" s="425">
        <f t="shared" si="28"/>
        <v>1</v>
      </c>
      <c r="AV258" s="425">
        <f t="shared" si="29"/>
        <v>0</v>
      </c>
      <c r="AX258" s="425">
        <f>IF(Taula42[[#This Row],[Núm. d''ordre]]&gt;0,1,0)</f>
        <v>1</v>
      </c>
      <c r="AZ258" s="426">
        <f t="shared" si="30"/>
        <v>0</v>
      </c>
      <c r="BA258" s="426">
        <f t="shared" si="31"/>
        <v>0</v>
      </c>
      <c r="BB258" s="426">
        <f t="shared" si="32"/>
        <v>0</v>
      </c>
      <c r="BD258" s="88">
        <f t="shared" si="33"/>
        <v>0</v>
      </c>
      <c r="BE258" s="88">
        <f t="shared" si="34"/>
        <v>0</v>
      </c>
      <c r="CC258" s="12"/>
      <c r="CD258" s="12"/>
      <c r="CE258" s="12"/>
    </row>
    <row r="259" spans="1:83" ht="13.5" customHeight="1">
      <c r="A259" s="9"/>
      <c r="B259" s="15" t="str">
        <f>IF($C259&lt;&gt;"",MAX($B$7:B258)+1,"")</f>
        <v/>
      </c>
      <c r="C259" s="2"/>
      <c r="D259" s="167"/>
      <c r="E259" s="168"/>
      <c r="F259" s="153"/>
      <c r="G259" s="153"/>
      <c r="H259" s="160"/>
      <c r="I259" s="159"/>
      <c r="J259" s="163"/>
      <c r="K259" s="172"/>
      <c r="L259" s="162"/>
      <c r="M259" s="162"/>
      <c r="N259" s="532" t="str">
        <f>IF(Taula42[[#This Row],[Data inici contracte]]&lt;&gt;0,Taula42[[#This Row],[Data finalització contracte]]+1,"")</f>
        <v/>
      </c>
      <c r="O25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59" s="495" t="str">
        <f>IF(Taula42[[#This Row],[Data inici contracte]]&lt;&gt;0,((Taula42[[#This Row],[Dies de contracte en vigor durant l´any 2023]]/365)*104),"")</f>
        <v/>
      </c>
      <c r="Q259" s="496"/>
      <c r="R259" s="496"/>
      <c r="S259" s="496"/>
      <c r="T259" s="496"/>
      <c r="U259" s="371">
        <f>SUM(Taula42[[#This Row],[Nombre d''hores de suport i acompanyament a les famílies]:[Nombre d''hores de seguiment en el lloc de feina]])</f>
        <v>0</v>
      </c>
      <c r="V259" s="371" t="str">
        <f>IF(Taula42[[#This Row],[Suma total d''hores d''atenció]]=0,"",AH259)</f>
        <v/>
      </c>
      <c r="W259" s="170"/>
      <c r="X259" s="170"/>
      <c r="Y259" s="170"/>
      <c r="Z259" s="170"/>
      <c r="AA259" s="170"/>
      <c r="AB259" s="224">
        <f t="shared" si="27"/>
        <v>0</v>
      </c>
      <c r="AC259" s="227">
        <f>Taula42[[#This Row],[Mòdul aplicat]]</f>
        <v>0</v>
      </c>
      <c r="AD259" s="231"/>
      <c r="AE259" s="80"/>
      <c r="AF259" s="529">
        <f>(IF(AND(AS259=1,Taula42[[#This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59" s="529">
        <f t="shared" si="35"/>
        <v>0</v>
      </c>
      <c r="AH25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59" s="420"/>
      <c r="AJ259" s="471" t="str">
        <f>IF(Taula42[[#This Row],[Data inici contracte]]=0,"",(12/365)*Taula42[[#This Row],[Dies de contracte en vigor durant l´any 2023]])</f>
        <v/>
      </c>
      <c r="AK259" s="471" t="str">
        <f>IF(Taula42[[#This Row],[Data inici contracte]]=0,"",(24/365)*Taula42[[#This Row],[Dies de contracte en vigor durant l´any 2023]])</f>
        <v/>
      </c>
      <c r="AL259" s="471" t="str">
        <f>IF(Taula42[[#This Row],[Data inici contracte]]=0,"",(4/365)*Taula42[[#This Row],[Dies de contracte en vigor durant l´any 2023]])</f>
        <v/>
      </c>
      <c r="AM259" s="471" t="str">
        <f>IF(Taula42[[#This Row],[Data inici contracte]]=0,"",(64/365)*Taula42[[#This Row],[Dies de contracte en vigor durant l´any 2023]])</f>
        <v/>
      </c>
      <c r="AN259" s="420"/>
      <c r="AO259" s="91">
        <f>IF(AS259=1,((2763.41/365)*Taula42[[#This Row],[Dies de contracte en vigor durant l´any 2023]]),0)</f>
        <v>0</v>
      </c>
      <c r="AQ259" s="15"/>
      <c r="AS259" s="425">
        <f>IF(Taula42[[#This Row],[Núm. d''ordre]]&lt;&gt;"",1,0)</f>
        <v>0</v>
      </c>
      <c r="AU259" s="425">
        <f t="shared" si="28"/>
        <v>1</v>
      </c>
      <c r="AV259" s="425">
        <f t="shared" si="29"/>
        <v>0</v>
      </c>
      <c r="AX259" s="425">
        <f>IF(Taula42[[#This Row],[Núm. d''ordre]]&gt;0,1,0)</f>
        <v>1</v>
      </c>
      <c r="AZ259" s="426">
        <f t="shared" si="30"/>
        <v>0</v>
      </c>
      <c r="BA259" s="426">
        <f t="shared" si="31"/>
        <v>0</v>
      </c>
      <c r="BB259" s="426">
        <f t="shared" si="32"/>
        <v>0</v>
      </c>
      <c r="BD259" s="88">
        <f t="shared" si="33"/>
        <v>0</v>
      </c>
      <c r="BE259" s="88">
        <f t="shared" si="34"/>
        <v>0</v>
      </c>
      <c r="CC259" s="12"/>
      <c r="CD259" s="12"/>
      <c r="CE259" s="12"/>
    </row>
    <row r="260" spans="1:83" ht="13.5" customHeight="1">
      <c r="A260" s="9"/>
      <c r="B260" s="15" t="str">
        <f>IF($C260&lt;&gt;"",MAX($B$7:B259)+1,"")</f>
        <v/>
      </c>
      <c r="C260" s="2"/>
      <c r="D260" s="167"/>
      <c r="E260" s="168"/>
      <c r="F260" s="153"/>
      <c r="G260" s="153"/>
      <c r="H260" s="160"/>
      <c r="I260" s="159"/>
      <c r="J260" s="163"/>
      <c r="K260" s="172"/>
      <c r="L260" s="162"/>
      <c r="M260" s="162"/>
      <c r="N260" s="532" t="str">
        <f>IF(Taula42[[#This Row],[Data inici contracte]]&lt;&gt;0,Taula42[[#This Row],[Data finalització contracte]]+1,"")</f>
        <v/>
      </c>
      <c r="O26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60" s="495" t="str">
        <f>IF(Taula42[[#This Row],[Data inici contracte]]&lt;&gt;0,((Taula42[[#This Row],[Dies de contracte en vigor durant l´any 2023]]/365)*104),"")</f>
        <v/>
      </c>
      <c r="Q260" s="496"/>
      <c r="R260" s="496"/>
      <c r="S260" s="496"/>
      <c r="T260" s="496"/>
      <c r="U260" s="371">
        <f>SUM(Taula42[[#This Row],[Nombre d''hores de suport i acompanyament a les famílies]:[Nombre d''hores de seguiment en el lloc de feina]])</f>
        <v>0</v>
      </c>
      <c r="V260" s="371" t="str">
        <f>IF(Taula42[[#This Row],[Suma total d''hores d''atenció]]=0,"",AH260)</f>
        <v/>
      </c>
      <c r="W260" s="170"/>
      <c r="X260" s="170"/>
      <c r="Y260" s="170"/>
      <c r="Z260" s="170"/>
      <c r="AA260" s="170"/>
      <c r="AB260" s="224">
        <f t="shared" si="27"/>
        <v>0</v>
      </c>
      <c r="AC260" s="227">
        <f>Taula42[[#This Row],[Mòdul aplicat]]</f>
        <v>0</v>
      </c>
      <c r="AD260" s="231"/>
      <c r="AE260" s="80"/>
      <c r="AF260" s="529">
        <f>(IF(AND(AS260=1,Taula42[[#This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60" s="529">
        <f t="shared" si="35"/>
        <v>0</v>
      </c>
      <c r="AH26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60" s="420"/>
      <c r="AJ260" s="471" t="str">
        <f>IF(Taula42[[#This Row],[Data inici contracte]]=0,"",(12/365)*Taula42[[#This Row],[Dies de contracte en vigor durant l´any 2023]])</f>
        <v/>
      </c>
      <c r="AK260" s="471" t="str">
        <f>IF(Taula42[[#This Row],[Data inici contracte]]=0,"",(24/365)*Taula42[[#This Row],[Dies de contracte en vigor durant l´any 2023]])</f>
        <v/>
      </c>
      <c r="AL260" s="471" t="str">
        <f>IF(Taula42[[#This Row],[Data inici contracte]]=0,"",(4/365)*Taula42[[#This Row],[Dies de contracte en vigor durant l´any 2023]])</f>
        <v/>
      </c>
      <c r="AM260" s="471" t="str">
        <f>IF(Taula42[[#This Row],[Data inici contracte]]=0,"",(64/365)*Taula42[[#This Row],[Dies de contracte en vigor durant l´any 2023]])</f>
        <v/>
      </c>
      <c r="AN260" s="420"/>
      <c r="AO260" s="91">
        <f>IF(AS260=1,((2763.41/365)*Taula42[[#This Row],[Dies de contracte en vigor durant l´any 2023]]),0)</f>
        <v>0</v>
      </c>
      <c r="AQ260" s="15"/>
      <c r="AS260" s="425">
        <f>IF(Taula42[[#This Row],[Núm. d''ordre]]&lt;&gt;"",1,0)</f>
        <v>0</v>
      </c>
      <c r="AU260" s="425">
        <f t="shared" si="28"/>
        <v>1</v>
      </c>
      <c r="AV260" s="425">
        <f t="shared" si="29"/>
        <v>0</v>
      </c>
      <c r="AX260" s="425">
        <f>IF(Taula42[[#This Row],[Núm. d''ordre]]&gt;0,1,0)</f>
        <v>1</v>
      </c>
      <c r="AZ260" s="426">
        <f t="shared" si="30"/>
        <v>0</v>
      </c>
      <c r="BA260" s="426">
        <f t="shared" si="31"/>
        <v>0</v>
      </c>
      <c r="BB260" s="426">
        <f t="shared" si="32"/>
        <v>0</v>
      </c>
      <c r="BD260" s="88">
        <f t="shared" si="33"/>
        <v>0</v>
      </c>
      <c r="BE260" s="88">
        <f t="shared" si="34"/>
        <v>0</v>
      </c>
      <c r="CC260" s="12"/>
      <c r="CD260" s="12"/>
      <c r="CE260" s="12"/>
    </row>
    <row r="261" spans="1:83" ht="13.5" customHeight="1">
      <c r="A261" s="9"/>
      <c r="B261" s="15" t="str">
        <f>IF($C261&lt;&gt;"",MAX($B$7:B260)+1,"")</f>
        <v/>
      </c>
      <c r="C261" s="2"/>
      <c r="D261" s="167"/>
      <c r="E261" s="168"/>
      <c r="F261" s="153"/>
      <c r="G261" s="153"/>
      <c r="H261" s="160"/>
      <c r="I261" s="159"/>
      <c r="J261" s="163"/>
      <c r="K261" s="172"/>
      <c r="L261" s="162"/>
      <c r="M261" s="162"/>
      <c r="N261" s="532" t="str">
        <f>IF(Taula42[[#This Row],[Data inici contracte]]&lt;&gt;0,Taula42[[#This Row],[Data finalització contracte]]+1,"")</f>
        <v/>
      </c>
      <c r="O26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61" s="495" t="str">
        <f>IF(Taula42[[#This Row],[Data inici contracte]]&lt;&gt;0,((Taula42[[#This Row],[Dies de contracte en vigor durant l´any 2023]]/365)*104),"")</f>
        <v/>
      </c>
      <c r="Q261" s="496"/>
      <c r="R261" s="496"/>
      <c r="S261" s="496"/>
      <c r="T261" s="496"/>
      <c r="U261" s="371">
        <f>SUM(Taula42[[#This Row],[Nombre d''hores de suport i acompanyament a les famílies]:[Nombre d''hores de seguiment en el lloc de feina]])</f>
        <v>0</v>
      </c>
      <c r="V261" s="371" t="str">
        <f>IF(Taula42[[#This Row],[Suma total d''hores d''atenció]]=0,"",AH261)</f>
        <v/>
      </c>
      <c r="W261" s="170"/>
      <c r="X261" s="170"/>
      <c r="Y261" s="170"/>
      <c r="Z261" s="170"/>
      <c r="AA261" s="170"/>
      <c r="AB261" s="224">
        <f t="shared" si="27"/>
        <v>0</v>
      </c>
      <c r="AC261" s="227">
        <f>Taula42[[#This Row],[Mòdul aplicat]]</f>
        <v>0</v>
      </c>
      <c r="AD261" s="231"/>
      <c r="AE261" s="80"/>
      <c r="AF261" s="529">
        <f>(IF(AND(AS261=1,Taula42[[#This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61" s="529">
        <f t="shared" si="35"/>
        <v>0</v>
      </c>
      <c r="AH26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61" s="420"/>
      <c r="AJ261" s="471" t="str">
        <f>IF(Taula42[[#This Row],[Data inici contracte]]=0,"",(12/365)*Taula42[[#This Row],[Dies de contracte en vigor durant l´any 2023]])</f>
        <v/>
      </c>
      <c r="AK261" s="471" t="str">
        <f>IF(Taula42[[#This Row],[Data inici contracte]]=0,"",(24/365)*Taula42[[#This Row],[Dies de contracte en vigor durant l´any 2023]])</f>
        <v/>
      </c>
      <c r="AL261" s="471" t="str">
        <f>IF(Taula42[[#This Row],[Data inici contracte]]=0,"",(4/365)*Taula42[[#This Row],[Dies de contracte en vigor durant l´any 2023]])</f>
        <v/>
      </c>
      <c r="AM261" s="471" t="str">
        <f>IF(Taula42[[#This Row],[Data inici contracte]]=0,"",(64/365)*Taula42[[#This Row],[Dies de contracte en vigor durant l´any 2023]])</f>
        <v/>
      </c>
      <c r="AN261" s="420"/>
      <c r="AO261" s="91">
        <f>IF(AS261=1,((2763.41/365)*Taula42[[#This Row],[Dies de contracte en vigor durant l´any 2023]]),0)</f>
        <v>0</v>
      </c>
      <c r="AQ261" s="15"/>
      <c r="AS261" s="425">
        <f>IF(Taula42[[#This Row],[Núm. d''ordre]]&lt;&gt;"",1,0)</f>
        <v>0</v>
      </c>
      <c r="AU261" s="425">
        <f t="shared" si="28"/>
        <v>1</v>
      </c>
      <c r="AV261" s="425">
        <f t="shared" si="29"/>
        <v>0</v>
      </c>
      <c r="AX261" s="425">
        <f>IF(Taula42[[#This Row],[Núm. d''ordre]]&gt;0,1,0)</f>
        <v>1</v>
      </c>
      <c r="AZ261" s="426">
        <f t="shared" si="30"/>
        <v>0</v>
      </c>
      <c r="BA261" s="426">
        <f t="shared" si="31"/>
        <v>0</v>
      </c>
      <c r="BB261" s="426">
        <f t="shared" si="32"/>
        <v>0</v>
      </c>
      <c r="BD261" s="88">
        <f t="shared" si="33"/>
        <v>0</v>
      </c>
      <c r="BE261" s="88">
        <f t="shared" si="34"/>
        <v>0</v>
      </c>
      <c r="CC261" s="12"/>
      <c r="CD261" s="12"/>
      <c r="CE261" s="12"/>
    </row>
    <row r="262" spans="1:83" ht="13.5" customHeight="1">
      <c r="A262" s="9"/>
      <c r="B262" s="15" t="str">
        <f>IF($C262&lt;&gt;"",MAX($B$7:B261)+1,"")</f>
        <v/>
      </c>
      <c r="C262" s="2"/>
      <c r="D262" s="167"/>
      <c r="E262" s="168"/>
      <c r="F262" s="153"/>
      <c r="G262" s="153"/>
      <c r="H262" s="160"/>
      <c r="I262" s="159"/>
      <c r="J262" s="163"/>
      <c r="K262" s="172"/>
      <c r="L262" s="162"/>
      <c r="M262" s="162"/>
      <c r="N262" s="532" t="str">
        <f>IF(Taula42[[#This Row],[Data inici contracte]]&lt;&gt;0,Taula42[[#This Row],[Data finalització contracte]]+1,"")</f>
        <v/>
      </c>
      <c r="O26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62" s="495" t="str">
        <f>IF(Taula42[[#This Row],[Data inici contracte]]&lt;&gt;0,((Taula42[[#This Row],[Dies de contracte en vigor durant l´any 2023]]/365)*104),"")</f>
        <v/>
      </c>
      <c r="Q262" s="496"/>
      <c r="R262" s="496"/>
      <c r="S262" s="496"/>
      <c r="T262" s="496"/>
      <c r="U262" s="371">
        <f>SUM(Taula42[[#This Row],[Nombre d''hores de suport i acompanyament a les famílies]:[Nombre d''hores de seguiment en el lloc de feina]])</f>
        <v>0</v>
      </c>
      <c r="V262" s="371" t="str">
        <f>IF(Taula42[[#This Row],[Suma total d''hores d''atenció]]=0,"",AH262)</f>
        <v/>
      </c>
      <c r="W262" s="170"/>
      <c r="X262" s="170"/>
      <c r="Y262" s="170"/>
      <c r="Z262" s="170"/>
      <c r="AA262" s="170"/>
      <c r="AB262" s="224">
        <f t="shared" si="27"/>
        <v>0</v>
      </c>
      <c r="AC262" s="227">
        <f>Taula42[[#This Row],[Mòdul aplicat]]</f>
        <v>0</v>
      </c>
      <c r="AD262" s="231"/>
      <c r="AE262" s="80"/>
      <c r="AF262" s="529">
        <f>(IF(AND(AS262=1,Taula42[[#This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62" s="529">
        <f t="shared" si="35"/>
        <v>0</v>
      </c>
      <c r="AH26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62" s="420"/>
      <c r="AJ262" s="471" t="str">
        <f>IF(Taula42[[#This Row],[Data inici contracte]]=0,"",(12/365)*Taula42[[#This Row],[Dies de contracte en vigor durant l´any 2023]])</f>
        <v/>
      </c>
      <c r="AK262" s="471" t="str">
        <f>IF(Taula42[[#This Row],[Data inici contracte]]=0,"",(24/365)*Taula42[[#This Row],[Dies de contracte en vigor durant l´any 2023]])</f>
        <v/>
      </c>
      <c r="AL262" s="471" t="str">
        <f>IF(Taula42[[#This Row],[Data inici contracte]]=0,"",(4/365)*Taula42[[#This Row],[Dies de contracte en vigor durant l´any 2023]])</f>
        <v/>
      </c>
      <c r="AM262" s="471" t="str">
        <f>IF(Taula42[[#This Row],[Data inici contracte]]=0,"",(64/365)*Taula42[[#This Row],[Dies de contracte en vigor durant l´any 2023]])</f>
        <v/>
      </c>
      <c r="AN262" s="420"/>
      <c r="AO262" s="91">
        <f>IF(AS262=1,((2763.41/365)*Taula42[[#This Row],[Dies de contracte en vigor durant l´any 2023]]),0)</f>
        <v>0</v>
      </c>
      <c r="AQ262" s="15"/>
      <c r="AS262" s="425">
        <f>IF(Taula42[[#This Row],[Núm. d''ordre]]&lt;&gt;"",1,0)</f>
        <v>0</v>
      </c>
      <c r="AU262" s="425">
        <f t="shared" si="28"/>
        <v>1</v>
      </c>
      <c r="AV262" s="425">
        <f t="shared" si="29"/>
        <v>0</v>
      </c>
      <c r="AX262" s="425">
        <f>IF(Taula42[[#This Row],[Núm. d''ordre]]&gt;0,1,0)</f>
        <v>1</v>
      </c>
      <c r="AZ262" s="426">
        <f t="shared" si="30"/>
        <v>0</v>
      </c>
      <c r="BA262" s="426">
        <f t="shared" si="31"/>
        <v>0</v>
      </c>
      <c r="BB262" s="426">
        <f t="shared" si="32"/>
        <v>0</v>
      </c>
      <c r="BD262" s="88">
        <f t="shared" si="33"/>
        <v>0</v>
      </c>
      <c r="BE262" s="88">
        <f t="shared" si="34"/>
        <v>0</v>
      </c>
      <c r="CC262" s="12"/>
      <c r="CD262" s="12"/>
      <c r="CE262" s="12"/>
    </row>
    <row r="263" spans="1:83" ht="13.5" customHeight="1">
      <c r="A263" s="9"/>
      <c r="B263" s="15" t="str">
        <f>IF($C263&lt;&gt;"",MAX($B$7:B262)+1,"")</f>
        <v/>
      </c>
      <c r="C263" s="2"/>
      <c r="D263" s="167"/>
      <c r="E263" s="168"/>
      <c r="F263" s="153"/>
      <c r="G263" s="153"/>
      <c r="H263" s="160"/>
      <c r="I263" s="159"/>
      <c r="J263" s="163"/>
      <c r="K263" s="172"/>
      <c r="L263" s="162"/>
      <c r="M263" s="162"/>
      <c r="N263" s="532" t="str">
        <f>IF(Taula42[[#This Row],[Data inici contracte]]&lt;&gt;0,Taula42[[#This Row],[Data finalització contracte]]+1,"")</f>
        <v/>
      </c>
      <c r="O26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63" s="495" t="str">
        <f>IF(Taula42[[#This Row],[Data inici contracte]]&lt;&gt;0,((Taula42[[#This Row],[Dies de contracte en vigor durant l´any 2023]]/365)*104),"")</f>
        <v/>
      </c>
      <c r="Q263" s="496"/>
      <c r="R263" s="496"/>
      <c r="S263" s="496"/>
      <c r="T263" s="496"/>
      <c r="U263" s="371">
        <f>SUM(Taula42[[#This Row],[Nombre d''hores de suport i acompanyament a les famílies]:[Nombre d''hores de seguiment en el lloc de feina]])</f>
        <v>0</v>
      </c>
      <c r="V263" s="371" t="str">
        <f>IF(Taula42[[#This Row],[Suma total d''hores d''atenció]]=0,"",AH263)</f>
        <v/>
      </c>
      <c r="W263" s="170"/>
      <c r="X263" s="170"/>
      <c r="Y263" s="170"/>
      <c r="Z263" s="170"/>
      <c r="AA263" s="170"/>
      <c r="AB263" s="224">
        <f t="shared" ref="AB263:AB326" si="36">IF((AF263+AG263)=2,AO263,0)</f>
        <v>0</v>
      </c>
      <c r="AC263" s="227">
        <f>Taula42[[#This Row],[Mòdul aplicat]]</f>
        <v>0</v>
      </c>
      <c r="AD263" s="231"/>
      <c r="AE263" s="80"/>
      <c r="AF263" s="529">
        <f>(IF(AND(AS263=1,Taula42[[#This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63" s="529">
        <f t="shared" si="35"/>
        <v>0</v>
      </c>
      <c r="AH26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63" s="420"/>
      <c r="AJ263" s="471" t="str">
        <f>IF(Taula42[[#This Row],[Data inici contracte]]=0,"",(12/365)*Taula42[[#This Row],[Dies de contracte en vigor durant l´any 2023]])</f>
        <v/>
      </c>
      <c r="AK263" s="471" t="str">
        <f>IF(Taula42[[#This Row],[Data inici contracte]]=0,"",(24/365)*Taula42[[#This Row],[Dies de contracte en vigor durant l´any 2023]])</f>
        <v/>
      </c>
      <c r="AL263" s="471" t="str">
        <f>IF(Taula42[[#This Row],[Data inici contracte]]=0,"",(4/365)*Taula42[[#This Row],[Dies de contracte en vigor durant l´any 2023]])</f>
        <v/>
      </c>
      <c r="AM263" s="471" t="str">
        <f>IF(Taula42[[#This Row],[Data inici contracte]]=0,"",(64/365)*Taula42[[#This Row],[Dies de contracte en vigor durant l´any 2023]])</f>
        <v/>
      </c>
      <c r="AN263" s="420"/>
      <c r="AO263" s="91">
        <f>IF(AS263=1,((2763.41/365)*Taula42[[#This Row],[Dies de contracte en vigor durant l´any 2023]]),0)</f>
        <v>0</v>
      </c>
      <c r="AQ263" s="15"/>
      <c r="AS263" s="425">
        <f>IF(Taula42[[#This Row],[Núm. d''ordre]]&lt;&gt;"",1,0)</f>
        <v>0</v>
      </c>
      <c r="AU263" s="425">
        <f t="shared" ref="AU263:AU326" si="37">IF(Q263&lt;400,1,0)</f>
        <v>1</v>
      </c>
      <c r="AV263" s="425">
        <f t="shared" ref="AV263:AV326" si="38">IF(W263&gt;=400,1,0)</f>
        <v>0</v>
      </c>
      <c r="AX263" s="425">
        <f>IF(Taula42[[#This Row],[Núm. d''ordre]]&gt;0,1,0)</f>
        <v>1</v>
      </c>
      <c r="AZ263" s="426">
        <f t="shared" ref="AZ263:AZ326" si="39">IF(G263="Home",1,0)</f>
        <v>0</v>
      </c>
      <c r="BA263" s="426">
        <f t="shared" ref="BA263:BA326" si="40">IF(G263="Dona",1,0)</f>
        <v>0</v>
      </c>
      <c r="BB263" s="426">
        <f t="shared" ref="BB263:BB326" si="41">IF(G263="No binari",1,0)</f>
        <v>0</v>
      </c>
      <c r="BD263" s="88">
        <f t="shared" ref="BD263:BD326" si="42">IF(F263="Home",1,0)</f>
        <v>0</v>
      </c>
      <c r="BE263" s="88">
        <f t="shared" ref="BE263:BE326" si="43">IF(F263="Dona",1,0)</f>
        <v>0</v>
      </c>
      <c r="CC263" s="12"/>
      <c r="CD263" s="12"/>
      <c r="CE263" s="12"/>
    </row>
    <row r="264" spans="1:83" ht="13.5" customHeight="1">
      <c r="A264" s="9"/>
      <c r="B264" s="15" t="str">
        <f>IF($C264&lt;&gt;"",MAX($B$7:B263)+1,"")</f>
        <v/>
      </c>
      <c r="C264" s="2"/>
      <c r="D264" s="167"/>
      <c r="E264" s="168"/>
      <c r="F264" s="153"/>
      <c r="G264" s="153"/>
      <c r="H264" s="160"/>
      <c r="I264" s="159"/>
      <c r="J264" s="163"/>
      <c r="K264" s="172"/>
      <c r="L264" s="162"/>
      <c r="M264" s="162"/>
      <c r="N264" s="532" t="str">
        <f>IF(Taula42[[#This Row],[Data inici contracte]]&lt;&gt;0,Taula42[[#This Row],[Data finalització contracte]]+1,"")</f>
        <v/>
      </c>
      <c r="O26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64" s="495" t="str">
        <f>IF(Taula42[[#This Row],[Data inici contracte]]&lt;&gt;0,((Taula42[[#This Row],[Dies de contracte en vigor durant l´any 2023]]/365)*104),"")</f>
        <v/>
      </c>
      <c r="Q264" s="496"/>
      <c r="R264" s="496"/>
      <c r="S264" s="496"/>
      <c r="T264" s="496"/>
      <c r="U264" s="371">
        <f>SUM(Taula42[[#This Row],[Nombre d''hores de suport i acompanyament a les famílies]:[Nombre d''hores de seguiment en el lloc de feina]])</f>
        <v>0</v>
      </c>
      <c r="V264" s="371" t="str">
        <f>IF(Taula42[[#This Row],[Suma total d''hores d''atenció]]=0,"",AH264)</f>
        <v/>
      </c>
      <c r="W264" s="170"/>
      <c r="X264" s="170"/>
      <c r="Y264" s="170"/>
      <c r="Z264" s="170"/>
      <c r="AA264" s="170"/>
      <c r="AB264" s="224">
        <f t="shared" si="36"/>
        <v>0</v>
      </c>
      <c r="AC264" s="227">
        <f>Taula42[[#This Row],[Mòdul aplicat]]</f>
        <v>0</v>
      </c>
      <c r="AD264" s="231"/>
      <c r="AE264" s="80"/>
      <c r="AF264" s="529">
        <f>(IF(AND(AS264=1,Taula42[[#This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64" s="529">
        <f t="shared" ref="AG264:AG327" si="44">IF(AH264="Atenció mínima assolida amb èxit",1,0)</f>
        <v>0</v>
      </c>
      <c r="AH26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64" s="420"/>
      <c r="AJ264" s="471" t="str">
        <f>IF(Taula42[[#This Row],[Data inici contracte]]=0,"",(12/365)*Taula42[[#This Row],[Dies de contracte en vigor durant l´any 2023]])</f>
        <v/>
      </c>
      <c r="AK264" s="471" t="str">
        <f>IF(Taula42[[#This Row],[Data inici contracte]]=0,"",(24/365)*Taula42[[#This Row],[Dies de contracte en vigor durant l´any 2023]])</f>
        <v/>
      </c>
      <c r="AL264" s="471" t="str">
        <f>IF(Taula42[[#This Row],[Data inici contracte]]=0,"",(4/365)*Taula42[[#This Row],[Dies de contracte en vigor durant l´any 2023]])</f>
        <v/>
      </c>
      <c r="AM264" s="471" t="str">
        <f>IF(Taula42[[#This Row],[Data inici contracte]]=0,"",(64/365)*Taula42[[#This Row],[Dies de contracte en vigor durant l´any 2023]])</f>
        <v/>
      </c>
      <c r="AN264" s="420"/>
      <c r="AO264" s="91">
        <f>IF(AS264=1,((2763.41/365)*Taula42[[#This Row],[Dies de contracte en vigor durant l´any 2023]]),0)</f>
        <v>0</v>
      </c>
      <c r="AQ264" s="15"/>
      <c r="AS264" s="425">
        <f>IF(Taula42[[#This Row],[Núm. d''ordre]]&lt;&gt;"",1,0)</f>
        <v>0</v>
      </c>
      <c r="AU264" s="425">
        <f t="shared" si="37"/>
        <v>1</v>
      </c>
      <c r="AV264" s="425">
        <f t="shared" si="38"/>
        <v>0</v>
      </c>
      <c r="AX264" s="425">
        <f>IF(Taula42[[#This Row],[Núm. d''ordre]]&gt;0,1,0)</f>
        <v>1</v>
      </c>
      <c r="AZ264" s="426">
        <f t="shared" si="39"/>
        <v>0</v>
      </c>
      <c r="BA264" s="426">
        <f t="shared" si="40"/>
        <v>0</v>
      </c>
      <c r="BB264" s="426">
        <f t="shared" si="41"/>
        <v>0</v>
      </c>
      <c r="BD264" s="88">
        <f t="shared" si="42"/>
        <v>0</v>
      </c>
      <c r="BE264" s="88">
        <f t="shared" si="43"/>
        <v>0</v>
      </c>
      <c r="CC264" s="12"/>
      <c r="CD264" s="12"/>
      <c r="CE264" s="12"/>
    </row>
    <row r="265" spans="1:83" ht="13.5" customHeight="1">
      <c r="A265" s="9"/>
      <c r="B265" s="15" t="str">
        <f>IF($C265&lt;&gt;"",MAX($B$7:B264)+1,"")</f>
        <v/>
      </c>
      <c r="C265" s="2"/>
      <c r="D265" s="167"/>
      <c r="E265" s="168"/>
      <c r="F265" s="153"/>
      <c r="G265" s="153"/>
      <c r="H265" s="160"/>
      <c r="I265" s="159"/>
      <c r="J265" s="163"/>
      <c r="K265" s="172"/>
      <c r="L265" s="162"/>
      <c r="M265" s="162"/>
      <c r="N265" s="532" t="str">
        <f>IF(Taula42[[#This Row],[Data inici contracte]]&lt;&gt;0,Taula42[[#This Row],[Data finalització contracte]]+1,"")</f>
        <v/>
      </c>
      <c r="O26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65" s="495" t="str">
        <f>IF(Taula42[[#This Row],[Data inici contracte]]&lt;&gt;0,((Taula42[[#This Row],[Dies de contracte en vigor durant l´any 2023]]/365)*104),"")</f>
        <v/>
      </c>
      <c r="Q265" s="496"/>
      <c r="R265" s="496"/>
      <c r="S265" s="496"/>
      <c r="T265" s="496"/>
      <c r="U265" s="371">
        <f>SUM(Taula42[[#This Row],[Nombre d''hores de suport i acompanyament a les famílies]:[Nombre d''hores de seguiment en el lloc de feina]])</f>
        <v>0</v>
      </c>
      <c r="V265" s="371" t="str">
        <f>IF(Taula42[[#This Row],[Suma total d''hores d''atenció]]=0,"",AH265)</f>
        <v/>
      </c>
      <c r="W265" s="170"/>
      <c r="X265" s="170"/>
      <c r="Y265" s="170"/>
      <c r="Z265" s="170"/>
      <c r="AA265" s="170"/>
      <c r="AB265" s="224">
        <f t="shared" si="36"/>
        <v>0</v>
      </c>
      <c r="AC265" s="227">
        <f>Taula42[[#This Row],[Mòdul aplicat]]</f>
        <v>0</v>
      </c>
      <c r="AD265" s="231"/>
      <c r="AE265" s="80"/>
      <c r="AF265" s="529">
        <f>(IF(AND(AS265=1,Taula42[[#This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65" s="529">
        <f t="shared" si="44"/>
        <v>0</v>
      </c>
      <c r="AH26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65" s="420"/>
      <c r="AJ265" s="471" t="str">
        <f>IF(Taula42[[#This Row],[Data inici contracte]]=0,"",(12/365)*Taula42[[#This Row],[Dies de contracte en vigor durant l´any 2023]])</f>
        <v/>
      </c>
      <c r="AK265" s="471" t="str">
        <f>IF(Taula42[[#This Row],[Data inici contracte]]=0,"",(24/365)*Taula42[[#This Row],[Dies de contracte en vigor durant l´any 2023]])</f>
        <v/>
      </c>
      <c r="AL265" s="471" t="str">
        <f>IF(Taula42[[#This Row],[Data inici contracte]]=0,"",(4/365)*Taula42[[#This Row],[Dies de contracte en vigor durant l´any 2023]])</f>
        <v/>
      </c>
      <c r="AM265" s="471" t="str">
        <f>IF(Taula42[[#This Row],[Data inici contracte]]=0,"",(64/365)*Taula42[[#This Row],[Dies de contracte en vigor durant l´any 2023]])</f>
        <v/>
      </c>
      <c r="AN265" s="420"/>
      <c r="AO265" s="91">
        <f>IF(AS265=1,((2763.41/365)*Taula42[[#This Row],[Dies de contracte en vigor durant l´any 2023]]),0)</f>
        <v>0</v>
      </c>
      <c r="AQ265" s="15"/>
      <c r="AS265" s="425">
        <f>IF(Taula42[[#This Row],[Núm. d''ordre]]&lt;&gt;"",1,0)</f>
        <v>0</v>
      </c>
      <c r="AU265" s="425">
        <f t="shared" si="37"/>
        <v>1</v>
      </c>
      <c r="AV265" s="425">
        <f t="shared" si="38"/>
        <v>0</v>
      </c>
      <c r="AX265" s="425">
        <f>IF(Taula42[[#This Row],[Núm. d''ordre]]&gt;0,1,0)</f>
        <v>1</v>
      </c>
      <c r="AZ265" s="426">
        <f t="shared" si="39"/>
        <v>0</v>
      </c>
      <c r="BA265" s="426">
        <f t="shared" si="40"/>
        <v>0</v>
      </c>
      <c r="BB265" s="426">
        <f t="shared" si="41"/>
        <v>0</v>
      </c>
      <c r="BD265" s="88">
        <f t="shared" si="42"/>
        <v>0</v>
      </c>
      <c r="BE265" s="88">
        <f t="shared" si="43"/>
        <v>0</v>
      </c>
      <c r="CC265" s="12"/>
      <c r="CD265" s="12"/>
      <c r="CE265" s="12"/>
    </row>
    <row r="266" spans="1:83" ht="13.5" customHeight="1">
      <c r="A266" s="9"/>
      <c r="B266" s="15" t="str">
        <f>IF($C266&lt;&gt;"",MAX($B$7:B265)+1,"")</f>
        <v/>
      </c>
      <c r="C266" s="2"/>
      <c r="D266" s="167"/>
      <c r="E266" s="168"/>
      <c r="F266" s="153"/>
      <c r="G266" s="153"/>
      <c r="H266" s="160"/>
      <c r="I266" s="159"/>
      <c r="J266" s="163"/>
      <c r="K266" s="172"/>
      <c r="L266" s="162"/>
      <c r="M266" s="162"/>
      <c r="N266" s="532" t="str">
        <f>IF(Taula42[[#This Row],[Data inici contracte]]&lt;&gt;0,Taula42[[#This Row],[Data finalització contracte]]+1,"")</f>
        <v/>
      </c>
      <c r="O26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66" s="495" t="str">
        <f>IF(Taula42[[#This Row],[Data inici contracte]]&lt;&gt;0,((Taula42[[#This Row],[Dies de contracte en vigor durant l´any 2023]]/365)*104),"")</f>
        <v/>
      </c>
      <c r="Q266" s="496"/>
      <c r="R266" s="496"/>
      <c r="S266" s="496"/>
      <c r="T266" s="496"/>
      <c r="U266" s="371">
        <f>SUM(Taula42[[#This Row],[Nombre d''hores de suport i acompanyament a les famílies]:[Nombre d''hores de seguiment en el lloc de feina]])</f>
        <v>0</v>
      </c>
      <c r="V266" s="371" t="str">
        <f>IF(Taula42[[#This Row],[Suma total d''hores d''atenció]]=0,"",AH266)</f>
        <v/>
      </c>
      <c r="W266" s="170"/>
      <c r="X266" s="170"/>
      <c r="Y266" s="170"/>
      <c r="Z266" s="170"/>
      <c r="AA266" s="170"/>
      <c r="AB266" s="224">
        <f t="shared" si="36"/>
        <v>0</v>
      </c>
      <c r="AC266" s="227">
        <f>Taula42[[#This Row],[Mòdul aplicat]]</f>
        <v>0</v>
      </c>
      <c r="AD266" s="231"/>
      <c r="AE266" s="80"/>
      <c r="AF266" s="529">
        <f>(IF(AND(AS266=1,Taula42[[#This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66" s="529">
        <f t="shared" si="44"/>
        <v>0</v>
      </c>
      <c r="AH26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66" s="420"/>
      <c r="AJ266" s="471" t="str">
        <f>IF(Taula42[[#This Row],[Data inici contracte]]=0,"",(12/365)*Taula42[[#This Row],[Dies de contracte en vigor durant l´any 2023]])</f>
        <v/>
      </c>
      <c r="AK266" s="471" t="str">
        <f>IF(Taula42[[#This Row],[Data inici contracte]]=0,"",(24/365)*Taula42[[#This Row],[Dies de contracte en vigor durant l´any 2023]])</f>
        <v/>
      </c>
      <c r="AL266" s="471" t="str">
        <f>IF(Taula42[[#This Row],[Data inici contracte]]=0,"",(4/365)*Taula42[[#This Row],[Dies de contracte en vigor durant l´any 2023]])</f>
        <v/>
      </c>
      <c r="AM266" s="471" t="str">
        <f>IF(Taula42[[#This Row],[Data inici contracte]]=0,"",(64/365)*Taula42[[#This Row],[Dies de contracte en vigor durant l´any 2023]])</f>
        <v/>
      </c>
      <c r="AN266" s="420"/>
      <c r="AO266" s="91">
        <f>IF(AS266=1,((2763.41/365)*Taula42[[#This Row],[Dies de contracte en vigor durant l´any 2023]]),0)</f>
        <v>0</v>
      </c>
      <c r="AQ266" s="15"/>
      <c r="AS266" s="425">
        <f>IF(Taula42[[#This Row],[Núm. d''ordre]]&lt;&gt;"",1,0)</f>
        <v>0</v>
      </c>
      <c r="AU266" s="425">
        <f t="shared" si="37"/>
        <v>1</v>
      </c>
      <c r="AV266" s="425">
        <f t="shared" si="38"/>
        <v>0</v>
      </c>
      <c r="AX266" s="425">
        <f>IF(Taula42[[#This Row],[Núm. d''ordre]]&gt;0,1,0)</f>
        <v>1</v>
      </c>
      <c r="AZ266" s="426">
        <f t="shared" si="39"/>
        <v>0</v>
      </c>
      <c r="BA266" s="426">
        <f t="shared" si="40"/>
        <v>0</v>
      </c>
      <c r="BB266" s="426">
        <f t="shared" si="41"/>
        <v>0</v>
      </c>
      <c r="BD266" s="88">
        <f t="shared" si="42"/>
        <v>0</v>
      </c>
      <c r="BE266" s="88">
        <f t="shared" si="43"/>
        <v>0</v>
      </c>
      <c r="CC266" s="12"/>
      <c r="CD266" s="12"/>
      <c r="CE266" s="12"/>
    </row>
    <row r="267" spans="1:83" ht="13.5" customHeight="1">
      <c r="A267" s="9"/>
      <c r="B267" s="15" t="str">
        <f>IF($C267&lt;&gt;"",MAX($B$7:B266)+1,"")</f>
        <v/>
      </c>
      <c r="C267" s="2"/>
      <c r="D267" s="167"/>
      <c r="E267" s="168"/>
      <c r="F267" s="153"/>
      <c r="G267" s="153"/>
      <c r="H267" s="160"/>
      <c r="I267" s="159"/>
      <c r="J267" s="163"/>
      <c r="K267" s="172"/>
      <c r="L267" s="162"/>
      <c r="M267" s="162"/>
      <c r="N267" s="532" t="str">
        <f>IF(Taula42[[#This Row],[Data inici contracte]]&lt;&gt;0,Taula42[[#This Row],[Data finalització contracte]]+1,"")</f>
        <v/>
      </c>
      <c r="O26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67" s="495" t="str">
        <f>IF(Taula42[[#This Row],[Data inici contracte]]&lt;&gt;0,((Taula42[[#This Row],[Dies de contracte en vigor durant l´any 2023]]/365)*104),"")</f>
        <v/>
      </c>
      <c r="Q267" s="496"/>
      <c r="R267" s="496"/>
      <c r="S267" s="496"/>
      <c r="T267" s="496"/>
      <c r="U267" s="371">
        <f>SUM(Taula42[[#This Row],[Nombre d''hores de suport i acompanyament a les famílies]:[Nombre d''hores de seguiment en el lloc de feina]])</f>
        <v>0</v>
      </c>
      <c r="V267" s="371" t="str">
        <f>IF(Taula42[[#This Row],[Suma total d''hores d''atenció]]=0,"",AH267)</f>
        <v/>
      </c>
      <c r="W267" s="170"/>
      <c r="X267" s="170"/>
      <c r="Y267" s="170"/>
      <c r="Z267" s="170"/>
      <c r="AA267" s="170"/>
      <c r="AB267" s="224">
        <f t="shared" si="36"/>
        <v>0</v>
      </c>
      <c r="AC267" s="227">
        <f>Taula42[[#This Row],[Mòdul aplicat]]</f>
        <v>0</v>
      </c>
      <c r="AD267" s="231"/>
      <c r="AE267" s="80"/>
      <c r="AF267" s="529">
        <f>(IF(AND(AS267=1,Taula42[[#This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67" s="529">
        <f t="shared" si="44"/>
        <v>0</v>
      </c>
      <c r="AH26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67" s="420"/>
      <c r="AJ267" s="471" t="str">
        <f>IF(Taula42[[#This Row],[Data inici contracte]]=0,"",(12/365)*Taula42[[#This Row],[Dies de contracte en vigor durant l´any 2023]])</f>
        <v/>
      </c>
      <c r="AK267" s="471" t="str">
        <f>IF(Taula42[[#This Row],[Data inici contracte]]=0,"",(24/365)*Taula42[[#This Row],[Dies de contracte en vigor durant l´any 2023]])</f>
        <v/>
      </c>
      <c r="AL267" s="471" t="str">
        <f>IF(Taula42[[#This Row],[Data inici contracte]]=0,"",(4/365)*Taula42[[#This Row],[Dies de contracte en vigor durant l´any 2023]])</f>
        <v/>
      </c>
      <c r="AM267" s="471" t="str">
        <f>IF(Taula42[[#This Row],[Data inici contracte]]=0,"",(64/365)*Taula42[[#This Row],[Dies de contracte en vigor durant l´any 2023]])</f>
        <v/>
      </c>
      <c r="AN267" s="420"/>
      <c r="AO267" s="91">
        <f>IF(AS267=1,((2763.41/365)*Taula42[[#This Row],[Dies de contracte en vigor durant l´any 2023]]),0)</f>
        <v>0</v>
      </c>
      <c r="AQ267" s="15"/>
      <c r="AS267" s="425">
        <f>IF(Taula42[[#This Row],[Núm. d''ordre]]&lt;&gt;"",1,0)</f>
        <v>0</v>
      </c>
      <c r="AU267" s="425">
        <f t="shared" si="37"/>
        <v>1</v>
      </c>
      <c r="AV267" s="425">
        <f t="shared" si="38"/>
        <v>0</v>
      </c>
      <c r="AX267" s="425">
        <f>IF(Taula42[[#This Row],[Núm. d''ordre]]&gt;0,1,0)</f>
        <v>1</v>
      </c>
      <c r="AZ267" s="426">
        <f t="shared" si="39"/>
        <v>0</v>
      </c>
      <c r="BA267" s="426">
        <f t="shared" si="40"/>
        <v>0</v>
      </c>
      <c r="BB267" s="426">
        <f t="shared" si="41"/>
        <v>0</v>
      </c>
      <c r="BD267" s="88">
        <f t="shared" si="42"/>
        <v>0</v>
      </c>
      <c r="BE267" s="88">
        <f t="shared" si="43"/>
        <v>0</v>
      </c>
      <c r="CC267" s="12"/>
      <c r="CD267" s="12"/>
      <c r="CE267" s="12"/>
    </row>
    <row r="268" spans="1:83" ht="13.5" customHeight="1">
      <c r="A268" s="9"/>
      <c r="B268" s="15" t="str">
        <f>IF($C268&lt;&gt;"",MAX($B$7:B267)+1,"")</f>
        <v/>
      </c>
      <c r="C268" s="2"/>
      <c r="D268" s="167"/>
      <c r="E268" s="168"/>
      <c r="F268" s="153"/>
      <c r="G268" s="153"/>
      <c r="H268" s="160"/>
      <c r="I268" s="159"/>
      <c r="J268" s="163"/>
      <c r="K268" s="172"/>
      <c r="L268" s="162"/>
      <c r="M268" s="162"/>
      <c r="N268" s="532" t="str">
        <f>IF(Taula42[[#This Row],[Data inici contracte]]&lt;&gt;0,Taula42[[#This Row],[Data finalització contracte]]+1,"")</f>
        <v/>
      </c>
      <c r="O26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68" s="495" t="str">
        <f>IF(Taula42[[#This Row],[Data inici contracte]]&lt;&gt;0,((Taula42[[#This Row],[Dies de contracte en vigor durant l´any 2023]]/365)*104),"")</f>
        <v/>
      </c>
      <c r="Q268" s="496"/>
      <c r="R268" s="496"/>
      <c r="S268" s="496"/>
      <c r="T268" s="496"/>
      <c r="U268" s="371">
        <f>SUM(Taula42[[#This Row],[Nombre d''hores de suport i acompanyament a les famílies]:[Nombre d''hores de seguiment en el lloc de feina]])</f>
        <v>0</v>
      </c>
      <c r="V268" s="371" t="str">
        <f>IF(Taula42[[#This Row],[Suma total d''hores d''atenció]]=0,"",AH268)</f>
        <v/>
      </c>
      <c r="W268" s="170"/>
      <c r="X268" s="170"/>
      <c r="Y268" s="170"/>
      <c r="Z268" s="170"/>
      <c r="AA268" s="170"/>
      <c r="AB268" s="224">
        <f t="shared" si="36"/>
        <v>0</v>
      </c>
      <c r="AC268" s="227">
        <f>Taula42[[#This Row],[Mòdul aplicat]]</f>
        <v>0</v>
      </c>
      <c r="AD268" s="231"/>
      <c r="AE268" s="80"/>
      <c r="AF268" s="529">
        <f>(IF(AND(AS268=1,Taula42[[#This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68" s="529">
        <f t="shared" si="44"/>
        <v>0</v>
      </c>
      <c r="AH26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68" s="420"/>
      <c r="AJ268" s="471" t="str">
        <f>IF(Taula42[[#This Row],[Data inici contracte]]=0,"",(12/365)*Taula42[[#This Row],[Dies de contracte en vigor durant l´any 2023]])</f>
        <v/>
      </c>
      <c r="AK268" s="471" t="str">
        <f>IF(Taula42[[#This Row],[Data inici contracte]]=0,"",(24/365)*Taula42[[#This Row],[Dies de contracte en vigor durant l´any 2023]])</f>
        <v/>
      </c>
      <c r="AL268" s="471" t="str">
        <f>IF(Taula42[[#This Row],[Data inici contracte]]=0,"",(4/365)*Taula42[[#This Row],[Dies de contracte en vigor durant l´any 2023]])</f>
        <v/>
      </c>
      <c r="AM268" s="471" t="str">
        <f>IF(Taula42[[#This Row],[Data inici contracte]]=0,"",(64/365)*Taula42[[#This Row],[Dies de contracte en vigor durant l´any 2023]])</f>
        <v/>
      </c>
      <c r="AN268" s="420"/>
      <c r="AO268" s="91">
        <f>IF(AS268=1,((2763.41/365)*Taula42[[#This Row],[Dies de contracte en vigor durant l´any 2023]]),0)</f>
        <v>0</v>
      </c>
      <c r="AQ268" s="15"/>
      <c r="AS268" s="425">
        <f>IF(Taula42[[#This Row],[Núm. d''ordre]]&lt;&gt;"",1,0)</f>
        <v>0</v>
      </c>
      <c r="AU268" s="425">
        <f t="shared" si="37"/>
        <v>1</v>
      </c>
      <c r="AV268" s="425">
        <f t="shared" si="38"/>
        <v>0</v>
      </c>
      <c r="AX268" s="425">
        <f>IF(Taula42[[#This Row],[Núm. d''ordre]]&gt;0,1,0)</f>
        <v>1</v>
      </c>
      <c r="AZ268" s="426">
        <f t="shared" si="39"/>
        <v>0</v>
      </c>
      <c r="BA268" s="426">
        <f t="shared" si="40"/>
        <v>0</v>
      </c>
      <c r="BB268" s="426">
        <f t="shared" si="41"/>
        <v>0</v>
      </c>
      <c r="BD268" s="88">
        <f t="shared" si="42"/>
        <v>0</v>
      </c>
      <c r="BE268" s="88">
        <f t="shared" si="43"/>
        <v>0</v>
      </c>
      <c r="CC268" s="12"/>
      <c r="CD268" s="12"/>
      <c r="CE268" s="12"/>
    </row>
    <row r="269" spans="1:83" ht="13.5" customHeight="1">
      <c r="A269" s="9"/>
      <c r="B269" s="15" t="str">
        <f>IF($C269&lt;&gt;"",MAX($B$7:B268)+1,"")</f>
        <v/>
      </c>
      <c r="C269" s="2"/>
      <c r="D269" s="167"/>
      <c r="E269" s="168"/>
      <c r="F269" s="153"/>
      <c r="G269" s="153"/>
      <c r="H269" s="160"/>
      <c r="I269" s="159"/>
      <c r="J269" s="163"/>
      <c r="K269" s="172"/>
      <c r="L269" s="162"/>
      <c r="M269" s="162"/>
      <c r="N269" s="532" t="str">
        <f>IF(Taula42[[#This Row],[Data inici contracte]]&lt;&gt;0,Taula42[[#This Row],[Data finalització contracte]]+1,"")</f>
        <v/>
      </c>
      <c r="O26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69" s="495" t="str">
        <f>IF(Taula42[[#This Row],[Data inici contracte]]&lt;&gt;0,((Taula42[[#This Row],[Dies de contracte en vigor durant l´any 2023]]/365)*104),"")</f>
        <v/>
      </c>
      <c r="Q269" s="496"/>
      <c r="R269" s="496"/>
      <c r="S269" s="496"/>
      <c r="T269" s="496"/>
      <c r="U269" s="371">
        <f>SUM(Taula42[[#This Row],[Nombre d''hores de suport i acompanyament a les famílies]:[Nombre d''hores de seguiment en el lloc de feina]])</f>
        <v>0</v>
      </c>
      <c r="V269" s="371" t="str">
        <f>IF(Taula42[[#This Row],[Suma total d''hores d''atenció]]=0,"",AH269)</f>
        <v/>
      </c>
      <c r="W269" s="170"/>
      <c r="X269" s="170"/>
      <c r="Y269" s="170"/>
      <c r="Z269" s="170"/>
      <c r="AA269" s="170"/>
      <c r="AB269" s="224">
        <f t="shared" si="36"/>
        <v>0</v>
      </c>
      <c r="AC269" s="227">
        <f>Taula42[[#This Row],[Mòdul aplicat]]</f>
        <v>0</v>
      </c>
      <c r="AD269" s="231"/>
      <c r="AE269" s="80"/>
      <c r="AF269" s="529">
        <f>(IF(AND(AS269=1,Taula42[[#This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69" s="529">
        <f t="shared" si="44"/>
        <v>0</v>
      </c>
      <c r="AH26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69" s="420"/>
      <c r="AJ269" s="471" t="str">
        <f>IF(Taula42[[#This Row],[Data inici contracte]]=0,"",(12/365)*Taula42[[#This Row],[Dies de contracte en vigor durant l´any 2023]])</f>
        <v/>
      </c>
      <c r="AK269" s="471" t="str">
        <f>IF(Taula42[[#This Row],[Data inici contracte]]=0,"",(24/365)*Taula42[[#This Row],[Dies de contracte en vigor durant l´any 2023]])</f>
        <v/>
      </c>
      <c r="AL269" s="471" t="str">
        <f>IF(Taula42[[#This Row],[Data inici contracte]]=0,"",(4/365)*Taula42[[#This Row],[Dies de contracte en vigor durant l´any 2023]])</f>
        <v/>
      </c>
      <c r="AM269" s="471" t="str">
        <f>IF(Taula42[[#This Row],[Data inici contracte]]=0,"",(64/365)*Taula42[[#This Row],[Dies de contracte en vigor durant l´any 2023]])</f>
        <v/>
      </c>
      <c r="AN269" s="420"/>
      <c r="AO269" s="91">
        <f>IF(AS269=1,((2763.41/365)*Taula42[[#This Row],[Dies de contracte en vigor durant l´any 2023]]),0)</f>
        <v>0</v>
      </c>
      <c r="AQ269" s="15"/>
      <c r="AS269" s="425">
        <f>IF(Taula42[[#This Row],[Núm. d''ordre]]&lt;&gt;"",1,0)</f>
        <v>0</v>
      </c>
      <c r="AU269" s="425">
        <f t="shared" si="37"/>
        <v>1</v>
      </c>
      <c r="AV269" s="425">
        <f t="shared" si="38"/>
        <v>0</v>
      </c>
      <c r="AX269" s="425">
        <f>IF(Taula42[[#This Row],[Núm. d''ordre]]&gt;0,1,0)</f>
        <v>1</v>
      </c>
      <c r="AZ269" s="426">
        <f t="shared" si="39"/>
        <v>0</v>
      </c>
      <c r="BA269" s="426">
        <f t="shared" si="40"/>
        <v>0</v>
      </c>
      <c r="BB269" s="426">
        <f t="shared" si="41"/>
        <v>0</v>
      </c>
      <c r="BD269" s="88">
        <f t="shared" si="42"/>
        <v>0</v>
      </c>
      <c r="BE269" s="88">
        <f t="shared" si="43"/>
        <v>0</v>
      </c>
      <c r="CC269" s="12"/>
      <c r="CD269" s="12"/>
      <c r="CE269" s="12"/>
    </row>
    <row r="270" spans="1:83" ht="13.5" customHeight="1">
      <c r="A270" s="9"/>
      <c r="B270" s="15" t="str">
        <f>IF($C270&lt;&gt;"",MAX($B$7:B269)+1,"")</f>
        <v/>
      </c>
      <c r="C270" s="2"/>
      <c r="D270" s="167"/>
      <c r="E270" s="168"/>
      <c r="F270" s="153"/>
      <c r="G270" s="153"/>
      <c r="H270" s="160"/>
      <c r="I270" s="159"/>
      <c r="J270" s="163"/>
      <c r="K270" s="172"/>
      <c r="L270" s="162"/>
      <c r="M270" s="162"/>
      <c r="N270" s="532" t="str">
        <f>IF(Taula42[[#This Row],[Data inici contracte]]&lt;&gt;0,Taula42[[#This Row],[Data finalització contracte]]+1,"")</f>
        <v/>
      </c>
      <c r="O27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70" s="495" t="str">
        <f>IF(Taula42[[#This Row],[Data inici contracte]]&lt;&gt;0,((Taula42[[#This Row],[Dies de contracte en vigor durant l´any 2023]]/365)*104),"")</f>
        <v/>
      </c>
      <c r="Q270" s="496"/>
      <c r="R270" s="496"/>
      <c r="S270" s="496"/>
      <c r="T270" s="496"/>
      <c r="U270" s="371">
        <f>SUM(Taula42[[#This Row],[Nombre d''hores de suport i acompanyament a les famílies]:[Nombre d''hores de seguiment en el lloc de feina]])</f>
        <v>0</v>
      </c>
      <c r="V270" s="371" t="str">
        <f>IF(Taula42[[#This Row],[Suma total d''hores d''atenció]]=0,"",AH270)</f>
        <v/>
      </c>
      <c r="W270" s="170"/>
      <c r="X270" s="170"/>
      <c r="Y270" s="170"/>
      <c r="Z270" s="170"/>
      <c r="AA270" s="170"/>
      <c r="AB270" s="224">
        <f t="shared" si="36"/>
        <v>0</v>
      </c>
      <c r="AC270" s="227">
        <f>Taula42[[#This Row],[Mòdul aplicat]]</f>
        <v>0</v>
      </c>
      <c r="AD270" s="231"/>
      <c r="AE270" s="80"/>
      <c r="AF270" s="529">
        <f>(IF(AND(AS270=1,Taula42[[#This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70" s="529">
        <f t="shared" si="44"/>
        <v>0</v>
      </c>
      <c r="AH27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70" s="420"/>
      <c r="AJ270" s="471" t="str">
        <f>IF(Taula42[[#This Row],[Data inici contracte]]=0,"",(12/365)*Taula42[[#This Row],[Dies de contracte en vigor durant l´any 2023]])</f>
        <v/>
      </c>
      <c r="AK270" s="471" t="str">
        <f>IF(Taula42[[#This Row],[Data inici contracte]]=0,"",(24/365)*Taula42[[#This Row],[Dies de contracte en vigor durant l´any 2023]])</f>
        <v/>
      </c>
      <c r="AL270" s="471" t="str">
        <f>IF(Taula42[[#This Row],[Data inici contracte]]=0,"",(4/365)*Taula42[[#This Row],[Dies de contracte en vigor durant l´any 2023]])</f>
        <v/>
      </c>
      <c r="AM270" s="471" t="str">
        <f>IF(Taula42[[#This Row],[Data inici contracte]]=0,"",(64/365)*Taula42[[#This Row],[Dies de contracte en vigor durant l´any 2023]])</f>
        <v/>
      </c>
      <c r="AN270" s="420"/>
      <c r="AO270" s="91">
        <f>IF(AS270=1,((2763.41/365)*Taula42[[#This Row],[Dies de contracte en vigor durant l´any 2023]]),0)</f>
        <v>0</v>
      </c>
      <c r="AQ270" s="15"/>
      <c r="AS270" s="425">
        <f>IF(Taula42[[#This Row],[Núm. d''ordre]]&lt;&gt;"",1,0)</f>
        <v>0</v>
      </c>
      <c r="AU270" s="425">
        <f t="shared" si="37"/>
        <v>1</v>
      </c>
      <c r="AV270" s="425">
        <f t="shared" si="38"/>
        <v>0</v>
      </c>
      <c r="AX270" s="425">
        <f>IF(Taula42[[#This Row],[Núm. d''ordre]]&gt;0,1,0)</f>
        <v>1</v>
      </c>
      <c r="AZ270" s="426">
        <f t="shared" si="39"/>
        <v>0</v>
      </c>
      <c r="BA270" s="426">
        <f t="shared" si="40"/>
        <v>0</v>
      </c>
      <c r="BB270" s="426">
        <f t="shared" si="41"/>
        <v>0</v>
      </c>
      <c r="BD270" s="88">
        <f t="shared" si="42"/>
        <v>0</v>
      </c>
      <c r="BE270" s="88">
        <f t="shared" si="43"/>
        <v>0</v>
      </c>
      <c r="CC270" s="12"/>
      <c r="CD270" s="12"/>
      <c r="CE270" s="12"/>
    </row>
    <row r="271" spans="1:83" ht="13.5" customHeight="1">
      <c r="A271" s="9"/>
      <c r="B271" s="15" t="str">
        <f>IF($C271&lt;&gt;"",MAX($B$7:B270)+1,"")</f>
        <v/>
      </c>
      <c r="C271" s="2"/>
      <c r="D271" s="167"/>
      <c r="E271" s="168"/>
      <c r="F271" s="153"/>
      <c r="G271" s="153"/>
      <c r="H271" s="160"/>
      <c r="I271" s="159"/>
      <c r="J271" s="163"/>
      <c r="K271" s="172"/>
      <c r="L271" s="162"/>
      <c r="M271" s="162"/>
      <c r="N271" s="532" t="str">
        <f>IF(Taula42[[#This Row],[Data inici contracte]]&lt;&gt;0,Taula42[[#This Row],[Data finalització contracte]]+1,"")</f>
        <v/>
      </c>
      <c r="O27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71" s="495" t="str">
        <f>IF(Taula42[[#This Row],[Data inici contracte]]&lt;&gt;0,((Taula42[[#This Row],[Dies de contracte en vigor durant l´any 2023]]/365)*104),"")</f>
        <v/>
      </c>
      <c r="Q271" s="496"/>
      <c r="R271" s="496"/>
      <c r="S271" s="496"/>
      <c r="T271" s="496"/>
      <c r="U271" s="371">
        <f>SUM(Taula42[[#This Row],[Nombre d''hores de suport i acompanyament a les famílies]:[Nombre d''hores de seguiment en el lloc de feina]])</f>
        <v>0</v>
      </c>
      <c r="V271" s="371" t="str">
        <f>IF(Taula42[[#This Row],[Suma total d''hores d''atenció]]=0,"",AH271)</f>
        <v/>
      </c>
      <c r="W271" s="170"/>
      <c r="X271" s="170"/>
      <c r="Y271" s="170"/>
      <c r="Z271" s="170"/>
      <c r="AA271" s="170"/>
      <c r="AB271" s="224">
        <f t="shared" si="36"/>
        <v>0</v>
      </c>
      <c r="AC271" s="227">
        <f>Taula42[[#This Row],[Mòdul aplicat]]</f>
        <v>0</v>
      </c>
      <c r="AD271" s="231"/>
      <c r="AE271" s="80"/>
      <c r="AF271" s="529">
        <f>(IF(AND(AS271=1,Taula42[[#This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71" s="529">
        <f t="shared" si="44"/>
        <v>0</v>
      </c>
      <c r="AH27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71" s="420"/>
      <c r="AJ271" s="471" t="str">
        <f>IF(Taula42[[#This Row],[Data inici contracte]]=0,"",(12/365)*Taula42[[#This Row],[Dies de contracte en vigor durant l´any 2023]])</f>
        <v/>
      </c>
      <c r="AK271" s="471" t="str">
        <f>IF(Taula42[[#This Row],[Data inici contracte]]=0,"",(24/365)*Taula42[[#This Row],[Dies de contracte en vigor durant l´any 2023]])</f>
        <v/>
      </c>
      <c r="AL271" s="471" t="str">
        <f>IF(Taula42[[#This Row],[Data inici contracte]]=0,"",(4/365)*Taula42[[#This Row],[Dies de contracte en vigor durant l´any 2023]])</f>
        <v/>
      </c>
      <c r="AM271" s="471" t="str">
        <f>IF(Taula42[[#This Row],[Data inici contracte]]=0,"",(64/365)*Taula42[[#This Row],[Dies de contracte en vigor durant l´any 2023]])</f>
        <v/>
      </c>
      <c r="AN271" s="420"/>
      <c r="AO271" s="91">
        <f>IF(AS271=1,((2763.41/365)*Taula42[[#This Row],[Dies de contracte en vigor durant l´any 2023]]),0)</f>
        <v>0</v>
      </c>
      <c r="AQ271" s="15"/>
      <c r="AS271" s="425">
        <f>IF(Taula42[[#This Row],[Núm. d''ordre]]&lt;&gt;"",1,0)</f>
        <v>0</v>
      </c>
      <c r="AU271" s="425">
        <f t="shared" si="37"/>
        <v>1</v>
      </c>
      <c r="AV271" s="425">
        <f t="shared" si="38"/>
        <v>0</v>
      </c>
      <c r="AX271" s="425">
        <f>IF(Taula42[[#This Row],[Núm. d''ordre]]&gt;0,1,0)</f>
        <v>1</v>
      </c>
      <c r="AZ271" s="426">
        <f t="shared" si="39"/>
        <v>0</v>
      </c>
      <c r="BA271" s="426">
        <f t="shared" si="40"/>
        <v>0</v>
      </c>
      <c r="BB271" s="426">
        <f t="shared" si="41"/>
        <v>0</v>
      </c>
      <c r="BD271" s="88">
        <f t="shared" si="42"/>
        <v>0</v>
      </c>
      <c r="BE271" s="88">
        <f t="shared" si="43"/>
        <v>0</v>
      </c>
      <c r="CC271" s="12"/>
      <c r="CD271" s="12"/>
      <c r="CE271" s="12"/>
    </row>
    <row r="272" spans="1:83" ht="13.5" customHeight="1">
      <c r="A272" s="9"/>
      <c r="B272" s="15" t="str">
        <f>IF($C272&lt;&gt;"",MAX($B$7:B271)+1,"")</f>
        <v/>
      </c>
      <c r="C272" s="2"/>
      <c r="D272" s="167"/>
      <c r="E272" s="168"/>
      <c r="F272" s="153"/>
      <c r="G272" s="153"/>
      <c r="H272" s="160"/>
      <c r="I272" s="159"/>
      <c r="J272" s="163"/>
      <c r="K272" s="172"/>
      <c r="L272" s="162"/>
      <c r="M272" s="162"/>
      <c r="N272" s="532" t="str">
        <f>IF(Taula42[[#This Row],[Data inici contracte]]&lt;&gt;0,Taula42[[#This Row],[Data finalització contracte]]+1,"")</f>
        <v/>
      </c>
      <c r="O27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72" s="495" t="str">
        <f>IF(Taula42[[#This Row],[Data inici contracte]]&lt;&gt;0,((Taula42[[#This Row],[Dies de contracte en vigor durant l´any 2023]]/365)*104),"")</f>
        <v/>
      </c>
      <c r="Q272" s="496"/>
      <c r="R272" s="496"/>
      <c r="S272" s="496"/>
      <c r="T272" s="496"/>
      <c r="U272" s="371">
        <f>SUM(Taula42[[#This Row],[Nombre d''hores de suport i acompanyament a les famílies]:[Nombre d''hores de seguiment en el lloc de feina]])</f>
        <v>0</v>
      </c>
      <c r="V272" s="371" t="str">
        <f>IF(Taula42[[#This Row],[Suma total d''hores d''atenció]]=0,"",AH272)</f>
        <v/>
      </c>
      <c r="W272" s="170"/>
      <c r="X272" s="170"/>
      <c r="Y272" s="170"/>
      <c r="Z272" s="170"/>
      <c r="AA272" s="170"/>
      <c r="AB272" s="224">
        <f t="shared" si="36"/>
        <v>0</v>
      </c>
      <c r="AC272" s="227">
        <f>Taula42[[#This Row],[Mòdul aplicat]]</f>
        <v>0</v>
      </c>
      <c r="AD272" s="231"/>
      <c r="AE272" s="80"/>
      <c r="AF272" s="529">
        <f>(IF(AND(AS272=1,Taula42[[#This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72" s="529">
        <f t="shared" si="44"/>
        <v>0</v>
      </c>
      <c r="AH27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72" s="420"/>
      <c r="AJ272" s="471" t="str">
        <f>IF(Taula42[[#This Row],[Data inici contracte]]=0,"",(12/365)*Taula42[[#This Row],[Dies de contracte en vigor durant l´any 2023]])</f>
        <v/>
      </c>
      <c r="AK272" s="471" t="str">
        <f>IF(Taula42[[#This Row],[Data inici contracte]]=0,"",(24/365)*Taula42[[#This Row],[Dies de contracte en vigor durant l´any 2023]])</f>
        <v/>
      </c>
      <c r="AL272" s="471" t="str">
        <f>IF(Taula42[[#This Row],[Data inici contracte]]=0,"",(4/365)*Taula42[[#This Row],[Dies de contracte en vigor durant l´any 2023]])</f>
        <v/>
      </c>
      <c r="AM272" s="471" t="str">
        <f>IF(Taula42[[#This Row],[Data inici contracte]]=0,"",(64/365)*Taula42[[#This Row],[Dies de contracte en vigor durant l´any 2023]])</f>
        <v/>
      </c>
      <c r="AN272" s="420"/>
      <c r="AO272" s="91">
        <f>IF(AS272=1,((2763.41/365)*Taula42[[#This Row],[Dies de contracte en vigor durant l´any 2023]]),0)</f>
        <v>0</v>
      </c>
      <c r="AQ272" s="15"/>
      <c r="AS272" s="425">
        <f>IF(Taula42[[#This Row],[Núm. d''ordre]]&lt;&gt;"",1,0)</f>
        <v>0</v>
      </c>
      <c r="AU272" s="425">
        <f t="shared" si="37"/>
        <v>1</v>
      </c>
      <c r="AV272" s="425">
        <f t="shared" si="38"/>
        <v>0</v>
      </c>
      <c r="AX272" s="425">
        <f>IF(Taula42[[#This Row],[Núm. d''ordre]]&gt;0,1,0)</f>
        <v>1</v>
      </c>
      <c r="AZ272" s="426">
        <f t="shared" si="39"/>
        <v>0</v>
      </c>
      <c r="BA272" s="426">
        <f t="shared" si="40"/>
        <v>0</v>
      </c>
      <c r="BB272" s="426">
        <f t="shared" si="41"/>
        <v>0</v>
      </c>
      <c r="BD272" s="88">
        <f t="shared" si="42"/>
        <v>0</v>
      </c>
      <c r="BE272" s="88">
        <f t="shared" si="43"/>
        <v>0</v>
      </c>
      <c r="CC272" s="12"/>
      <c r="CD272" s="12"/>
      <c r="CE272" s="12"/>
    </row>
    <row r="273" spans="1:83" ht="13.5" customHeight="1">
      <c r="A273" s="9"/>
      <c r="B273" s="15" t="str">
        <f>IF($C273&lt;&gt;"",MAX($B$7:B272)+1,"")</f>
        <v/>
      </c>
      <c r="C273" s="2"/>
      <c r="D273" s="167"/>
      <c r="E273" s="168"/>
      <c r="F273" s="153"/>
      <c r="G273" s="153"/>
      <c r="H273" s="160"/>
      <c r="I273" s="159"/>
      <c r="J273" s="163"/>
      <c r="K273" s="172"/>
      <c r="L273" s="162"/>
      <c r="M273" s="162"/>
      <c r="N273" s="532" t="str">
        <f>IF(Taula42[[#This Row],[Data inici contracte]]&lt;&gt;0,Taula42[[#This Row],[Data finalització contracte]]+1,"")</f>
        <v/>
      </c>
      <c r="O27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73" s="495" t="str">
        <f>IF(Taula42[[#This Row],[Data inici contracte]]&lt;&gt;0,((Taula42[[#This Row],[Dies de contracte en vigor durant l´any 2023]]/365)*104),"")</f>
        <v/>
      </c>
      <c r="Q273" s="496"/>
      <c r="R273" s="496"/>
      <c r="S273" s="496"/>
      <c r="T273" s="496"/>
      <c r="U273" s="371">
        <f>SUM(Taula42[[#This Row],[Nombre d''hores de suport i acompanyament a les famílies]:[Nombre d''hores de seguiment en el lloc de feina]])</f>
        <v>0</v>
      </c>
      <c r="V273" s="371" t="str">
        <f>IF(Taula42[[#This Row],[Suma total d''hores d''atenció]]=0,"",AH273)</f>
        <v/>
      </c>
      <c r="W273" s="170"/>
      <c r="X273" s="170"/>
      <c r="Y273" s="170"/>
      <c r="Z273" s="170"/>
      <c r="AA273" s="170"/>
      <c r="AB273" s="224">
        <f t="shared" si="36"/>
        <v>0</v>
      </c>
      <c r="AC273" s="227">
        <f>Taula42[[#This Row],[Mòdul aplicat]]</f>
        <v>0</v>
      </c>
      <c r="AD273" s="231"/>
      <c r="AE273" s="80"/>
      <c r="AF273" s="529">
        <f>(IF(AND(AS273=1,Taula42[[#This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73" s="529">
        <f t="shared" si="44"/>
        <v>0</v>
      </c>
      <c r="AH27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73" s="420"/>
      <c r="AJ273" s="471" t="str">
        <f>IF(Taula42[[#This Row],[Data inici contracte]]=0,"",(12/365)*Taula42[[#This Row],[Dies de contracte en vigor durant l´any 2023]])</f>
        <v/>
      </c>
      <c r="AK273" s="471" t="str">
        <f>IF(Taula42[[#This Row],[Data inici contracte]]=0,"",(24/365)*Taula42[[#This Row],[Dies de contracte en vigor durant l´any 2023]])</f>
        <v/>
      </c>
      <c r="AL273" s="471" t="str">
        <f>IF(Taula42[[#This Row],[Data inici contracte]]=0,"",(4/365)*Taula42[[#This Row],[Dies de contracte en vigor durant l´any 2023]])</f>
        <v/>
      </c>
      <c r="AM273" s="471" t="str">
        <f>IF(Taula42[[#This Row],[Data inici contracte]]=0,"",(64/365)*Taula42[[#This Row],[Dies de contracte en vigor durant l´any 2023]])</f>
        <v/>
      </c>
      <c r="AN273" s="420"/>
      <c r="AO273" s="91">
        <f>IF(AS273=1,((2763.41/365)*Taula42[[#This Row],[Dies de contracte en vigor durant l´any 2023]]),0)</f>
        <v>0</v>
      </c>
      <c r="AQ273" s="15"/>
      <c r="AS273" s="425">
        <f>IF(Taula42[[#This Row],[Núm. d''ordre]]&lt;&gt;"",1,0)</f>
        <v>0</v>
      </c>
      <c r="AU273" s="425">
        <f t="shared" si="37"/>
        <v>1</v>
      </c>
      <c r="AV273" s="425">
        <f t="shared" si="38"/>
        <v>0</v>
      </c>
      <c r="AX273" s="425">
        <f>IF(Taula42[[#This Row],[Núm. d''ordre]]&gt;0,1,0)</f>
        <v>1</v>
      </c>
      <c r="AZ273" s="426">
        <f t="shared" si="39"/>
        <v>0</v>
      </c>
      <c r="BA273" s="426">
        <f t="shared" si="40"/>
        <v>0</v>
      </c>
      <c r="BB273" s="426">
        <f t="shared" si="41"/>
        <v>0</v>
      </c>
      <c r="BD273" s="88">
        <f t="shared" si="42"/>
        <v>0</v>
      </c>
      <c r="BE273" s="88">
        <f t="shared" si="43"/>
        <v>0</v>
      </c>
      <c r="CC273" s="12"/>
      <c r="CD273" s="12"/>
      <c r="CE273" s="12"/>
    </row>
    <row r="274" spans="1:83" ht="13.5" customHeight="1">
      <c r="A274" s="9"/>
      <c r="B274" s="15" t="str">
        <f>IF($C274&lt;&gt;"",MAX($B$7:B273)+1,"")</f>
        <v/>
      </c>
      <c r="C274" s="2"/>
      <c r="D274" s="167"/>
      <c r="E274" s="168"/>
      <c r="F274" s="153"/>
      <c r="G274" s="153"/>
      <c r="H274" s="160"/>
      <c r="I274" s="159"/>
      <c r="J274" s="163"/>
      <c r="K274" s="172"/>
      <c r="L274" s="162"/>
      <c r="M274" s="162"/>
      <c r="N274" s="532" t="str">
        <f>IF(Taula42[[#This Row],[Data inici contracte]]&lt;&gt;0,Taula42[[#This Row],[Data finalització contracte]]+1,"")</f>
        <v/>
      </c>
      <c r="O27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74" s="495" t="str">
        <f>IF(Taula42[[#This Row],[Data inici contracte]]&lt;&gt;0,((Taula42[[#This Row],[Dies de contracte en vigor durant l´any 2023]]/365)*104),"")</f>
        <v/>
      </c>
      <c r="Q274" s="496"/>
      <c r="R274" s="496"/>
      <c r="S274" s="496"/>
      <c r="T274" s="496"/>
      <c r="U274" s="371">
        <f>SUM(Taula42[[#This Row],[Nombre d''hores de suport i acompanyament a les famílies]:[Nombre d''hores de seguiment en el lloc de feina]])</f>
        <v>0</v>
      </c>
      <c r="V274" s="371" t="str">
        <f>IF(Taula42[[#This Row],[Suma total d''hores d''atenció]]=0,"",AH274)</f>
        <v/>
      </c>
      <c r="W274" s="170"/>
      <c r="X274" s="170"/>
      <c r="Y274" s="170"/>
      <c r="Z274" s="170"/>
      <c r="AA274" s="170"/>
      <c r="AB274" s="224">
        <f t="shared" si="36"/>
        <v>0</v>
      </c>
      <c r="AC274" s="227">
        <f>Taula42[[#This Row],[Mòdul aplicat]]</f>
        <v>0</v>
      </c>
      <c r="AD274" s="231"/>
      <c r="AE274" s="80"/>
      <c r="AF274" s="529">
        <f>(IF(AND(AS274=1,Taula42[[#This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74" s="529">
        <f t="shared" si="44"/>
        <v>0</v>
      </c>
      <c r="AH27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74" s="420"/>
      <c r="AJ274" s="471" t="str">
        <f>IF(Taula42[[#This Row],[Data inici contracte]]=0,"",(12/365)*Taula42[[#This Row],[Dies de contracte en vigor durant l´any 2023]])</f>
        <v/>
      </c>
      <c r="AK274" s="471" t="str">
        <f>IF(Taula42[[#This Row],[Data inici contracte]]=0,"",(24/365)*Taula42[[#This Row],[Dies de contracte en vigor durant l´any 2023]])</f>
        <v/>
      </c>
      <c r="AL274" s="471" t="str">
        <f>IF(Taula42[[#This Row],[Data inici contracte]]=0,"",(4/365)*Taula42[[#This Row],[Dies de contracte en vigor durant l´any 2023]])</f>
        <v/>
      </c>
      <c r="AM274" s="471" t="str">
        <f>IF(Taula42[[#This Row],[Data inici contracte]]=0,"",(64/365)*Taula42[[#This Row],[Dies de contracte en vigor durant l´any 2023]])</f>
        <v/>
      </c>
      <c r="AN274" s="420"/>
      <c r="AO274" s="91">
        <f>IF(AS274=1,((2763.41/365)*Taula42[[#This Row],[Dies de contracte en vigor durant l´any 2023]]),0)</f>
        <v>0</v>
      </c>
      <c r="AQ274" s="15"/>
      <c r="AS274" s="425">
        <f>IF(Taula42[[#This Row],[Núm. d''ordre]]&lt;&gt;"",1,0)</f>
        <v>0</v>
      </c>
      <c r="AU274" s="425">
        <f t="shared" si="37"/>
        <v>1</v>
      </c>
      <c r="AV274" s="425">
        <f t="shared" si="38"/>
        <v>0</v>
      </c>
      <c r="AX274" s="425">
        <f>IF(Taula42[[#This Row],[Núm. d''ordre]]&gt;0,1,0)</f>
        <v>1</v>
      </c>
      <c r="AZ274" s="426">
        <f t="shared" si="39"/>
        <v>0</v>
      </c>
      <c r="BA274" s="426">
        <f t="shared" si="40"/>
        <v>0</v>
      </c>
      <c r="BB274" s="426">
        <f t="shared" si="41"/>
        <v>0</v>
      </c>
      <c r="BD274" s="88">
        <f t="shared" si="42"/>
        <v>0</v>
      </c>
      <c r="BE274" s="88">
        <f t="shared" si="43"/>
        <v>0</v>
      </c>
      <c r="CC274" s="12"/>
      <c r="CD274" s="12"/>
      <c r="CE274" s="12"/>
    </row>
    <row r="275" spans="1:83" ht="13.5" customHeight="1">
      <c r="A275" s="9"/>
      <c r="B275" s="15" t="str">
        <f>IF($C275&lt;&gt;"",MAX($B$7:B274)+1,"")</f>
        <v/>
      </c>
      <c r="C275" s="2"/>
      <c r="D275" s="167"/>
      <c r="E275" s="168"/>
      <c r="F275" s="153"/>
      <c r="G275" s="153"/>
      <c r="H275" s="160"/>
      <c r="I275" s="159"/>
      <c r="J275" s="163"/>
      <c r="K275" s="172"/>
      <c r="L275" s="162"/>
      <c r="M275" s="162"/>
      <c r="N275" s="532" t="str">
        <f>IF(Taula42[[#This Row],[Data inici contracte]]&lt;&gt;0,Taula42[[#This Row],[Data finalització contracte]]+1,"")</f>
        <v/>
      </c>
      <c r="O27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75" s="495" t="str">
        <f>IF(Taula42[[#This Row],[Data inici contracte]]&lt;&gt;0,((Taula42[[#This Row],[Dies de contracte en vigor durant l´any 2023]]/365)*104),"")</f>
        <v/>
      </c>
      <c r="Q275" s="496"/>
      <c r="R275" s="496"/>
      <c r="S275" s="496"/>
      <c r="T275" s="496"/>
      <c r="U275" s="371">
        <f>SUM(Taula42[[#This Row],[Nombre d''hores de suport i acompanyament a les famílies]:[Nombre d''hores de seguiment en el lloc de feina]])</f>
        <v>0</v>
      </c>
      <c r="V275" s="371" t="str">
        <f>IF(Taula42[[#This Row],[Suma total d''hores d''atenció]]=0,"",AH275)</f>
        <v/>
      </c>
      <c r="W275" s="170"/>
      <c r="X275" s="170"/>
      <c r="Y275" s="170"/>
      <c r="Z275" s="170"/>
      <c r="AA275" s="170"/>
      <c r="AB275" s="224">
        <f t="shared" si="36"/>
        <v>0</v>
      </c>
      <c r="AC275" s="227">
        <f>Taula42[[#This Row],[Mòdul aplicat]]</f>
        <v>0</v>
      </c>
      <c r="AD275" s="231"/>
      <c r="AE275" s="80"/>
      <c r="AF275" s="529">
        <f>(IF(AND(AS275=1,Taula42[[#This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75" s="529">
        <f t="shared" si="44"/>
        <v>0</v>
      </c>
      <c r="AH27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75" s="420"/>
      <c r="AJ275" s="471" t="str">
        <f>IF(Taula42[[#This Row],[Data inici contracte]]=0,"",(12/365)*Taula42[[#This Row],[Dies de contracte en vigor durant l´any 2023]])</f>
        <v/>
      </c>
      <c r="AK275" s="471" t="str">
        <f>IF(Taula42[[#This Row],[Data inici contracte]]=0,"",(24/365)*Taula42[[#This Row],[Dies de contracte en vigor durant l´any 2023]])</f>
        <v/>
      </c>
      <c r="AL275" s="471" t="str">
        <f>IF(Taula42[[#This Row],[Data inici contracte]]=0,"",(4/365)*Taula42[[#This Row],[Dies de contracte en vigor durant l´any 2023]])</f>
        <v/>
      </c>
      <c r="AM275" s="471" t="str">
        <f>IF(Taula42[[#This Row],[Data inici contracte]]=0,"",(64/365)*Taula42[[#This Row],[Dies de contracte en vigor durant l´any 2023]])</f>
        <v/>
      </c>
      <c r="AN275" s="420"/>
      <c r="AO275" s="91">
        <f>IF(AS275=1,((2763.41/365)*Taula42[[#This Row],[Dies de contracte en vigor durant l´any 2023]]),0)</f>
        <v>0</v>
      </c>
      <c r="AQ275" s="15"/>
      <c r="AS275" s="425">
        <f>IF(Taula42[[#This Row],[Núm. d''ordre]]&lt;&gt;"",1,0)</f>
        <v>0</v>
      </c>
      <c r="AU275" s="425">
        <f t="shared" si="37"/>
        <v>1</v>
      </c>
      <c r="AV275" s="425">
        <f t="shared" si="38"/>
        <v>0</v>
      </c>
      <c r="AX275" s="425">
        <f>IF(Taula42[[#This Row],[Núm. d''ordre]]&gt;0,1,0)</f>
        <v>1</v>
      </c>
      <c r="AZ275" s="426">
        <f t="shared" si="39"/>
        <v>0</v>
      </c>
      <c r="BA275" s="426">
        <f t="shared" si="40"/>
        <v>0</v>
      </c>
      <c r="BB275" s="426">
        <f t="shared" si="41"/>
        <v>0</v>
      </c>
      <c r="BD275" s="88">
        <f t="shared" si="42"/>
        <v>0</v>
      </c>
      <c r="BE275" s="88">
        <f t="shared" si="43"/>
        <v>0</v>
      </c>
      <c r="CC275" s="12"/>
      <c r="CD275" s="12"/>
      <c r="CE275" s="12"/>
    </row>
    <row r="276" spans="1:83" ht="13.5" customHeight="1">
      <c r="A276" s="9"/>
      <c r="B276" s="15" t="str">
        <f>IF($C276&lt;&gt;"",MAX($B$7:B275)+1,"")</f>
        <v/>
      </c>
      <c r="C276" s="2"/>
      <c r="D276" s="167"/>
      <c r="E276" s="168"/>
      <c r="F276" s="153"/>
      <c r="G276" s="153"/>
      <c r="H276" s="160"/>
      <c r="I276" s="159"/>
      <c r="J276" s="163"/>
      <c r="K276" s="172"/>
      <c r="L276" s="162"/>
      <c r="M276" s="162"/>
      <c r="N276" s="532" t="str">
        <f>IF(Taula42[[#This Row],[Data inici contracte]]&lt;&gt;0,Taula42[[#This Row],[Data finalització contracte]]+1,"")</f>
        <v/>
      </c>
      <c r="O27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76" s="495" t="str">
        <f>IF(Taula42[[#This Row],[Data inici contracte]]&lt;&gt;0,((Taula42[[#This Row],[Dies de contracte en vigor durant l´any 2023]]/365)*104),"")</f>
        <v/>
      </c>
      <c r="Q276" s="496"/>
      <c r="R276" s="496"/>
      <c r="S276" s="496"/>
      <c r="T276" s="496"/>
      <c r="U276" s="371">
        <f>SUM(Taula42[[#This Row],[Nombre d''hores de suport i acompanyament a les famílies]:[Nombre d''hores de seguiment en el lloc de feina]])</f>
        <v>0</v>
      </c>
      <c r="V276" s="371" t="str">
        <f>IF(Taula42[[#This Row],[Suma total d''hores d''atenció]]=0,"",AH276)</f>
        <v/>
      </c>
      <c r="W276" s="170"/>
      <c r="X276" s="170"/>
      <c r="Y276" s="170"/>
      <c r="Z276" s="170"/>
      <c r="AA276" s="170"/>
      <c r="AB276" s="224">
        <f t="shared" si="36"/>
        <v>0</v>
      </c>
      <c r="AC276" s="227">
        <f>Taula42[[#This Row],[Mòdul aplicat]]</f>
        <v>0</v>
      </c>
      <c r="AD276" s="231"/>
      <c r="AE276" s="80"/>
      <c r="AF276" s="529">
        <f>(IF(AND(AS276=1,Taula42[[#This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76" s="529">
        <f t="shared" si="44"/>
        <v>0</v>
      </c>
      <c r="AH27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76" s="420"/>
      <c r="AJ276" s="471" t="str">
        <f>IF(Taula42[[#This Row],[Data inici contracte]]=0,"",(12/365)*Taula42[[#This Row],[Dies de contracte en vigor durant l´any 2023]])</f>
        <v/>
      </c>
      <c r="AK276" s="471" t="str">
        <f>IF(Taula42[[#This Row],[Data inici contracte]]=0,"",(24/365)*Taula42[[#This Row],[Dies de contracte en vigor durant l´any 2023]])</f>
        <v/>
      </c>
      <c r="AL276" s="471" t="str">
        <f>IF(Taula42[[#This Row],[Data inici contracte]]=0,"",(4/365)*Taula42[[#This Row],[Dies de contracte en vigor durant l´any 2023]])</f>
        <v/>
      </c>
      <c r="AM276" s="471" t="str">
        <f>IF(Taula42[[#This Row],[Data inici contracte]]=0,"",(64/365)*Taula42[[#This Row],[Dies de contracte en vigor durant l´any 2023]])</f>
        <v/>
      </c>
      <c r="AN276" s="420"/>
      <c r="AO276" s="91">
        <f>IF(AS276=1,((2763.41/365)*Taula42[[#This Row],[Dies de contracte en vigor durant l´any 2023]]),0)</f>
        <v>0</v>
      </c>
      <c r="AQ276" s="15"/>
      <c r="AS276" s="425">
        <f>IF(Taula42[[#This Row],[Núm. d''ordre]]&lt;&gt;"",1,0)</f>
        <v>0</v>
      </c>
      <c r="AU276" s="425">
        <f t="shared" si="37"/>
        <v>1</v>
      </c>
      <c r="AV276" s="425">
        <f t="shared" si="38"/>
        <v>0</v>
      </c>
      <c r="AX276" s="425">
        <f>IF(Taula42[[#This Row],[Núm. d''ordre]]&gt;0,1,0)</f>
        <v>1</v>
      </c>
      <c r="AZ276" s="426">
        <f t="shared" si="39"/>
        <v>0</v>
      </c>
      <c r="BA276" s="426">
        <f t="shared" si="40"/>
        <v>0</v>
      </c>
      <c r="BB276" s="426">
        <f t="shared" si="41"/>
        <v>0</v>
      </c>
      <c r="BD276" s="88">
        <f t="shared" si="42"/>
        <v>0</v>
      </c>
      <c r="BE276" s="88">
        <f t="shared" si="43"/>
        <v>0</v>
      </c>
      <c r="CC276" s="12"/>
      <c r="CD276" s="12"/>
      <c r="CE276" s="12"/>
    </row>
    <row r="277" spans="1:83" ht="13.5" customHeight="1">
      <c r="A277" s="9"/>
      <c r="B277" s="15" t="str">
        <f>IF($C277&lt;&gt;"",MAX($B$7:B276)+1,"")</f>
        <v/>
      </c>
      <c r="C277" s="2"/>
      <c r="D277" s="167"/>
      <c r="E277" s="168"/>
      <c r="F277" s="153"/>
      <c r="G277" s="153"/>
      <c r="H277" s="160"/>
      <c r="I277" s="159"/>
      <c r="J277" s="163"/>
      <c r="K277" s="172"/>
      <c r="L277" s="162"/>
      <c r="M277" s="162"/>
      <c r="N277" s="532" t="str">
        <f>IF(Taula42[[#This Row],[Data inici contracte]]&lt;&gt;0,Taula42[[#This Row],[Data finalització contracte]]+1,"")</f>
        <v/>
      </c>
      <c r="O27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77" s="495" t="str">
        <f>IF(Taula42[[#This Row],[Data inici contracte]]&lt;&gt;0,((Taula42[[#This Row],[Dies de contracte en vigor durant l´any 2023]]/365)*104),"")</f>
        <v/>
      </c>
      <c r="Q277" s="496"/>
      <c r="R277" s="496"/>
      <c r="S277" s="496"/>
      <c r="T277" s="496"/>
      <c r="U277" s="371">
        <f>SUM(Taula42[[#This Row],[Nombre d''hores de suport i acompanyament a les famílies]:[Nombre d''hores de seguiment en el lloc de feina]])</f>
        <v>0</v>
      </c>
      <c r="V277" s="371" t="str">
        <f>IF(Taula42[[#This Row],[Suma total d''hores d''atenció]]=0,"",AH277)</f>
        <v/>
      </c>
      <c r="W277" s="170"/>
      <c r="X277" s="170"/>
      <c r="Y277" s="170"/>
      <c r="Z277" s="170"/>
      <c r="AA277" s="170"/>
      <c r="AB277" s="224">
        <f t="shared" si="36"/>
        <v>0</v>
      </c>
      <c r="AC277" s="227">
        <f>Taula42[[#This Row],[Mòdul aplicat]]</f>
        <v>0</v>
      </c>
      <c r="AD277" s="231"/>
      <c r="AE277" s="80"/>
      <c r="AF277" s="529">
        <f>(IF(AND(AS277=1,Taula42[[#This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77" s="529">
        <f t="shared" si="44"/>
        <v>0</v>
      </c>
      <c r="AH27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77" s="420"/>
      <c r="AJ277" s="471" t="str">
        <f>IF(Taula42[[#This Row],[Data inici contracte]]=0,"",(12/365)*Taula42[[#This Row],[Dies de contracte en vigor durant l´any 2023]])</f>
        <v/>
      </c>
      <c r="AK277" s="471" t="str">
        <f>IF(Taula42[[#This Row],[Data inici contracte]]=0,"",(24/365)*Taula42[[#This Row],[Dies de contracte en vigor durant l´any 2023]])</f>
        <v/>
      </c>
      <c r="AL277" s="471" t="str">
        <f>IF(Taula42[[#This Row],[Data inici contracte]]=0,"",(4/365)*Taula42[[#This Row],[Dies de contracte en vigor durant l´any 2023]])</f>
        <v/>
      </c>
      <c r="AM277" s="471" t="str">
        <f>IF(Taula42[[#This Row],[Data inici contracte]]=0,"",(64/365)*Taula42[[#This Row],[Dies de contracte en vigor durant l´any 2023]])</f>
        <v/>
      </c>
      <c r="AN277" s="420"/>
      <c r="AO277" s="91">
        <f>IF(AS277=1,((2763.41/365)*Taula42[[#This Row],[Dies de contracte en vigor durant l´any 2023]]),0)</f>
        <v>0</v>
      </c>
      <c r="AQ277" s="15"/>
      <c r="AS277" s="425">
        <f>IF(Taula42[[#This Row],[Núm. d''ordre]]&lt;&gt;"",1,0)</f>
        <v>0</v>
      </c>
      <c r="AU277" s="425">
        <f t="shared" si="37"/>
        <v>1</v>
      </c>
      <c r="AV277" s="425">
        <f t="shared" si="38"/>
        <v>0</v>
      </c>
      <c r="AX277" s="425">
        <f>IF(Taula42[[#This Row],[Núm. d''ordre]]&gt;0,1,0)</f>
        <v>1</v>
      </c>
      <c r="AZ277" s="426">
        <f t="shared" si="39"/>
        <v>0</v>
      </c>
      <c r="BA277" s="426">
        <f t="shared" si="40"/>
        <v>0</v>
      </c>
      <c r="BB277" s="426">
        <f t="shared" si="41"/>
        <v>0</v>
      </c>
      <c r="BD277" s="88">
        <f t="shared" si="42"/>
        <v>0</v>
      </c>
      <c r="BE277" s="88">
        <f t="shared" si="43"/>
        <v>0</v>
      </c>
      <c r="CC277" s="12"/>
      <c r="CD277" s="12"/>
      <c r="CE277" s="12"/>
    </row>
    <row r="278" spans="1:83" ht="13.5" customHeight="1">
      <c r="A278" s="9"/>
      <c r="B278" s="15" t="str">
        <f>IF($C278&lt;&gt;"",MAX($B$7:B277)+1,"")</f>
        <v/>
      </c>
      <c r="C278" s="2"/>
      <c r="D278" s="167"/>
      <c r="E278" s="168"/>
      <c r="F278" s="153"/>
      <c r="G278" s="153"/>
      <c r="H278" s="160"/>
      <c r="I278" s="159"/>
      <c r="J278" s="163"/>
      <c r="K278" s="172"/>
      <c r="L278" s="162"/>
      <c r="M278" s="162"/>
      <c r="N278" s="532" t="str">
        <f>IF(Taula42[[#This Row],[Data inici contracte]]&lt;&gt;0,Taula42[[#This Row],[Data finalització contracte]]+1,"")</f>
        <v/>
      </c>
      <c r="O27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78" s="495" t="str">
        <f>IF(Taula42[[#This Row],[Data inici contracte]]&lt;&gt;0,((Taula42[[#This Row],[Dies de contracte en vigor durant l´any 2023]]/365)*104),"")</f>
        <v/>
      </c>
      <c r="Q278" s="496"/>
      <c r="R278" s="496"/>
      <c r="S278" s="496"/>
      <c r="T278" s="496"/>
      <c r="U278" s="371">
        <f>SUM(Taula42[[#This Row],[Nombre d''hores de suport i acompanyament a les famílies]:[Nombre d''hores de seguiment en el lloc de feina]])</f>
        <v>0</v>
      </c>
      <c r="V278" s="371" t="str">
        <f>IF(Taula42[[#This Row],[Suma total d''hores d''atenció]]=0,"",AH278)</f>
        <v/>
      </c>
      <c r="W278" s="170"/>
      <c r="X278" s="170"/>
      <c r="Y278" s="170"/>
      <c r="Z278" s="170"/>
      <c r="AA278" s="170"/>
      <c r="AB278" s="224">
        <f t="shared" si="36"/>
        <v>0</v>
      </c>
      <c r="AC278" s="227">
        <f>Taula42[[#This Row],[Mòdul aplicat]]</f>
        <v>0</v>
      </c>
      <c r="AD278" s="231"/>
      <c r="AE278" s="80"/>
      <c r="AF278" s="529">
        <f>(IF(AND(AS278=1,Taula42[[#This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78" s="529">
        <f t="shared" si="44"/>
        <v>0</v>
      </c>
      <c r="AH27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78" s="420"/>
      <c r="AJ278" s="471" t="str">
        <f>IF(Taula42[[#This Row],[Data inici contracte]]=0,"",(12/365)*Taula42[[#This Row],[Dies de contracte en vigor durant l´any 2023]])</f>
        <v/>
      </c>
      <c r="AK278" s="471" t="str">
        <f>IF(Taula42[[#This Row],[Data inici contracte]]=0,"",(24/365)*Taula42[[#This Row],[Dies de contracte en vigor durant l´any 2023]])</f>
        <v/>
      </c>
      <c r="AL278" s="471" t="str">
        <f>IF(Taula42[[#This Row],[Data inici contracte]]=0,"",(4/365)*Taula42[[#This Row],[Dies de contracte en vigor durant l´any 2023]])</f>
        <v/>
      </c>
      <c r="AM278" s="471" t="str">
        <f>IF(Taula42[[#This Row],[Data inici contracte]]=0,"",(64/365)*Taula42[[#This Row],[Dies de contracte en vigor durant l´any 2023]])</f>
        <v/>
      </c>
      <c r="AN278" s="420"/>
      <c r="AO278" s="91">
        <f>IF(AS278=1,((2763.41/365)*Taula42[[#This Row],[Dies de contracte en vigor durant l´any 2023]]),0)</f>
        <v>0</v>
      </c>
      <c r="AQ278" s="15"/>
      <c r="AS278" s="425">
        <f>IF(Taula42[[#This Row],[Núm. d''ordre]]&lt;&gt;"",1,0)</f>
        <v>0</v>
      </c>
      <c r="AU278" s="425">
        <f t="shared" si="37"/>
        <v>1</v>
      </c>
      <c r="AV278" s="425">
        <f t="shared" si="38"/>
        <v>0</v>
      </c>
      <c r="AX278" s="425">
        <f>IF(Taula42[[#This Row],[Núm. d''ordre]]&gt;0,1,0)</f>
        <v>1</v>
      </c>
      <c r="AZ278" s="426">
        <f t="shared" si="39"/>
        <v>0</v>
      </c>
      <c r="BA278" s="426">
        <f t="shared" si="40"/>
        <v>0</v>
      </c>
      <c r="BB278" s="426">
        <f t="shared" si="41"/>
        <v>0</v>
      </c>
      <c r="BD278" s="88">
        <f t="shared" si="42"/>
        <v>0</v>
      </c>
      <c r="BE278" s="88">
        <f t="shared" si="43"/>
        <v>0</v>
      </c>
      <c r="CC278" s="12"/>
      <c r="CD278" s="12"/>
      <c r="CE278" s="12"/>
    </row>
    <row r="279" spans="1:83" ht="13.5" customHeight="1">
      <c r="A279" s="9"/>
      <c r="B279" s="15" t="str">
        <f>IF($C279&lt;&gt;"",MAX($B$7:B278)+1,"")</f>
        <v/>
      </c>
      <c r="C279" s="2"/>
      <c r="D279" s="167"/>
      <c r="E279" s="168"/>
      <c r="F279" s="153"/>
      <c r="G279" s="153"/>
      <c r="H279" s="160"/>
      <c r="I279" s="159"/>
      <c r="J279" s="163"/>
      <c r="K279" s="172"/>
      <c r="L279" s="162"/>
      <c r="M279" s="162"/>
      <c r="N279" s="532" t="str">
        <f>IF(Taula42[[#This Row],[Data inici contracte]]&lt;&gt;0,Taula42[[#This Row],[Data finalització contracte]]+1,"")</f>
        <v/>
      </c>
      <c r="O27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79" s="495" t="str">
        <f>IF(Taula42[[#This Row],[Data inici contracte]]&lt;&gt;0,((Taula42[[#This Row],[Dies de contracte en vigor durant l´any 2023]]/365)*104),"")</f>
        <v/>
      </c>
      <c r="Q279" s="496"/>
      <c r="R279" s="496"/>
      <c r="S279" s="496"/>
      <c r="T279" s="496"/>
      <c r="U279" s="371">
        <f>SUM(Taula42[[#This Row],[Nombre d''hores de suport i acompanyament a les famílies]:[Nombre d''hores de seguiment en el lloc de feina]])</f>
        <v>0</v>
      </c>
      <c r="V279" s="371" t="str">
        <f>IF(Taula42[[#This Row],[Suma total d''hores d''atenció]]=0,"",AH279)</f>
        <v/>
      </c>
      <c r="W279" s="170"/>
      <c r="X279" s="170"/>
      <c r="Y279" s="170"/>
      <c r="Z279" s="170"/>
      <c r="AA279" s="170"/>
      <c r="AB279" s="224">
        <f t="shared" si="36"/>
        <v>0</v>
      </c>
      <c r="AC279" s="227">
        <f>Taula42[[#This Row],[Mòdul aplicat]]</f>
        <v>0</v>
      </c>
      <c r="AD279" s="231"/>
      <c r="AE279" s="80"/>
      <c r="AF279" s="529">
        <f>(IF(AND(AS279=1,Taula42[[#This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79" s="529">
        <f t="shared" si="44"/>
        <v>0</v>
      </c>
      <c r="AH27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79" s="420"/>
      <c r="AJ279" s="471" t="str">
        <f>IF(Taula42[[#This Row],[Data inici contracte]]=0,"",(12/365)*Taula42[[#This Row],[Dies de contracte en vigor durant l´any 2023]])</f>
        <v/>
      </c>
      <c r="AK279" s="471" t="str">
        <f>IF(Taula42[[#This Row],[Data inici contracte]]=0,"",(24/365)*Taula42[[#This Row],[Dies de contracte en vigor durant l´any 2023]])</f>
        <v/>
      </c>
      <c r="AL279" s="471" t="str">
        <f>IF(Taula42[[#This Row],[Data inici contracte]]=0,"",(4/365)*Taula42[[#This Row],[Dies de contracte en vigor durant l´any 2023]])</f>
        <v/>
      </c>
      <c r="AM279" s="471" t="str">
        <f>IF(Taula42[[#This Row],[Data inici contracte]]=0,"",(64/365)*Taula42[[#This Row],[Dies de contracte en vigor durant l´any 2023]])</f>
        <v/>
      </c>
      <c r="AN279" s="420"/>
      <c r="AO279" s="91">
        <f>IF(AS279=1,((2763.41/365)*Taula42[[#This Row],[Dies de contracte en vigor durant l´any 2023]]),0)</f>
        <v>0</v>
      </c>
      <c r="AQ279" s="15"/>
      <c r="AS279" s="425">
        <f>IF(Taula42[[#This Row],[Núm. d''ordre]]&lt;&gt;"",1,0)</f>
        <v>0</v>
      </c>
      <c r="AU279" s="425">
        <f t="shared" si="37"/>
        <v>1</v>
      </c>
      <c r="AV279" s="425">
        <f t="shared" si="38"/>
        <v>0</v>
      </c>
      <c r="AX279" s="425">
        <f>IF(Taula42[[#This Row],[Núm. d''ordre]]&gt;0,1,0)</f>
        <v>1</v>
      </c>
      <c r="AZ279" s="426">
        <f t="shared" si="39"/>
        <v>0</v>
      </c>
      <c r="BA279" s="426">
        <f t="shared" si="40"/>
        <v>0</v>
      </c>
      <c r="BB279" s="426">
        <f t="shared" si="41"/>
        <v>0</v>
      </c>
      <c r="BD279" s="88">
        <f t="shared" si="42"/>
        <v>0</v>
      </c>
      <c r="BE279" s="88">
        <f t="shared" si="43"/>
        <v>0</v>
      </c>
      <c r="CC279" s="12"/>
      <c r="CD279" s="12"/>
      <c r="CE279" s="12"/>
    </row>
    <row r="280" spans="1:83" ht="13.5" customHeight="1">
      <c r="A280" s="9"/>
      <c r="B280" s="15" t="str">
        <f>IF($C280&lt;&gt;"",MAX($B$7:B279)+1,"")</f>
        <v/>
      </c>
      <c r="C280" s="2"/>
      <c r="D280" s="167"/>
      <c r="E280" s="168"/>
      <c r="F280" s="153"/>
      <c r="G280" s="153"/>
      <c r="H280" s="160"/>
      <c r="I280" s="159"/>
      <c r="J280" s="163"/>
      <c r="K280" s="172"/>
      <c r="L280" s="162"/>
      <c r="M280" s="162"/>
      <c r="N280" s="532" t="str">
        <f>IF(Taula42[[#This Row],[Data inici contracte]]&lt;&gt;0,Taula42[[#This Row],[Data finalització contracte]]+1,"")</f>
        <v/>
      </c>
      <c r="O28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80" s="495" t="str">
        <f>IF(Taula42[[#This Row],[Data inici contracte]]&lt;&gt;0,((Taula42[[#This Row],[Dies de contracte en vigor durant l´any 2023]]/365)*104),"")</f>
        <v/>
      </c>
      <c r="Q280" s="496"/>
      <c r="R280" s="496"/>
      <c r="S280" s="496"/>
      <c r="T280" s="496"/>
      <c r="U280" s="371">
        <f>SUM(Taula42[[#This Row],[Nombre d''hores de suport i acompanyament a les famílies]:[Nombre d''hores de seguiment en el lloc de feina]])</f>
        <v>0</v>
      </c>
      <c r="V280" s="371" t="str">
        <f>IF(Taula42[[#This Row],[Suma total d''hores d''atenció]]=0,"",AH280)</f>
        <v/>
      </c>
      <c r="W280" s="170"/>
      <c r="X280" s="170"/>
      <c r="Y280" s="170"/>
      <c r="Z280" s="170"/>
      <c r="AA280" s="170"/>
      <c r="AB280" s="224">
        <f t="shared" si="36"/>
        <v>0</v>
      </c>
      <c r="AC280" s="227">
        <f>Taula42[[#This Row],[Mòdul aplicat]]</f>
        <v>0</v>
      </c>
      <c r="AD280" s="231"/>
      <c r="AE280" s="80"/>
      <c r="AF280" s="529">
        <f>(IF(AND(AS280=1,Taula42[[#This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80" s="529">
        <f t="shared" si="44"/>
        <v>0</v>
      </c>
      <c r="AH28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80" s="420"/>
      <c r="AJ280" s="471" t="str">
        <f>IF(Taula42[[#This Row],[Data inici contracte]]=0,"",(12/365)*Taula42[[#This Row],[Dies de contracte en vigor durant l´any 2023]])</f>
        <v/>
      </c>
      <c r="AK280" s="471" t="str">
        <f>IF(Taula42[[#This Row],[Data inici contracte]]=0,"",(24/365)*Taula42[[#This Row],[Dies de contracte en vigor durant l´any 2023]])</f>
        <v/>
      </c>
      <c r="AL280" s="471" t="str">
        <f>IF(Taula42[[#This Row],[Data inici contracte]]=0,"",(4/365)*Taula42[[#This Row],[Dies de contracte en vigor durant l´any 2023]])</f>
        <v/>
      </c>
      <c r="AM280" s="471" t="str">
        <f>IF(Taula42[[#This Row],[Data inici contracte]]=0,"",(64/365)*Taula42[[#This Row],[Dies de contracte en vigor durant l´any 2023]])</f>
        <v/>
      </c>
      <c r="AN280" s="420"/>
      <c r="AO280" s="91">
        <f>IF(AS280=1,((2763.41/365)*Taula42[[#This Row],[Dies de contracte en vigor durant l´any 2023]]),0)</f>
        <v>0</v>
      </c>
      <c r="AQ280" s="15"/>
      <c r="AS280" s="425">
        <f>IF(Taula42[[#This Row],[Núm. d''ordre]]&lt;&gt;"",1,0)</f>
        <v>0</v>
      </c>
      <c r="AU280" s="425">
        <f t="shared" si="37"/>
        <v>1</v>
      </c>
      <c r="AV280" s="425">
        <f t="shared" si="38"/>
        <v>0</v>
      </c>
      <c r="AX280" s="425">
        <f>IF(Taula42[[#This Row],[Núm. d''ordre]]&gt;0,1,0)</f>
        <v>1</v>
      </c>
      <c r="AZ280" s="426">
        <f t="shared" si="39"/>
        <v>0</v>
      </c>
      <c r="BA280" s="426">
        <f t="shared" si="40"/>
        <v>0</v>
      </c>
      <c r="BB280" s="426">
        <f t="shared" si="41"/>
        <v>0</v>
      </c>
      <c r="BD280" s="88">
        <f t="shared" si="42"/>
        <v>0</v>
      </c>
      <c r="BE280" s="88">
        <f t="shared" si="43"/>
        <v>0</v>
      </c>
      <c r="CC280" s="12"/>
      <c r="CD280" s="12"/>
      <c r="CE280" s="12"/>
    </row>
    <row r="281" spans="1:83" ht="13.5" customHeight="1">
      <c r="A281" s="9"/>
      <c r="B281" s="15" t="str">
        <f>IF($C281&lt;&gt;"",MAX($B$7:B280)+1,"")</f>
        <v/>
      </c>
      <c r="C281" s="2"/>
      <c r="D281" s="167"/>
      <c r="E281" s="168"/>
      <c r="F281" s="153"/>
      <c r="G281" s="153"/>
      <c r="H281" s="160"/>
      <c r="I281" s="159"/>
      <c r="J281" s="163"/>
      <c r="K281" s="172"/>
      <c r="L281" s="162"/>
      <c r="M281" s="162"/>
      <c r="N281" s="532" t="str">
        <f>IF(Taula42[[#This Row],[Data inici contracte]]&lt;&gt;0,Taula42[[#This Row],[Data finalització contracte]]+1,"")</f>
        <v/>
      </c>
      <c r="O28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81" s="495" t="str">
        <f>IF(Taula42[[#This Row],[Data inici contracte]]&lt;&gt;0,((Taula42[[#This Row],[Dies de contracte en vigor durant l´any 2023]]/365)*104),"")</f>
        <v/>
      </c>
      <c r="Q281" s="496"/>
      <c r="R281" s="496"/>
      <c r="S281" s="496"/>
      <c r="T281" s="496"/>
      <c r="U281" s="371">
        <f>SUM(Taula42[[#This Row],[Nombre d''hores de suport i acompanyament a les famílies]:[Nombre d''hores de seguiment en el lloc de feina]])</f>
        <v>0</v>
      </c>
      <c r="V281" s="371" t="str">
        <f>IF(Taula42[[#This Row],[Suma total d''hores d''atenció]]=0,"",AH281)</f>
        <v/>
      </c>
      <c r="W281" s="170"/>
      <c r="X281" s="170"/>
      <c r="Y281" s="170"/>
      <c r="Z281" s="170"/>
      <c r="AA281" s="170"/>
      <c r="AB281" s="224">
        <f t="shared" si="36"/>
        <v>0</v>
      </c>
      <c r="AC281" s="227">
        <f>Taula42[[#This Row],[Mòdul aplicat]]</f>
        <v>0</v>
      </c>
      <c r="AD281" s="231"/>
      <c r="AE281" s="80"/>
      <c r="AF281" s="529">
        <f>(IF(AND(AS281=1,Taula42[[#This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81" s="529">
        <f t="shared" si="44"/>
        <v>0</v>
      </c>
      <c r="AH28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81" s="420"/>
      <c r="AJ281" s="471" t="str">
        <f>IF(Taula42[[#This Row],[Data inici contracte]]=0,"",(12/365)*Taula42[[#This Row],[Dies de contracte en vigor durant l´any 2023]])</f>
        <v/>
      </c>
      <c r="AK281" s="471" t="str">
        <f>IF(Taula42[[#This Row],[Data inici contracte]]=0,"",(24/365)*Taula42[[#This Row],[Dies de contracte en vigor durant l´any 2023]])</f>
        <v/>
      </c>
      <c r="AL281" s="471" t="str">
        <f>IF(Taula42[[#This Row],[Data inici contracte]]=0,"",(4/365)*Taula42[[#This Row],[Dies de contracte en vigor durant l´any 2023]])</f>
        <v/>
      </c>
      <c r="AM281" s="471" t="str">
        <f>IF(Taula42[[#This Row],[Data inici contracte]]=0,"",(64/365)*Taula42[[#This Row],[Dies de contracte en vigor durant l´any 2023]])</f>
        <v/>
      </c>
      <c r="AN281" s="420"/>
      <c r="AO281" s="91">
        <f>IF(AS281=1,((2763.41/365)*Taula42[[#This Row],[Dies de contracte en vigor durant l´any 2023]]),0)</f>
        <v>0</v>
      </c>
      <c r="AQ281" s="15"/>
      <c r="AS281" s="425">
        <f>IF(Taula42[[#This Row],[Núm. d''ordre]]&lt;&gt;"",1,0)</f>
        <v>0</v>
      </c>
      <c r="AU281" s="425">
        <f t="shared" si="37"/>
        <v>1</v>
      </c>
      <c r="AV281" s="425">
        <f t="shared" si="38"/>
        <v>0</v>
      </c>
      <c r="AX281" s="425">
        <f>IF(Taula42[[#This Row],[Núm. d''ordre]]&gt;0,1,0)</f>
        <v>1</v>
      </c>
      <c r="AZ281" s="426">
        <f t="shared" si="39"/>
        <v>0</v>
      </c>
      <c r="BA281" s="426">
        <f t="shared" si="40"/>
        <v>0</v>
      </c>
      <c r="BB281" s="426">
        <f t="shared" si="41"/>
        <v>0</v>
      </c>
      <c r="BD281" s="88">
        <f t="shared" si="42"/>
        <v>0</v>
      </c>
      <c r="BE281" s="88">
        <f t="shared" si="43"/>
        <v>0</v>
      </c>
      <c r="CC281" s="12"/>
      <c r="CD281" s="12"/>
      <c r="CE281" s="12"/>
    </row>
    <row r="282" spans="1:83" ht="13.5" customHeight="1">
      <c r="A282" s="9"/>
      <c r="B282" s="15" t="str">
        <f>IF($C282&lt;&gt;"",MAX($B$7:B281)+1,"")</f>
        <v/>
      </c>
      <c r="C282" s="2"/>
      <c r="D282" s="167"/>
      <c r="E282" s="168"/>
      <c r="F282" s="153"/>
      <c r="G282" s="153"/>
      <c r="H282" s="160"/>
      <c r="I282" s="159"/>
      <c r="J282" s="163"/>
      <c r="K282" s="172"/>
      <c r="L282" s="162"/>
      <c r="M282" s="162"/>
      <c r="N282" s="532" t="str">
        <f>IF(Taula42[[#This Row],[Data inici contracte]]&lt;&gt;0,Taula42[[#This Row],[Data finalització contracte]]+1,"")</f>
        <v/>
      </c>
      <c r="O28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82" s="495" t="str">
        <f>IF(Taula42[[#This Row],[Data inici contracte]]&lt;&gt;0,((Taula42[[#This Row],[Dies de contracte en vigor durant l´any 2023]]/365)*104),"")</f>
        <v/>
      </c>
      <c r="Q282" s="496"/>
      <c r="R282" s="496"/>
      <c r="S282" s="496"/>
      <c r="T282" s="496"/>
      <c r="U282" s="371">
        <f>SUM(Taula42[[#This Row],[Nombre d''hores de suport i acompanyament a les famílies]:[Nombre d''hores de seguiment en el lloc de feina]])</f>
        <v>0</v>
      </c>
      <c r="V282" s="371" t="str">
        <f>IF(Taula42[[#This Row],[Suma total d''hores d''atenció]]=0,"",AH282)</f>
        <v/>
      </c>
      <c r="W282" s="170"/>
      <c r="X282" s="170"/>
      <c r="Y282" s="170"/>
      <c r="Z282" s="170"/>
      <c r="AA282" s="170"/>
      <c r="AB282" s="224">
        <f t="shared" si="36"/>
        <v>0</v>
      </c>
      <c r="AC282" s="227">
        <f>Taula42[[#This Row],[Mòdul aplicat]]</f>
        <v>0</v>
      </c>
      <c r="AD282" s="231"/>
      <c r="AE282" s="80"/>
      <c r="AF282" s="529">
        <f>(IF(AND(AS282=1,Taula42[[#This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82" s="529">
        <f t="shared" si="44"/>
        <v>0</v>
      </c>
      <c r="AH28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82" s="420"/>
      <c r="AJ282" s="471" t="str">
        <f>IF(Taula42[[#This Row],[Data inici contracte]]=0,"",(12/365)*Taula42[[#This Row],[Dies de contracte en vigor durant l´any 2023]])</f>
        <v/>
      </c>
      <c r="AK282" s="471" t="str">
        <f>IF(Taula42[[#This Row],[Data inici contracte]]=0,"",(24/365)*Taula42[[#This Row],[Dies de contracte en vigor durant l´any 2023]])</f>
        <v/>
      </c>
      <c r="AL282" s="471" t="str">
        <f>IF(Taula42[[#This Row],[Data inici contracte]]=0,"",(4/365)*Taula42[[#This Row],[Dies de contracte en vigor durant l´any 2023]])</f>
        <v/>
      </c>
      <c r="AM282" s="471" t="str">
        <f>IF(Taula42[[#This Row],[Data inici contracte]]=0,"",(64/365)*Taula42[[#This Row],[Dies de contracte en vigor durant l´any 2023]])</f>
        <v/>
      </c>
      <c r="AN282" s="420"/>
      <c r="AO282" s="91">
        <f>IF(AS282=1,((2763.41/365)*Taula42[[#This Row],[Dies de contracte en vigor durant l´any 2023]]),0)</f>
        <v>0</v>
      </c>
      <c r="AQ282" s="15"/>
      <c r="AS282" s="425">
        <f>IF(Taula42[[#This Row],[Núm. d''ordre]]&lt;&gt;"",1,0)</f>
        <v>0</v>
      </c>
      <c r="AU282" s="425">
        <f t="shared" si="37"/>
        <v>1</v>
      </c>
      <c r="AV282" s="425">
        <f t="shared" si="38"/>
        <v>0</v>
      </c>
      <c r="AX282" s="425">
        <f>IF(Taula42[[#This Row],[Núm. d''ordre]]&gt;0,1,0)</f>
        <v>1</v>
      </c>
      <c r="AZ282" s="426">
        <f t="shared" si="39"/>
        <v>0</v>
      </c>
      <c r="BA282" s="426">
        <f t="shared" si="40"/>
        <v>0</v>
      </c>
      <c r="BB282" s="426">
        <f t="shared" si="41"/>
        <v>0</v>
      </c>
      <c r="BD282" s="88">
        <f t="shared" si="42"/>
        <v>0</v>
      </c>
      <c r="BE282" s="88">
        <f t="shared" si="43"/>
        <v>0</v>
      </c>
      <c r="CC282" s="12"/>
      <c r="CD282" s="12"/>
      <c r="CE282" s="12"/>
    </row>
    <row r="283" spans="1:83" ht="13.5" customHeight="1">
      <c r="A283" s="9"/>
      <c r="B283" s="15" t="str">
        <f>IF($C283&lt;&gt;"",MAX($B$7:B282)+1,"")</f>
        <v/>
      </c>
      <c r="C283" s="2"/>
      <c r="D283" s="167"/>
      <c r="E283" s="168"/>
      <c r="F283" s="153"/>
      <c r="G283" s="153"/>
      <c r="H283" s="160"/>
      <c r="I283" s="159"/>
      <c r="J283" s="163"/>
      <c r="K283" s="172"/>
      <c r="L283" s="162"/>
      <c r="M283" s="162"/>
      <c r="N283" s="532" t="str">
        <f>IF(Taula42[[#This Row],[Data inici contracte]]&lt;&gt;0,Taula42[[#This Row],[Data finalització contracte]]+1,"")</f>
        <v/>
      </c>
      <c r="O28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83" s="495" t="str">
        <f>IF(Taula42[[#This Row],[Data inici contracte]]&lt;&gt;0,((Taula42[[#This Row],[Dies de contracte en vigor durant l´any 2023]]/365)*104),"")</f>
        <v/>
      </c>
      <c r="Q283" s="496"/>
      <c r="R283" s="496"/>
      <c r="S283" s="496"/>
      <c r="T283" s="496"/>
      <c r="U283" s="371">
        <f>SUM(Taula42[[#This Row],[Nombre d''hores de suport i acompanyament a les famílies]:[Nombre d''hores de seguiment en el lloc de feina]])</f>
        <v>0</v>
      </c>
      <c r="V283" s="371" t="str">
        <f>IF(Taula42[[#This Row],[Suma total d''hores d''atenció]]=0,"",AH283)</f>
        <v/>
      </c>
      <c r="W283" s="170"/>
      <c r="X283" s="170"/>
      <c r="Y283" s="170"/>
      <c r="Z283" s="170"/>
      <c r="AA283" s="170"/>
      <c r="AB283" s="224">
        <f t="shared" si="36"/>
        <v>0</v>
      </c>
      <c r="AC283" s="227">
        <f>Taula42[[#This Row],[Mòdul aplicat]]</f>
        <v>0</v>
      </c>
      <c r="AD283" s="231"/>
      <c r="AE283" s="80"/>
      <c r="AF283" s="529">
        <f>(IF(AND(AS283=1,Taula42[[#This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83" s="529">
        <f t="shared" si="44"/>
        <v>0</v>
      </c>
      <c r="AH28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83" s="420"/>
      <c r="AJ283" s="471" t="str">
        <f>IF(Taula42[[#This Row],[Data inici contracte]]=0,"",(12/365)*Taula42[[#This Row],[Dies de contracte en vigor durant l´any 2023]])</f>
        <v/>
      </c>
      <c r="AK283" s="471" t="str">
        <f>IF(Taula42[[#This Row],[Data inici contracte]]=0,"",(24/365)*Taula42[[#This Row],[Dies de contracte en vigor durant l´any 2023]])</f>
        <v/>
      </c>
      <c r="AL283" s="471" t="str">
        <f>IF(Taula42[[#This Row],[Data inici contracte]]=0,"",(4/365)*Taula42[[#This Row],[Dies de contracte en vigor durant l´any 2023]])</f>
        <v/>
      </c>
      <c r="AM283" s="471" t="str">
        <f>IF(Taula42[[#This Row],[Data inici contracte]]=0,"",(64/365)*Taula42[[#This Row],[Dies de contracte en vigor durant l´any 2023]])</f>
        <v/>
      </c>
      <c r="AN283" s="420"/>
      <c r="AO283" s="91">
        <f>IF(AS283=1,((2763.41/365)*Taula42[[#This Row],[Dies de contracte en vigor durant l´any 2023]]),0)</f>
        <v>0</v>
      </c>
      <c r="AQ283" s="15"/>
      <c r="AS283" s="425">
        <f>IF(Taula42[[#This Row],[Núm. d''ordre]]&lt;&gt;"",1,0)</f>
        <v>0</v>
      </c>
      <c r="AU283" s="425">
        <f t="shared" si="37"/>
        <v>1</v>
      </c>
      <c r="AV283" s="425">
        <f t="shared" si="38"/>
        <v>0</v>
      </c>
      <c r="AX283" s="425">
        <f>IF(Taula42[[#This Row],[Núm. d''ordre]]&gt;0,1,0)</f>
        <v>1</v>
      </c>
      <c r="AZ283" s="426">
        <f t="shared" si="39"/>
        <v>0</v>
      </c>
      <c r="BA283" s="426">
        <f t="shared" si="40"/>
        <v>0</v>
      </c>
      <c r="BB283" s="426">
        <f t="shared" si="41"/>
        <v>0</v>
      </c>
      <c r="BD283" s="88">
        <f t="shared" si="42"/>
        <v>0</v>
      </c>
      <c r="BE283" s="88">
        <f t="shared" si="43"/>
        <v>0</v>
      </c>
      <c r="CC283" s="12"/>
      <c r="CD283" s="12"/>
      <c r="CE283" s="12"/>
    </row>
    <row r="284" spans="1:83" ht="13.5" customHeight="1">
      <c r="A284" s="9"/>
      <c r="B284" s="15" t="str">
        <f>IF($C284&lt;&gt;"",MAX($B$7:B283)+1,"")</f>
        <v/>
      </c>
      <c r="C284" s="2"/>
      <c r="D284" s="167"/>
      <c r="E284" s="168"/>
      <c r="F284" s="153"/>
      <c r="G284" s="153"/>
      <c r="H284" s="160"/>
      <c r="I284" s="159"/>
      <c r="J284" s="163"/>
      <c r="K284" s="172"/>
      <c r="L284" s="162"/>
      <c r="M284" s="162"/>
      <c r="N284" s="532" t="str">
        <f>IF(Taula42[[#This Row],[Data inici contracte]]&lt;&gt;0,Taula42[[#This Row],[Data finalització contracte]]+1,"")</f>
        <v/>
      </c>
      <c r="O28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84" s="495" t="str">
        <f>IF(Taula42[[#This Row],[Data inici contracte]]&lt;&gt;0,((Taula42[[#This Row],[Dies de contracte en vigor durant l´any 2023]]/365)*104),"")</f>
        <v/>
      </c>
      <c r="Q284" s="496"/>
      <c r="R284" s="496"/>
      <c r="S284" s="496"/>
      <c r="T284" s="496"/>
      <c r="U284" s="371">
        <f>SUM(Taula42[[#This Row],[Nombre d''hores de suport i acompanyament a les famílies]:[Nombre d''hores de seguiment en el lloc de feina]])</f>
        <v>0</v>
      </c>
      <c r="V284" s="371" t="str">
        <f>IF(Taula42[[#This Row],[Suma total d''hores d''atenció]]=0,"",AH284)</f>
        <v/>
      </c>
      <c r="W284" s="170"/>
      <c r="X284" s="170"/>
      <c r="Y284" s="170"/>
      <c r="Z284" s="170"/>
      <c r="AA284" s="170"/>
      <c r="AB284" s="224">
        <f t="shared" si="36"/>
        <v>0</v>
      </c>
      <c r="AC284" s="227">
        <f>Taula42[[#This Row],[Mòdul aplicat]]</f>
        <v>0</v>
      </c>
      <c r="AD284" s="231"/>
      <c r="AE284" s="80"/>
      <c r="AF284" s="529">
        <f>(IF(AND(AS284=1,Taula42[[#This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84" s="529">
        <f t="shared" si="44"/>
        <v>0</v>
      </c>
      <c r="AH28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84" s="420"/>
      <c r="AJ284" s="471" t="str">
        <f>IF(Taula42[[#This Row],[Data inici contracte]]=0,"",(12/365)*Taula42[[#This Row],[Dies de contracte en vigor durant l´any 2023]])</f>
        <v/>
      </c>
      <c r="AK284" s="471" t="str">
        <f>IF(Taula42[[#This Row],[Data inici contracte]]=0,"",(24/365)*Taula42[[#This Row],[Dies de contracte en vigor durant l´any 2023]])</f>
        <v/>
      </c>
      <c r="AL284" s="471" t="str">
        <f>IF(Taula42[[#This Row],[Data inici contracte]]=0,"",(4/365)*Taula42[[#This Row],[Dies de contracte en vigor durant l´any 2023]])</f>
        <v/>
      </c>
      <c r="AM284" s="471" t="str">
        <f>IF(Taula42[[#This Row],[Data inici contracte]]=0,"",(64/365)*Taula42[[#This Row],[Dies de contracte en vigor durant l´any 2023]])</f>
        <v/>
      </c>
      <c r="AN284" s="420"/>
      <c r="AO284" s="91">
        <f>IF(AS284=1,((2763.41/365)*Taula42[[#This Row],[Dies de contracte en vigor durant l´any 2023]]),0)</f>
        <v>0</v>
      </c>
      <c r="AQ284" s="15"/>
      <c r="AS284" s="425">
        <f>IF(Taula42[[#This Row],[Núm. d''ordre]]&lt;&gt;"",1,0)</f>
        <v>0</v>
      </c>
      <c r="AU284" s="425">
        <f t="shared" si="37"/>
        <v>1</v>
      </c>
      <c r="AV284" s="425">
        <f t="shared" si="38"/>
        <v>0</v>
      </c>
      <c r="AX284" s="425">
        <f>IF(Taula42[[#This Row],[Núm. d''ordre]]&gt;0,1,0)</f>
        <v>1</v>
      </c>
      <c r="AZ284" s="426">
        <f t="shared" si="39"/>
        <v>0</v>
      </c>
      <c r="BA284" s="426">
        <f t="shared" si="40"/>
        <v>0</v>
      </c>
      <c r="BB284" s="426">
        <f t="shared" si="41"/>
        <v>0</v>
      </c>
      <c r="BD284" s="88">
        <f t="shared" si="42"/>
        <v>0</v>
      </c>
      <c r="BE284" s="88">
        <f t="shared" si="43"/>
        <v>0</v>
      </c>
      <c r="CC284" s="12"/>
      <c r="CD284" s="12"/>
      <c r="CE284" s="12"/>
    </row>
    <row r="285" spans="1:83" ht="13.5" customHeight="1">
      <c r="A285" s="9"/>
      <c r="B285" s="15" t="str">
        <f>IF($C285&lt;&gt;"",MAX($B$7:B284)+1,"")</f>
        <v/>
      </c>
      <c r="C285" s="2"/>
      <c r="D285" s="167"/>
      <c r="E285" s="168"/>
      <c r="F285" s="153"/>
      <c r="G285" s="153"/>
      <c r="H285" s="160"/>
      <c r="I285" s="159"/>
      <c r="J285" s="163"/>
      <c r="K285" s="172"/>
      <c r="L285" s="162"/>
      <c r="M285" s="162"/>
      <c r="N285" s="532" t="str">
        <f>IF(Taula42[[#This Row],[Data inici contracte]]&lt;&gt;0,Taula42[[#This Row],[Data finalització contracte]]+1,"")</f>
        <v/>
      </c>
      <c r="O28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85" s="495" t="str">
        <f>IF(Taula42[[#This Row],[Data inici contracte]]&lt;&gt;0,((Taula42[[#This Row],[Dies de contracte en vigor durant l´any 2023]]/365)*104),"")</f>
        <v/>
      </c>
      <c r="Q285" s="496"/>
      <c r="R285" s="496"/>
      <c r="S285" s="496"/>
      <c r="T285" s="496"/>
      <c r="U285" s="371">
        <f>SUM(Taula42[[#This Row],[Nombre d''hores de suport i acompanyament a les famílies]:[Nombre d''hores de seguiment en el lloc de feina]])</f>
        <v>0</v>
      </c>
      <c r="V285" s="371" t="str">
        <f>IF(Taula42[[#This Row],[Suma total d''hores d''atenció]]=0,"",AH285)</f>
        <v/>
      </c>
      <c r="W285" s="170"/>
      <c r="X285" s="170"/>
      <c r="Y285" s="170"/>
      <c r="Z285" s="170"/>
      <c r="AA285" s="170"/>
      <c r="AB285" s="224">
        <f t="shared" si="36"/>
        <v>0</v>
      </c>
      <c r="AC285" s="227">
        <f>Taula42[[#This Row],[Mòdul aplicat]]</f>
        <v>0</v>
      </c>
      <c r="AD285" s="231"/>
      <c r="AE285" s="80"/>
      <c r="AF285" s="529">
        <f>(IF(AND(AS285=1,Taula42[[#This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85" s="529">
        <f t="shared" si="44"/>
        <v>0</v>
      </c>
      <c r="AH28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85" s="420"/>
      <c r="AJ285" s="471" t="str">
        <f>IF(Taula42[[#This Row],[Data inici contracte]]=0,"",(12/365)*Taula42[[#This Row],[Dies de contracte en vigor durant l´any 2023]])</f>
        <v/>
      </c>
      <c r="AK285" s="471" t="str">
        <f>IF(Taula42[[#This Row],[Data inici contracte]]=0,"",(24/365)*Taula42[[#This Row],[Dies de contracte en vigor durant l´any 2023]])</f>
        <v/>
      </c>
      <c r="AL285" s="471" t="str">
        <f>IF(Taula42[[#This Row],[Data inici contracte]]=0,"",(4/365)*Taula42[[#This Row],[Dies de contracte en vigor durant l´any 2023]])</f>
        <v/>
      </c>
      <c r="AM285" s="471" t="str">
        <f>IF(Taula42[[#This Row],[Data inici contracte]]=0,"",(64/365)*Taula42[[#This Row],[Dies de contracte en vigor durant l´any 2023]])</f>
        <v/>
      </c>
      <c r="AN285" s="420"/>
      <c r="AO285" s="91">
        <f>IF(AS285=1,((2763.41/365)*Taula42[[#This Row],[Dies de contracte en vigor durant l´any 2023]]),0)</f>
        <v>0</v>
      </c>
      <c r="AQ285" s="15"/>
      <c r="AS285" s="425">
        <f>IF(Taula42[[#This Row],[Núm. d''ordre]]&lt;&gt;"",1,0)</f>
        <v>0</v>
      </c>
      <c r="AU285" s="425">
        <f t="shared" si="37"/>
        <v>1</v>
      </c>
      <c r="AV285" s="425">
        <f t="shared" si="38"/>
        <v>0</v>
      </c>
      <c r="AX285" s="425">
        <f>IF(Taula42[[#This Row],[Núm. d''ordre]]&gt;0,1,0)</f>
        <v>1</v>
      </c>
      <c r="AZ285" s="426">
        <f t="shared" si="39"/>
        <v>0</v>
      </c>
      <c r="BA285" s="426">
        <f t="shared" si="40"/>
        <v>0</v>
      </c>
      <c r="BB285" s="426">
        <f t="shared" si="41"/>
        <v>0</v>
      </c>
      <c r="BD285" s="88">
        <f t="shared" si="42"/>
        <v>0</v>
      </c>
      <c r="BE285" s="88">
        <f t="shared" si="43"/>
        <v>0</v>
      </c>
      <c r="CC285" s="12"/>
      <c r="CD285" s="12"/>
      <c r="CE285" s="12"/>
    </row>
    <row r="286" spans="1:83" ht="13.5" customHeight="1">
      <c r="A286" s="9"/>
      <c r="B286" s="15" t="str">
        <f>IF($C286&lt;&gt;"",MAX($B$7:B285)+1,"")</f>
        <v/>
      </c>
      <c r="C286" s="2"/>
      <c r="D286" s="167"/>
      <c r="E286" s="168"/>
      <c r="F286" s="153"/>
      <c r="G286" s="153"/>
      <c r="H286" s="160"/>
      <c r="I286" s="159"/>
      <c r="J286" s="163"/>
      <c r="K286" s="172"/>
      <c r="L286" s="162"/>
      <c r="M286" s="162"/>
      <c r="N286" s="532" t="str">
        <f>IF(Taula42[[#This Row],[Data inici contracte]]&lt;&gt;0,Taula42[[#This Row],[Data finalització contracte]]+1,"")</f>
        <v/>
      </c>
      <c r="O28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86" s="495" t="str">
        <f>IF(Taula42[[#This Row],[Data inici contracte]]&lt;&gt;0,((Taula42[[#This Row],[Dies de contracte en vigor durant l´any 2023]]/365)*104),"")</f>
        <v/>
      </c>
      <c r="Q286" s="496"/>
      <c r="R286" s="496"/>
      <c r="S286" s="496"/>
      <c r="T286" s="496"/>
      <c r="U286" s="371">
        <f>SUM(Taula42[[#This Row],[Nombre d''hores de suport i acompanyament a les famílies]:[Nombre d''hores de seguiment en el lloc de feina]])</f>
        <v>0</v>
      </c>
      <c r="V286" s="371" t="str">
        <f>IF(Taula42[[#This Row],[Suma total d''hores d''atenció]]=0,"",AH286)</f>
        <v/>
      </c>
      <c r="W286" s="170"/>
      <c r="X286" s="170"/>
      <c r="Y286" s="170"/>
      <c r="Z286" s="170"/>
      <c r="AA286" s="170"/>
      <c r="AB286" s="224">
        <f t="shared" si="36"/>
        <v>0</v>
      </c>
      <c r="AC286" s="227">
        <f>Taula42[[#This Row],[Mòdul aplicat]]</f>
        <v>0</v>
      </c>
      <c r="AD286" s="231"/>
      <c r="AE286" s="80"/>
      <c r="AF286" s="529">
        <f>(IF(AND(AS286=1,Taula42[[#This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86" s="529">
        <f t="shared" si="44"/>
        <v>0</v>
      </c>
      <c r="AH28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86" s="420"/>
      <c r="AJ286" s="471" t="str">
        <f>IF(Taula42[[#This Row],[Data inici contracte]]=0,"",(12/365)*Taula42[[#This Row],[Dies de contracte en vigor durant l´any 2023]])</f>
        <v/>
      </c>
      <c r="AK286" s="471" t="str">
        <f>IF(Taula42[[#This Row],[Data inici contracte]]=0,"",(24/365)*Taula42[[#This Row],[Dies de contracte en vigor durant l´any 2023]])</f>
        <v/>
      </c>
      <c r="AL286" s="471" t="str">
        <f>IF(Taula42[[#This Row],[Data inici contracte]]=0,"",(4/365)*Taula42[[#This Row],[Dies de contracte en vigor durant l´any 2023]])</f>
        <v/>
      </c>
      <c r="AM286" s="471" t="str">
        <f>IF(Taula42[[#This Row],[Data inici contracte]]=0,"",(64/365)*Taula42[[#This Row],[Dies de contracte en vigor durant l´any 2023]])</f>
        <v/>
      </c>
      <c r="AN286" s="420"/>
      <c r="AO286" s="91">
        <f>IF(AS286=1,((2763.41/365)*Taula42[[#This Row],[Dies de contracte en vigor durant l´any 2023]]),0)</f>
        <v>0</v>
      </c>
      <c r="AQ286" s="15"/>
      <c r="AS286" s="425">
        <f>IF(Taula42[[#This Row],[Núm. d''ordre]]&lt;&gt;"",1,0)</f>
        <v>0</v>
      </c>
      <c r="AU286" s="425">
        <f t="shared" si="37"/>
        <v>1</v>
      </c>
      <c r="AV286" s="425">
        <f t="shared" si="38"/>
        <v>0</v>
      </c>
      <c r="AX286" s="425">
        <f>IF(Taula42[[#This Row],[Núm. d''ordre]]&gt;0,1,0)</f>
        <v>1</v>
      </c>
      <c r="AZ286" s="426">
        <f t="shared" si="39"/>
        <v>0</v>
      </c>
      <c r="BA286" s="426">
        <f t="shared" si="40"/>
        <v>0</v>
      </c>
      <c r="BB286" s="426">
        <f t="shared" si="41"/>
        <v>0</v>
      </c>
      <c r="BD286" s="88">
        <f t="shared" si="42"/>
        <v>0</v>
      </c>
      <c r="BE286" s="88">
        <f t="shared" si="43"/>
        <v>0</v>
      </c>
      <c r="CC286" s="12"/>
      <c r="CD286" s="12"/>
      <c r="CE286" s="12"/>
    </row>
    <row r="287" spans="1:83" ht="13.5" customHeight="1">
      <c r="A287" s="9"/>
      <c r="B287" s="15" t="str">
        <f>IF($C287&lt;&gt;"",MAX($B$7:B286)+1,"")</f>
        <v/>
      </c>
      <c r="C287" s="2"/>
      <c r="D287" s="167"/>
      <c r="E287" s="168"/>
      <c r="F287" s="153"/>
      <c r="G287" s="153"/>
      <c r="H287" s="160"/>
      <c r="I287" s="159"/>
      <c r="J287" s="163"/>
      <c r="K287" s="172"/>
      <c r="L287" s="162"/>
      <c r="M287" s="162"/>
      <c r="N287" s="532" t="str">
        <f>IF(Taula42[[#This Row],[Data inici contracte]]&lt;&gt;0,Taula42[[#This Row],[Data finalització contracte]]+1,"")</f>
        <v/>
      </c>
      <c r="O28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87" s="495" t="str">
        <f>IF(Taula42[[#This Row],[Data inici contracte]]&lt;&gt;0,((Taula42[[#This Row],[Dies de contracte en vigor durant l´any 2023]]/365)*104),"")</f>
        <v/>
      </c>
      <c r="Q287" s="496"/>
      <c r="R287" s="496"/>
      <c r="S287" s="496"/>
      <c r="T287" s="496"/>
      <c r="U287" s="371">
        <f>SUM(Taula42[[#This Row],[Nombre d''hores de suport i acompanyament a les famílies]:[Nombre d''hores de seguiment en el lloc de feina]])</f>
        <v>0</v>
      </c>
      <c r="V287" s="371" t="str">
        <f>IF(Taula42[[#This Row],[Suma total d''hores d''atenció]]=0,"",AH287)</f>
        <v/>
      </c>
      <c r="W287" s="170"/>
      <c r="X287" s="170"/>
      <c r="Y287" s="170"/>
      <c r="Z287" s="170"/>
      <c r="AA287" s="170"/>
      <c r="AB287" s="224">
        <f t="shared" si="36"/>
        <v>0</v>
      </c>
      <c r="AC287" s="227">
        <f>Taula42[[#This Row],[Mòdul aplicat]]</f>
        <v>0</v>
      </c>
      <c r="AD287" s="231"/>
      <c r="AE287" s="80"/>
      <c r="AF287" s="529">
        <f>(IF(AND(AS287=1,Taula42[[#This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87" s="529">
        <f t="shared" si="44"/>
        <v>0</v>
      </c>
      <c r="AH28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87" s="420"/>
      <c r="AJ287" s="471" t="str">
        <f>IF(Taula42[[#This Row],[Data inici contracte]]=0,"",(12/365)*Taula42[[#This Row],[Dies de contracte en vigor durant l´any 2023]])</f>
        <v/>
      </c>
      <c r="AK287" s="471" t="str">
        <f>IF(Taula42[[#This Row],[Data inici contracte]]=0,"",(24/365)*Taula42[[#This Row],[Dies de contracte en vigor durant l´any 2023]])</f>
        <v/>
      </c>
      <c r="AL287" s="471" t="str">
        <f>IF(Taula42[[#This Row],[Data inici contracte]]=0,"",(4/365)*Taula42[[#This Row],[Dies de contracte en vigor durant l´any 2023]])</f>
        <v/>
      </c>
      <c r="AM287" s="471" t="str">
        <f>IF(Taula42[[#This Row],[Data inici contracte]]=0,"",(64/365)*Taula42[[#This Row],[Dies de contracte en vigor durant l´any 2023]])</f>
        <v/>
      </c>
      <c r="AN287" s="420"/>
      <c r="AO287" s="91">
        <f>IF(AS287=1,((2763.41/365)*Taula42[[#This Row],[Dies de contracte en vigor durant l´any 2023]]),0)</f>
        <v>0</v>
      </c>
      <c r="AQ287" s="15"/>
      <c r="AS287" s="425">
        <f>IF(Taula42[[#This Row],[Núm. d''ordre]]&lt;&gt;"",1,0)</f>
        <v>0</v>
      </c>
      <c r="AU287" s="425">
        <f t="shared" si="37"/>
        <v>1</v>
      </c>
      <c r="AV287" s="425">
        <f t="shared" si="38"/>
        <v>0</v>
      </c>
      <c r="AX287" s="425">
        <f>IF(Taula42[[#This Row],[Núm. d''ordre]]&gt;0,1,0)</f>
        <v>1</v>
      </c>
      <c r="AZ287" s="426">
        <f t="shared" si="39"/>
        <v>0</v>
      </c>
      <c r="BA287" s="426">
        <f t="shared" si="40"/>
        <v>0</v>
      </c>
      <c r="BB287" s="426">
        <f t="shared" si="41"/>
        <v>0</v>
      </c>
      <c r="BD287" s="88">
        <f t="shared" si="42"/>
        <v>0</v>
      </c>
      <c r="BE287" s="88">
        <f t="shared" si="43"/>
        <v>0</v>
      </c>
      <c r="CC287" s="12"/>
      <c r="CD287" s="12"/>
      <c r="CE287" s="12"/>
    </row>
    <row r="288" spans="1:83" ht="13.5" customHeight="1">
      <c r="A288" s="9"/>
      <c r="B288" s="15" t="str">
        <f>IF($C288&lt;&gt;"",MAX($B$7:B287)+1,"")</f>
        <v/>
      </c>
      <c r="C288" s="2"/>
      <c r="D288" s="167"/>
      <c r="E288" s="168"/>
      <c r="F288" s="153"/>
      <c r="G288" s="153"/>
      <c r="H288" s="160"/>
      <c r="I288" s="159"/>
      <c r="J288" s="163"/>
      <c r="K288" s="172"/>
      <c r="L288" s="162"/>
      <c r="M288" s="162"/>
      <c r="N288" s="532" t="str">
        <f>IF(Taula42[[#This Row],[Data inici contracte]]&lt;&gt;0,Taula42[[#This Row],[Data finalització contracte]]+1,"")</f>
        <v/>
      </c>
      <c r="O28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88" s="495" t="str">
        <f>IF(Taula42[[#This Row],[Data inici contracte]]&lt;&gt;0,((Taula42[[#This Row],[Dies de contracte en vigor durant l´any 2023]]/365)*104),"")</f>
        <v/>
      </c>
      <c r="Q288" s="496"/>
      <c r="R288" s="496"/>
      <c r="S288" s="496"/>
      <c r="T288" s="496"/>
      <c r="U288" s="371">
        <f>SUM(Taula42[[#This Row],[Nombre d''hores de suport i acompanyament a les famílies]:[Nombre d''hores de seguiment en el lloc de feina]])</f>
        <v>0</v>
      </c>
      <c r="V288" s="371" t="str">
        <f>IF(Taula42[[#This Row],[Suma total d''hores d''atenció]]=0,"",AH288)</f>
        <v/>
      </c>
      <c r="W288" s="170"/>
      <c r="X288" s="170"/>
      <c r="Y288" s="170"/>
      <c r="Z288" s="170"/>
      <c r="AA288" s="170"/>
      <c r="AB288" s="224">
        <f t="shared" si="36"/>
        <v>0</v>
      </c>
      <c r="AC288" s="227">
        <f>Taula42[[#This Row],[Mòdul aplicat]]</f>
        <v>0</v>
      </c>
      <c r="AD288" s="231"/>
      <c r="AE288" s="80"/>
      <c r="AF288" s="529">
        <f>(IF(AND(AS288=1,Taula42[[#This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88" s="529">
        <f t="shared" si="44"/>
        <v>0</v>
      </c>
      <c r="AH28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88" s="420"/>
      <c r="AJ288" s="471" t="str">
        <f>IF(Taula42[[#This Row],[Data inici contracte]]=0,"",(12/365)*Taula42[[#This Row],[Dies de contracte en vigor durant l´any 2023]])</f>
        <v/>
      </c>
      <c r="AK288" s="471" t="str">
        <f>IF(Taula42[[#This Row],[Data inici contracte]]=0,"",(24/365)*Taula42[[#This Row],[Dies de contracte en vigor durant l´any 2023]])</f>
        <v/>
      </c>
      <c r="AL288" s="471" t="str">
        <f>IF(Taula42[[#This Row],[Data inici contracte]]=0,"",(4/365)*Taula42[[#This Row],[Dies de contracte en vigor durant l´any 2023]])</f>
        <v/>
      </c>
      <c r="AM288" s="471" t="str">
        <f>IF(Taula42[[#This Row],[Data inici contracte]]=0,"",(64/365)*Taula42[[#This Row],[Dies de contracte en vigor durant l´any 2023]])</f>
        <v/>
      </c>
      <c r="AN288" s="420"/>
      <c r="AO288" s="91">
        <f>IF(AS288=1,((2763.41/365)*Taula42[[#This Row],[Dies de contracte en vigor durant l´any 2023]]),0)</f>
        <v>0</v>
      </c>
      <c r="AQ288" s="15"/>
      <c r="AS288" s="425">
        <f>IF(Taula42[[#This Row],[Núm. d''ordre]]&lt;&gt;"",1,0)</f>
        <v>0</v>
      </c>
      <c r="AU288" s="425">
        <f t="shared" si="37"/>
        <v>1</v>
      </c>
      <c r="AV288" s="425">
        <f t="shared" si="38"/>
        <v>0</v>
      </c>
      <c r="AX288" s="425">
        <f>IF(Taula42[[#This Row],[Núm. d''ordre]]&gt;0,1,0)</f>
        <v>1</v>
      </c>
      <c r="AZ288" s="426">
        <f t="shared" si="39"/>
        <v>0</v>
      </c>
      <c r="BA288" s="426">
        <f t="shared" si="40"/>
        <v>0</v>
      </c>
      <c r="BB288" s="426">
        <f t="shared" si="41"/>
        <v>0</v>
      </c>
      <c r="BD288" s="88">
        <f t="shared" si="42"/>
        <v>0</v>
      </c>
      <c r="BE288" s="88">
        <f t="shared" si="43"/>
        <v>0</v>
      </c>
      <c r="CC288" s="12"/>
      <c r="CD288" s="12"/>
      <c r="CE288" s="12"/>
    </row>
    <row r="289" spans="1:83" ht="13.5" customHeight="1">
      <c r="A289" s="9"/>
      <c r="B289" s="15" t="str">
        <f>IF($C289&lt;&gt;"",MAX($B$7:B288)+1,"")</f>
        <v/>
      </c>
      <c r="C289" s="2"/>
      <c r="D289" s="167"/>
      <c r="E289" s="168"/>
      <c r="F289" s="153"/>
      <c r="G289" s="153"/>
      <c r="H289" s="160"/>
      <c r="I289" s="159"/>
      <c r="J289" s="163"/>
      <c r="K289" s="172"/>
      <c r="L289" s="162"/>
      <c r="M289" s="162"/>
      <c r="N289" s="532" t="str">
        <f>IF(Taula42[[#This Row],[Data inici contracte]]&lt;&gt;0,Taula42[[#This Row],[Data finalització contracte]]+1,"")</f>
        <v/>
      </c>
      <c r="O28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89" s="495" t="str">
        <f>IF(Taula42[[#This Row],[Data inici contracte]]&lt;&gt;0,((Taula42[[#This Row],[Dies de contracte en vigor durant l´any 2023]]/365)*104),"")</f>
        <v/>
      </c>
      <c r="Q289" s="496"/>
      <c r="R289" s="496"/>
      <c r="S289" s="496"/>
      <c r="T289" s="496"/>
      <c r="U289" s="371">
        <f>SUM(Taula42[[#This Row],[Nombre d''hores de suport i acompanyament a les famílies]:[Nombre d''hores de seguiment en el lloc de feina]])</f>
        <v>0</v>
      </c>
      <c r="V289" s="371" t="str">
        <f>IF(Taula42[[#This Row],[Suma total d''hores d''atenció]]=0,"",AH289)</f>
        <v/>
      </c>
      <c r="W289" s="170"/>
      <c r="X289" s="170"/>
      <c r="Y289" s="170"/>
      <c r="Z289" s="170"/>
      <c r="AA289" s="170"/>
      <c r="AB289" s="224">
        <f t="shared" si="36"/>
        <v>0</v>
      </c>
      <c r="AC289" s="227">
        <f>Taula42[[#This Row],[Mòdul aplicat]]</f>
        <v>0</v>
      </c>
      <c r="AD289" s="231"/>
      <c r="AE289" s="80"/>
      <c r="AF289" s="529">
        <f>(IF(AND(AS289=1,Taula42[[#This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89" s="529">
        <f t="shared" si="44"/>
        <v>0</v>
      </c>
      <c r="AH28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89" s="420"/>
      <c r="AJ289" s="471" t="str">
        <f>IF(Taula42[[#This Row],[Data inici contracte]]=0,"",(12/365)*Taula42[[#This Row],[Dies de contracte en vigor durant l´any 2023]])</f>
        <v/>
      </c>
      <c r="AK289" s="471" t="str">
        <f>IF(Taula42[[#This Row],[Data inici contracte]]=0,"",(24/365)*Taula42[[#This Row],[Dies de contracte en vigor durant l´any 2023]])</f>
        <v/>
      </c>
      <c r="AL289" s="471" t="str">
        <f>IF(Taula42[[#This Row],[Data inici contracte]]=0,"",(4/365)*Taula42[[#This Row],[Dies de contracte en vigor durant l´any 2023]])</f>
        <v/>
      </c>
      <c r="AM289" s="471" t="str">
        <f>IF(Taula42[[#This Row],[Data inici contracte]]=0,"",(64/365)*Taula42[[#This Row],[Dies de contracte en vigor durant l´any 2023]])</f>
        <v/>
      </c>
      <c r="AN289" s="420"/>
      <c r="AO289" s="91">
        <f>IF(AS289=1,((2763.41/365)*Taula42[[#This Row],[Dies de contracte en vigor durant l´any 2023]]),0)</f>
        <v>0</v>
      </c>
      <c r="AQ289" s="15"/>
      <c r="AS289" s="425">
        <f>IF(Taula42[[#This Row],[Núm. d''ordre]]&lt;&gt;"",1,0)</f>
        <v>0</v>
      </c>
      <c r="AU289" s="425">
        <f t="shared" si="37"/>
        <v>1</v>
      </c>
      <c r="AV289" s="425">
        <f t="shared" si="38"/>
        <v>0</v>
      </c>
      <c r="AX289" s="425">
        <f>IF(Taula42[[#This Row],[Núm. d''ordre]]&gt;0,1,0)</f>
        <v>1</v>
      </c>
      <c r="AZ289" s="426">
        <f t="shared" si="39"/>
        <v>0</v>
      </c>
      <c r="BA289" s="426">
        <f t="shared" si="40"/>
        <v>0</v>
      </c>
      <c r="BB289" s="426">
        <f t="shared" si="41"/>
        <v>0</v>
      </c>
      <c r="BD289" s="88">
        <f t="shared" si="42"/>
        <v>0</v>
      </c>
      <c r="BE289" s="88">
        <f t="shared" si="43"/>
        <v>0</v>
      </c>
      <c r="CC289" s="12"/>
      <c r="CD289" s="12"/>
      <c r="CE289" s="12"/>
    </row>
    <row r="290" spans="1:83" ht="13.5" customHeight="1">
      <c r="A290" s="9"/>
      <c r="B290" s="15" t="str">
        <f>IF($C290&lt;&gt;"",MAX($B$7:B289)+1,"")</f>
        <v/>
      </c>
      <c r="C290" s="2"/>
      <c r="D290" s="167"/>
      <c r="E290" s="168"/>
      <c r="F290" s="153"/>
      <c r="G290" s="153"/>
      <c r="H290" s="160"/>
      <c r="I290" s="159"/>
      <c r="J290" s="163"/>
      <c r="K290" s="172"/>
      <c r="L290" s="162"/>
      <c r="M290" s="162"/>
      <c r="N290" s="532" t="str">
        <f>IF(Taula42[[#This Row],[Data inici contracte]]&lt;&gt;0,Taula42[[#This Row],[Data finalització contracte]]+1,"")</f>
        <v/>
      </c>
      <c r="O29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90" s="495" t="str">
        <f>IF(Taula42[[#This Row],[Data inici contracte]]&lt;&gt;0,((Taula42[[#This Row],[Dies de contracte en vigor durant l´any 2023]]/365)*104),"")</f>
        <v/>
      </c>
      <c r="Q290" s="496"/>
      <c r="R290" s="496"/>
      <c r="S290" s="496"/>
      <c r="T290" s="496"/>
      <c r="U290" s="371">
        <f>SUM(Taula42[[#This Row],[Nombre d''hores de suport i acompanyament a les famílies]:[Nombre d''hores de seguiment en el lloc de feina]])</f>
        <v>0</v>
      </c>
      <c r="V290" s="371" t="str">
        <f>IF(Taula42[[#This Row],[Suma total d''hores d''atenció]]=0,"",AH290)</f>
        <v/>
      </c>
      <c r="W290" s="170"/>
      <c r="X290" s="170"/>
      <c r="Y290" s="170"/>
      <c r="Z290" s="170"/>
      <c r="AA290" s="170"/>
      <c r="AB290" s="224">
        <f t="shared" si="36"/>
        <v>0</v>
      </c>
      <c r="AC290" s="227">
        <f>Taula42[[#This Row],[Mòdul aplicat]]</f>
        <v>0</v>
      </c>
      <c r="AD290" s="231"/>
      <c r="AE290" s="80"/>
      <c r="AF290" s="529">
        <f>(IF(AND(AS290=1,Taula42[[#This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90" s="529">
        <f t="shared" si="44"/>
        <v>0</v>
      </c>
      <c r="AH29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90" s="420"/>
      <c r="AJ290" s="471" t="str">
        <f>IF(Taula42[[#This Row],[Data inici contracte]]=0,"",(12/365)*Taula42[[#This Row],[Dies de contracte en vigor durant l´any 2023]])</f>
        <v/>
      </c>
      <c r="AK290" s="471" t="str">
        <f>IF(Taula42[[#This Row],[Data inici contracte]]=0,"",(24/365)*Taula42[[#This Row],[Dies de contracte en vigor durant l´any 2023]])</f>
        <v/>
      </c>
      <c r="AL290" s="471" t="str">
        <f>IF(Taula42[[#This Row],[Data inici contracte]]=0,"",(4/365)*Taula42[[#This Row],[Dies de contracte en vigor durant l´any 2023]])</f>
        <v/>
      </c>
      <c r="AM290" s="471" t="str">
        <f>IF(Taula42[[#This Row],[Data inici contracte]]=0,"",(64/365)*Taula42[[#This Row],[Dies de contracte en vigor durant l´any 2023]])</f>
        <v/>
      </c>
      <c r="AN290" s="420"/>
      <c r="AO290" s="91">
        <f>IF(AS290=1,((2763.41/365)*Taula42[[#This Row],[Dies de contracte en vigor durant l´any 2023]]),0)</f>
        <v>0</v>
      </c>
      <c r="AQ290" s="15"/>
      <c r="AS290" s="425">
        <f>IF(Taula42[[#This Row],[Núm. d''ordre]]&lt;&gt;"",1,0)</f>
        <v>0</v>
      </c>
      <c r="AU290" s="425">
        <f t="shared" si="37"/>
        <v>1</v>
      </c>
      <c r="AV290" s="425">
        <f t="shared" si="38"/>
        <v>0</v>
      </c>
      <c r="AX290" s="425">
        <f>IF(Taula42[[#This Row],[Núm. d''ordre]]&gt;0,1,0)</f>
        <v>1</v>
      </c>
      <c r="AZ290" s="426">
        <f t="shared" si="39"/>
        <v>0</v>
      </c>
      <c r="BA290" s="426">
        <f t="shared" si="40"/>
        <v>0</v>
      </c>
      <c r="BB290" s="426">
        <f t="shared" si="41"/>
        <v>0</v>
      </c>
      <c r="BD290" s="88">
        <f t="shared" si="42"/>
        <v>0</v>
      </c>
      <c r="BE290" s="88">
        <f t="shared" si="43"/>
        <v>0</v>
      </c>
      <c r="CC290" s="12"/>
      <c r="CD290" s="12"/>
      <c r="CE290" s="12"/>
    </row>
    <row r="291" spans="1:83" ht="13.5" customHeight="1">
      <c r="A291" s="9"/>
      <c r="B291" s="15" t="str">
        <f>IF($C291&lt;&gt;"",MAX($B$7:B290)+1,"")</f>
        <v/>
      </c>
      <c r="C291" s="2"/>
      <c r="D291" s="167"/>
      <c r="E291" s="168"/>
      <c r="F291" s="153"/>
      <c r="G291" s="153"/>
      <c r="H291" s="160"/>
      <c r="I291" s="159"/>
      <c r="J291" s="163"/>
      <c r="K291" s="172"/>
      <c r="L291" s="162"/>
      <c r="M291" s="162"/>
      <c r="N291" s="532" t="str">
        <f>IF(Taula42[[#This Row],[Data inici contracte]]&lt;&gt;0,Taula42[[#This Row],[Data finalització contracte]]+1,"")</f>
        <v/>
      </c>
      <c r="O29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91" s="495" t="str">
        <f>IF(Taula42[[#This Row],[Data inici contracte]]&lt;&gt;0,((Taula42[[#This Row],[Dies de contracte en vigor durant l´any 2023]]/365)*104),"")</f>
        <v/>
      </c>
      <c r="Q291" s="496"/>
      <c r="R291" s="496"/>
      <c r="S291" s="496"/>
      <c r="T291" s="496"/>
      <c r="U291" s="371">
        <f>SUM(Taula42[[#This Row],[Nombre d''hores de suport i acompanyament a les famílies]:[Nombre d''hores de seguiment en el lloc de feina]])</f>
        <v>0</v>
      </c>
      <c r="V291" s="371" t="str">
        <f>IF(Taula42[[#This Row],[Suma total d''hores d''atenció]]=0,"",AH291)</f>
        <v/>
      </c>
      <c r="W291" s="170"/>
      <c r="X291" s="170"/>
      <c r="Y291" s="170"/>
      <c r="Z291" s="170"/>
      <c r="AA291" s="170"/>
      <c r="AB291" s="224">
        <f t="shared" si="36"/>
        <v>0</v>
      </c>
      <c r="AC291" s="227">
        <f>Taula42[[#This Row],[Mòdul aplicat]]</f>
        <v>0</v>
      </c>
      <c r="AD291" s="231"/>
      <c r="AE291" s="80"/>
      <c r="AF291" s="529">
        <f>(IF(AND(AS291=1,Taula42[[#This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91" s="529">
        <f t="shared" si="44"/>
        <v>0</v>
      </c>
      <c r="AH29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91" s="420"/>
      <c r="AJ291" s="471" t="str">
        <f>IF(Taula42[[#This Row],[Data inici contracte]]=0,"",(12/365)*Taula42[[#This Row],[Dies de contracte en vigor durant l´any 2023]])</f>
        <v/>
      </c>
      <c r="AK291" s="471" t="str">
        <f>IF(Taula42[[#This Row],[Data inici contracte]]=0,"",(24/365)*Taula42[[#This Row],[Dies de contracte en vigor durant l´any 2023]])</f>
        <v/>
      </c>
      <c r="AL291" s="471" t="str">
        <f>IF(Taula42[[#This Row],[Data inici contracte]]=0,"",(4/365)*Taula42[[#This Row],[Dies de contracte en vigor durant l´any 2023]])</f>
        <v/>
      </c>
      <c r="AM291" s="471" t="str">
        <f>IF(Taula42[[#This Row],[Data inici contracte]]=0,"",(64/365)*Taula42[[#This Row],[Dies de contracte en vigor durant l´any 2023]])</f>
        <v/>
      </c>
      <c r="AN291" s="420"/>
      <c r="AO291" s="91">
        <f>IF(AS291=1,((2763.41/365)*Taula42[[#This Row],[Dies de contracte en vigor durant l´any 2023]]),0)</f>
        <v>0</v>
      </c>
      <c r="AQ291" s="15"/>
      <c r="AS291" s="425">
        <f>IF(Taula42[[#This Row],[Núm. d''ordre]]&lt;&gt;"",1,0)</f>
        <v>0</v>
      </c>
      <c r="AU291" s="425">
        <f t="shared" si="37"/>
        <v>1</v>
      </c>
      <c r="AV291" s="425">
        <f t="shared" si="38"/>
        <v>0</v>
      </c>
      <c r="AX291" s="425">
        <f>IF(Taula42[[#This Row],[Núm. d''ordre]]&gt;0,1,0)</f>
        <v>1</v>
      </c>
      <c r="AZ291" s="426">
        <f t="shared" si="39"/>
        <v>0</v>
      </c>
      <c r="BA291" s="426">
        <f t="shared" si="40"/>
        <v>0</v>
      </c>
      <c r="BB291" s="426">
        <f t="shared" si="41"/>
        <v>0</v>
      </c>
      <c r="BD291" s="88">
        <f t="shared" si="42"/>
        <v>0</v>
      </c>
      <c r="BE291" s="88">
        <f t="shared" si="43"/>
        <v>0</v>
      </c>
      <c r="CC291" s="12"/>
      <c r="CD291" s="12"/>
      <c r="CE291" s="12"/>
    </row>
    <row r="292" spans="1:83" ht="13.5" customHeight="1">
      <c r="A292" s="9"/>
      <c r="B292" s="15" t="str">
        <f>IF($C292&lt;&gt;"",MAX($B$7:B291)+1,"")</f>
        <v/>
      </c>
      <c r="C292" s="2"/>
      <c r="D292" s="167"/>
      <c r="E292" s="168"/>
      <c r="F292" s="153"/>
      <c r="G292" s="153"/>
      <c r="H292" s="160"/>
      <c r="I292" s="159"/>
      <c r="J292" s="163"/>
      <c r="K292" s="172"/>
      <c r="L292" s="162"/>
      <c r="M292" s="162"/>
      <c r="N292" s="532" t="str">
        <f>IF(Taula42[[#This Row],[Data inici contracte]]&lt;&gt;0,Taula42[[#This Row],[Data finalització contracte]]+1,"")</f>
        <v/>
      </c>
      <c r="O29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92" s="495" t="str">
        <f>IF(Taula42[[#This Row],[Data inici contracte]]&lt;&gt;0,((Taula42[[#This Row],[Dies de contracte en vigor durant l´any 2023]]/365)*104),"")</f>
        <v/>
      </c>
      <c r="Q292" s="496"/>
      <c r="R292" s="496"/>
      <c r="S292" s="496"/>
      <c r="T292" s="496"/>
      <c r="U292" s="371">
        <f>SUM(Taula42[[#This Row],[Nombre d''hores de suport i acompanyament a les famílies]:[Nombre d''hores de seguiment en el lloc de feina]])</f>
        <v>0</v>
      </c>
      <c r="V292" s="371" t="str">
        <f>IF(Taula42[[#This Row],[Suma total d''hores d''atenció]]=0,"",AH292)</f>
        <v/>
      </c>
      <c r="W292" s="170"/>
      <c r="X292" s="170"/>
      <c r="Y292" s="170"/>
      <c r="Z292" s="170"/>
      <c r="AA292" s="170"/>
      <c r="AB292" s="224">
        <f t="shared" si="36"/>
        <v>0</v>
      </c>
      <c r="AC292" s="227">
        <f>Taula42[[#This Row],[Mòdul aplicat]]</f>
        <v>0</v>
      </c>
      <c r="AD292" s="231"/>
      <c r="AE292" s="80"/>
      <c r="AF292" s="529">
        <f>(IF(AND(AS292=1,Taula42[[#This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92" s="529">
        <f t="shared" si="44"/>
        <v>0</v>
      </c>
      <c r="AH29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92" s="420"/>
      <c r="AJ292" s="471" t="str">
        <f>IF(Taula42[[#This Row],[Data inici contracte]]=0,"",(12/365)*Taula42[[#This Row],[Dies de contracte en vigor durant l´any 2023]])</f>
        <v/>
      </c>
      <c r="AK292" s="471" t="str">
        <f>IF(Taula42[[#This Row],[Data inici contracte]]=0,"",(24/365)*Taula42[[#This Row],[Dies de contracte en vigor durant l´any 2023]])</f>
        <v/>
      </c>
      <c r="AL292" s="471" t="str">
        <f>IF(Taula42[[#This Row],[Data inici contracte]]=0,"",(4/365)*Taula42[[#This Row],[Dies de contracte en vigor durant l´any 2023]])</f>
        <v/>
      </c>
      <c r="AM292" s="471" t="str">
        <f>IF(Taula42[[#This Row],[Data inici contracte]]=0,"",(64/365)*Taula42[[#This Row],[Dies de contracte en vigor durant l´any 2023]])</f>
        <v/>
      </c>
      <c r="AN292" s="420"/>
      <c r="AO292" s="91">
        <f>IF(AS292=1,((2763.41/365)*Taula42[[#This Row],[Dies de contracte en vigor durant l´any 2023]]),0)</f>
        <v>0</v>
      </c>
      <c r="AQ292" s="15"/>
      <c r="AS292" s="425">
        <f>IF(Taula42[[#This Row],[Núm. d''ordre]]&lt;&gt;"",1,0)</f>
        <v>0</v>
      </c>
      <c r="AU292" s="425">
        <f t="shared" si="37"/>
        <v>1</v>
      </c>
      <c r="AV292" s="425">
        <f t="shared" si="38"/>
        <v>0</v>
      </c>
      <c r="AX292" s="425">
        <f>IF(Taula42[[#This Row],[Núm. d''ordre]]&gt;0,1,0)</f>
        <v>1</v>
      </c>
      <c r="AZ292" s="426">
        <f t="shared" si="39"/>
        <v>0</v>
      </c>
      <c r="BA292" s="426">
        <f t="shared" si="40"/>
        <v>0</v>
      </c>
      <c r="BB292" s="426">
        <f t="shared" si="41"/>
        <v>0</v>
      </c>
      <c r="BD292" s="88">
        <f t="shared" si="42"/>
        <v>0</v>
      </c>
      <c r="BE292" s="88">
        <f t="shared" si="43"/>
        <v>0</v>
      </c>
      <c r="CC292" s="12"/>
      <c r="CD292" s="12"/>
      <c r="CE292" s="12"/>
    </row>
    <row r="293" spans="1:83" ht="13.5" customHeight="1">
      <c r="A293" s="9"/>
      <c r="B293" s="15" t="str">
        <f>IF($C293&lt;&gt;"",MAX($B$7:B292)+1,"")</f>
        <v/>
      </c>
      <c r="C293" s="2"/>
      <c r="D293" s="167"/>
      <c r="E293" s="168"/>
      <c r="F293" s="153"/>
      <c r="G293" s="153"/>
      <c r="H293" s="160"/>
      <c r="I293" s="159"/>
      <c r="J293" s="163"/>
      <c r="K293" s="172"/>
      <c r="L293" s="162"/>
      <c r="M293" s="162"/>
      <c r="N293" s="532" t="str">
        <f>IF(Taula42[[#This Row],[Data inici contracte]]&lt;&gt;0,Taula42[[#This Row],[Data finalització contracte]]+1,"")</f>
        <v/>
      </c>
      <c r="O29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93" s="495" t="str">
        <f>IF(Taula42[[#This Row],[Data inici contracte]]&lt;&gt;0,((Taula42[[#This Row],[Dies de contracte en vigor durant l´any 2023]]/365)*104),"")</f>
        <v/>
      </c>
      <c r="Q293" s="496"/>
      <c r="R293" s="496"/>
      <c r="S293" s="496"/>
      <c r="T293" s="496"/>
      <c r="U293" s="371">
        <f>SUM(Taula42[[#This Row],[Nombre d''hores de suport i acompanyament a les famílies]:[Nombre d''hores de seguiment en el lloc de feina]])</f>
        <v>0</v>
      </c>
      <c r="V293" s="371" t="str">
        <f>IF(Taula42[[#This Row],[Suma total d''hores d''atenció]]=0,"",AH293)</f>
        <v/>
      </c>
      <c r="W293" s="170"/>
      <c r="X293" s="170"/>
      <c r="Y293" s="170"/>
      <c r="Z293" s="170"/>
      <c r="AA293" s="170"/>
      <c r="AB293" s="224">
        <f t="shared" si="36"/>
        <v>0</v>
      </c>
      <c r="AC293" s="227">
        <f>Taula42[[#This Row],[Mòdul aplicat]]</f>
        <v>0</v>
      </c>
      <c r="AD293" s="231"/>
      <c r="AE293" s="80"/>
      <c r="AF293" s="529">
        <f>(IF(AND(AS293=1,Taula42[[#This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93" s="529">
        <f t="shared" si="44"/>
        <v>0</v>
      </c>
      <c r="AH29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93" s="420"/>
      <c r="AJ293" s="471" t="str">
        <f>IF(Taula42[[#This Row],[Data inici contracte]]=0,"",(12/365)*Taula42[[#This Row],[Dies de contracte en vigor durant l´any 2023]])</f>
        <v/>
      </c>
      <c r="AK293" s="471" t="str">
        <f>IF(Taula42[[#This Row],[Data inici contracte]]=0,"",(24/365)*Taula42[[#This Row],[Dies de contracte en vigor durant l´any 2023]])</f>
        <v/>
      </c>
      <c r="AL293" s="471" t="str">
        <f>IF(Taula42[[#This Row],[Data inici contracte]]=0,"",(4/365)*Taula42[[#This Row],[Dies de contracte en vigor durant l´any 2023]])</f>
        <v/>
      </c>
      <c r="AM293" s="471" t="str">
        <f>IF(Taula42[[#This Row],[Data inici contracte]]=0,"",(64/365)*Taula42[[#This Row],[Dies de contracte en vigor durant l´any 2023]])</f>
        <v/>
      </c>
      <c r="AN293" s="420"/>
      <c r="AO293" s="91">
        <f>IF(AS293=1,((2763.41/365)*Taula42[[#This Row],[Dies de contracte en vigor durant l´any 2023]]),0)</f>
        <v>0</v>
      </c>
      <c r="AQ293" s="15"/>
      <c r="AS293" s="425">
        <f>IF(Taula42[[#This Row],[Núm. d''ordre]]&lt;&gt;"",1,0)</f>
        <v>0</v>
      </c>
      <c r="AU293" s="425">
        <f t="shared" si="37"/>
        <v>1</v>
      </c>
      <c r="AV293" s="425">
        <f t="shared" si="38"/>
        <v>0</v>
      </c>
      <c r="AX293" s="425">
        <f>IF(Taula42[[#This Row],[Núm. d''ordre]]&gt;0,1,0)</f>
        <v>1</v>
      </c>
      <c r="AZ293" s="426">
        <f t="shared" si="39"/>
        <v>0</v>
      </c>
      <c r="BA293" s="426">
        <f t="shared" si="40"/>
        <v>0</v>
      </c>
      <c r="BB293" s="426">
        <f t="shared" si="41"/>
        <v>0</v>
      </c>
      <c r="BD293" s="88">
        <f t="shared" si="42"/>
        <v>0</v>
      </c>
      <c r="BE293" s="88">
        <f t="shared" si="43"/>
        <v>0</v>
      </c>
      <c r="CC293" s="12"/>
      <c r="CD293" s="12"/>
      <c r="CE293" s="12"/>
    </row>
    <row r="294" spans="1:83" ht="13.5" customHeight="1">
      <c r="A294" s="9"/>
      <c r="B294" s="15" t="str">
        <f>IF($C294&lt;&gt;"",MAX($B$7:B293)+1,"")</f>
        <v/>
      </c>
      <c r="C294" s="2"/>
      <c r="D294" s="167"/>
      <c r="E294" s="168"/>
      <c r="F294" s="153"/>
      <c r="G294" s="153"/>
      <c r="H294" s="160"/>
      <c r="I294" s="159"/>
      <c r="J294" s="163"/>
      <c r="K294" s="172"/>
      <c r="L294" s="162"/>
      <c r="M294" s="162"/>
      <c r="N294" s="532" t="str">
        <f>IF(Taula42[[#This Row],[Data inici contracte]]&lt;&gt;0,Taula42[[#This Row],[Data finalització contracte]]+1,"")</f>
        <v/>
      </c>
      <c r="O29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94" s="495" t="str">
        <f>IF(Taula42[[#This Row],[Data inici contracte]]&lt;&gt;0,((Taula42[[#This Row],[Dies de contracte en vigor durant l´any 2023]]/365)*104),"")</f>
        <v/>
      </c>
      <c r="Q294" s="496"/>
      <c r="R294" s="496"/>
      <c r="S294" s="496"/>
      <c r="T294" s="496"/>
      <c r="U294" s="371">
        <f>SUM(Taula42[[#This Row],[Nombre d''hores de suport i acompanyament a les famílies]:[Nombre d''hores de seguiment en el lloc de feina]])</f>
        <v>0</v>
      </c>
      <c r="V294" s="371" t="str">
        <f>IF(Taula42[[#This Row],[Suma total d''hores d''atenció]]=0,"",AH294)</f>
        <v/>
      </c>
      <c r="W294" s="170"/>
      <c r="X294" s="170"/>
      <c r="Y294" s="170"/>
      <c r="Z294" s="170"/>
      <c r="AA294" s="170"/>
      <c r="AB294" s="224">
        <f t="shared" si="36"/>
        <v>0</v>
      </c>
      <c r="AC294" s="227">
        <f>Taula42[[#This Row],[Mòdul aplicat]]</f>
        <v>0</v>
      </c>
      <c r="AD294" s="231"/>
      <c r="AE294" s="80"/>
      <c r="AF294" s="529">
        <f>(IF(AND(AS294=1,Taula42[[#This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94" s="529">
        <f t="shared" si="44"/>
        <v>0</v>
      </c>
      <c r="AH29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94" s="420"/>
      <c r="AJ294" s="471" t="str">
        <f>IF(Taula42[[#This Row],[Data inici contracte]]=0,"",(12/365)*Taula42[[#This Row],[Dies de contracte en vigor durant l´any 2023]])</f>
        <v/>
      </c>
      <c r="AK294" s="471" t="str">
        <f>IF(Taula42[[#This Row],[Data inici contracte]]=0,"",(24/365)*Taula42[[#This Row],[Dies de contracte en vigor durant l´any 2023]])</f>
        <v/>
      </c>
      <c r="AL294" s="471" t="str">
        <f>IF(Taula42[[#This Row],[Data inici contracte]]=0,"",(4/365)*Taula42[[#This Row],[Dies de contracte en vigor durant l´any 2023]])</f>
        <v/>
      </c>
      <c r="AM294" s="471" t="str">
        <f>IF(Taula42[[#This Row],[Data inici contracte]]=0,"",(64/365)*Taula42[[#This Row],[Dies de contracte en vigor durant l´any 2023]])</f>
        <v/>
      </c>
      <c r="AN294" s="420"/>
      <c r="AO294" s="91">
        <f>IF(AS294=1,((2763.41/365)*Taula42[[#This Row],[Dies de contracte en vigor durant l´any 2023]]),0)</f>
        <v>0</v>
      </c>
      <c r="AQ294" s="15"/>
      <c r="AS294" s="425">
        <f>IF(Taula42[[#This Row],[Núm. d''ordre]]&lt;&gt;"",1,0)</f>
        <v>0</v>
      </c>
      <c r="AU294" s="425">
        <f t="shared" si="37"/>
        <v>1</v>
      </c>
      <c r="AV294" s="425">
        <f t="shared" si="38"/>
        <v>0</v>
      </c>
      <c r="AX294" s="425">
        <f>IF(Taula42[[#This Row],[Núm. d''ordre]]&gt;0,1,0)</f>
        <v>1</v>
      </c>
      <c r="AZ294" s="426">
        <f t="shared" si="39"/>
        <v>0</v>
      </c>
      <c r="BA294" s="426">
        <f t="shared" si="40"/>
        <v>0</v>
      </c>
      <c r="BB294" s="426">
        <f t="shared" si="41"/>
        <v>0</v>
      </c>
      <c r="BD294" s="88">
        <f t="shared" si="42"/>
        <v>0</v>
      </c>
      <c r="BE294" s="88">
        <f t="shared" si="43"/>
        <v>0</v>
      </c>
      <c r="CC294" s="12"/>
      <c r="CD294" s="12"/>
      <c r="CE294" s="12"/>
    </row>
    <row r="295" spans="1:83" ht="13.5" customHeight="1">
      <c r="A295" s="9"/>
      <c r="B295" s="15" t="str">
        <f>IF($C295&lt;&gt;"",MAX($B$7:B294)+1,"")</f>
        <v/>
      </c>
      <c r="C295" s="2"/>
      <c r="D295" s="167"/>
      <c r="E295" s="168"/>
      <c r="F295" s="153"/>
      <c r="G295" s="153"/>
      <c r="H295" s="160"/>
      <c r="I295" s="159"/>
      <c r="J295" s="163"/>
      <c r="K295" s="172"/>
      <c r="L295" s="162"/>
      <c r="M295" s="162"/>
      <c r="N295" s="532" t="str">
        <f>IF(Taula42[[#This Row],[Data inici contracte]]&lt;&gt;0,Taula42[[#This Row],[Data finalització contracte]]+1,"")</f>
        <v/>
      </c>
      <c r="O29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95" s="495" t="str">
        <f>IF(Taula42[[#This Row],[Data inici contracte]]&lt;&gt;0,((Taula42[[#This Row],[Dies de contracte en vigor durant l´any 2023]]/365)*104),"")</f>
        <v/>
      </c>
      <c r="Q295" s="496"/>
      <c r="R295" s="496"/>
      <c r="S295" s="496"/>
      <c r="T295" s="496"/>
      <c r="U295" s="371">
        <f>SUM(Taula42[[#This Row],[Nombre d''hores de suport i acompanyament a les famílies]:[Nombre d''hores de seguiment en el lloc de feina]])</f>
        <v>0</v>
      </c>
      <c r="V295" s="371" t="str">
        <f>IF(Taula42[[#This Row],[Suma total d''hores d''atenció]]=0,"",AH295)</f>
        <v/>
      </c>
      <c r="W295" s="170"/>
      <c r="X295" s="170"/>
      <c r="Y295" s="170"/>
      <c r="Z295" s="170"/>
      <c r="AA295" s="170"/>
      <c r="AB295" s="224">
        <f t="shared" si="36"/>
        <v>0</v>
      </c>
      <c r="AC295" s="227">
        <f>Taula42[[#This Row],[Mòdul aplicat]]</f>
        <v>0</v>
      </c>
      <c r="AD295" s="231"/>
      <c r="AE295" s="80"/>
      <c r="AF295" s="529">
        <f>(IF(AND(AS295=1,Taula42[[#This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95" s="529">
        <f t="shared" si="44"/>
        <v>0</v>
      </c>
      <c r="AH29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95" s="420"/>
      <c r="AJ295" s="471" t="str">
        <f>IF(Taula42[[#This Row],[Data inici contracte]]=0,"",(12/365)*Taula42[[#This Row],[Dies de contracte en vigor durant l´any 2023]])</f>
        <v/>
      </c>
      <c r="AK295" s="471" t="str">
        <f>IF(Taula42[[#This Row],[Data inici contracte]]=0,"",(24/365)*Taula42[[#This Row],[Dies de contracte en vigor durant l´any 2023]])</f>
        <v/>
      </c>
      <c r="AL295" s="471" t="str">
        <f>IF(Taula42[[#This Row],[Data inici contracte]]=0,"",(4/365)*Taula42[[#This Row],[Dies de contracte en vigor durant l´any 2023]])</f>
        <v/>
      </c>
      <c r="AM295" s="471" t="str">
        <f>IF(Taula42[[#This Row],[Data inici contracte]]=0,"",(64/365)*Taula42[[#This Row],[Dies de contracte en vigor durant l´any 2023]])</f>
        <v/>
      </c>
      <c r="AN295" s="420"/>
      <c r="AO295" s="91">
        <f>IF(AS295=1,((2763.41/365)*Taula42[[#This Row],[Dies de contracte en vigor durant l´any 2023]]),0)</f>
        <v>0</v>
      </c>
      <c r="AQ295" s="15"/>
      <c r="AS295" s="425">
        <f>IF(Taula42[[#This Row],[Núm. d''ordre]]&lt;&gt;"",1,0)</f>
        <v>0</v>
      </c>
      <c r="AU295" s="425">
        <f t="shared" si="37"/>
        <v>1</v>
      </c>
      <c r="AV295" s="425">
        <f t="shared" si="38"/>
        <v>0</v>
      </c>
      <c r="AX295" s="425">
        <f>IF(Taula42[[#This Row],[Núm. d''ordre]]&gt;0,1,0)</f>
        <v>1</v>
      </c>
      <c r="AZ295" s="426">
        <f t="shared" si="39"/>
        <v>0</v>
      </c>
      <c r="BA295" s="426">
        <f t="shared" si="40"/>
        <v>0</v>
      </c>
      <c r="BB295" s="426">
        <f t="shared" si="41"/>
        <v>0</v>
      </c>
      <c r="BD295" s="88">
        <f t="shared" si="42"/>
        <v>0</v>
      </c>
      <c r="BE295" s="88">
        <f t="shared" si="43"/>
        <v>0</v>
      </c>
      <c r="CC295" s="12"/>
      <c r="CD295" s="12"/>
      <c r="CE295" s="12"/>
    </row>
    <row r="296" spans="1:83" ht="13.5" customHeight="1">
      <c r="A296" s="9"/>
      <c r="B296" s="15" t="str">
        <f>IF($C296&lt;&gt;"",MAX($B$7:B295)+1,"")</f>
        <v/>
      </c>
      <c r="C296" s="2"/>
      <c r="D296" s="167"/>
      <c r="E296" s="168"/>
      <c r="F296" s="153"/>
      <c r="G296" s="153"/>
      <c r="H296" s="160"/>
      <c r="I296" s="159"/>
      <c r="J296" s="163"/>
      <c r="K296" s="172"/>
      <c r="L296" s="162"/>
      <c r="M296" s="162"/>
      <c r="N296" s="532" t="str">
        <f>IF(Taula42[[#This Row],[Data inici contracte]]&lt;&gt;0,Taula42[[#This Row],[Data finalització contracte]]+1,"")</f>
        <v/>
      </c>
      <c r="O29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96" s="495" t="str">
        <f>IF(Taula42[[#This Row],[Data inici contracte]]&lt;&gt;0,((Taula42[[#This Row],[Dies de contracte en vigor durant l´any 2023]]/365)*104),"")</f>
        <v/>
      </c>
      <c r="Q296" s="496"/>
      <c r="R296" s="496"/>
      <c r="S296" s="496"/>
      <c r="T296" s="496"/>
      <c r="U296" s="371">
        <f>SUM(Taula42[[#This Row],[Nombre d''hores de suport i acompanyament a les famílies]:[Nombre d''hores de seguiment en el lloc de feina]])</f>
        <v>0</v>
      </c>
      <c r="V296" s="371" t="str">
        <f>IF(Taula42[[#This Row],[Suma total d''hores d''atenció]]=0,"",AH296)</f>
        <v/>
      </c>
      <c r="W296" s="170"/>
      <c r="X296" s="170"/>
      <c r="Y296" s="170"/>
      <c r="Z296" s="170"/>
      <c r="AA296" s="170"/>
      <c r="AB296" s="224">
        <f t="shared" si="36"/>
        <v>0</v>
      </c>
      <c r="AC296" s="227">
        <f>Taula42[[#This Row],[Mòdul aplicat]]</f>
        <v>0</v>
      </c>
      <c r="AD296" s="231"/>
      <c r="AE296" s="80"/>
      <c r="AF296" s="529">
        <f>(IF(AND(AS296=1,Taula42[[#This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96" s="529">
        <f t="shared" si="44"/>
        <v>0</v>
      </c>
      <c r="AH29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96" s="420"/>
      <c r="AJ296" s="471" t="str">
        <f>IF(Taula42[[#This Row],[Data inici contracte]]=0,"",(12/365)*Taula42[[#This Row],[Dies de contracte en vigor durant l´any 2023]])</f>
        <v/>
      </c>
      <c r="AK296" s="471" t="str">
        <f>IF(Taula42[[#This Row],[Data inici contracte]]=0,"",(24/365)*Taula42[[#This Row],[Dies de contracte en vigor durant l´any 2023]])</f>
        <v/>
      </c>
      <c r="AL296" s="471" t="str">
        <f>IF(Taula42[[#This Row],[Data inici contracte]]=0,"",(4/365)*Taula42[[#This Row],[Dies de contracte en vigor durant l´any 2023]])</f>
        <v/>
      </c>
      <c r="AM296" s="471" t="str">
        <f>IF(Taula42[[#This Row],[Data inici contracte]]=0,"",(64/365)*Taula42[[#This Row],[Dies de contracte en vigor durant l´any 2023]])</f>
        <v/>
      </c>
      <c r="AN296" s="420"/>
      <c r="AO296" s="91">
        <f>IF(AS296=1,((2763.41/365)*Taula42[[#This Row],[Dies de contracte en vigor durant l´any 2023]]),0)</f>
        <v>0</v>
      </c>
      <c r="AQ296" s="15"/>
      <c r="AS296" s="425">
        <f>IF(Taula42[[#This Row],[Núm. d''ordre]]&lt;&gt;"",1,0)</f>
        <v>0</v>
      </c>
      <c r="AU296" s="425">
        <f t="shared" si="37"/>
        <v>1</v>
      </c>
      <c r="AV296" s="425">
        <f t="shared" si="38"/>
        <v>0</v>
      </c>
      <c r="AX296" s="425">
        <f>IF(Taula42[[#This Row],[Núm. d''ordre]]&gt;0,1,0)</f>
        <v>1</v>
      </c>
      <c r="AZ296" s="426">
        <f t="shared" si="39"/>
        <v>0</v>
      </c>
      <c r="BA296" s="426">
        <f t="shared" si="40"/>
        <v>0</v>
      </c>
      <c r="BB296" s="426">
        <f t="shared" si="41"/>
        <v>0</v>
      </c>
      <c r="BD296" s="88">
        <f t="shared" si="42"/>
        <v>0</v>
      </c>
      <c r="BE296" s="88">
        <f t="shared" si="43"/>
        <v>0</v>
      </c>
      <c r="CC296" s="12"/>
      <c r="CD296" s="12"/>
      <c r="CE296" s="12"/>
    </row>
    <row r="297" spans="1:83" ht="13.5" customHeight="1">
      <c r="A297" s="9"/>
      <c r="B297" s="15" t="str">
        <f>IF($C297&lt;&gt;"",MAX($B$7:B296)+1,"")</f>
        <v/>
      </c>
      <c r="C297" s="2"/>
      <c r="D297" s="167"/>
      <c r="E297" s="168"/>
      <c r="F297" s="153"/>
      <c r="G297" s="153"/>
      <c r="H297" s="160"/>
      <c r="I297" s="159"/>
      <c r="J297" s="163"/>
      <c r="K297" s="172"/>
      <c r="L297" s="162"/>
      <c r="M297" s="162"/>
      <c r="N297" s="532" t="str">
        <f>IF(Taula42[[#This Row],[Data inici contracte]]&lt;&gt;0,Taula42[[#This Row],[Data finalització contracte]]+1,"")</f>
        <v/>
      </c>
      <c r="O29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97" s="495" t="str">
        <f>IF(Taula42[[#This Row],[Data inici contracte]]&lt;&gt;0,((Taula42[[#This Row],[Dies de contracte en vigor durant l´any 2023]]/365)*104),"")</f>
        <v/>
      </c>
      <c r="Q297" s="496"/>
      <c r="R297" s="496"/>
      <c r="S297" s="496"/>
      <c r="T297" s="496"/>
      <c r="U297" s="371">
        <f>SUM(Taula42[[#This Row],[Nombre d''hores de suport i acompanyament a les famílies]:[Nombre d''hores de seguiment en el lloc de feina]])</f>
        <v>0</v>
      </c>
      <c r="V297" s="371" t="str">
        <f>IF(Taula42[[#This Row],[Suma total d''hores d''atenció]]=0,"",AH297)</f>
        <v/>
      </c>
      <c r="W297" s="170"/>
      <c r="X297" s="170"/>
      <c r="Y297" s="170"/>
      <c r="Z297" s="170"/>
      <c r="AA297" s="170"/>
      <c r="AB297" s="224">
        <f t="shared" si="36"/>
        <v>0</v>
      </c>
      <c r="AC297" s="227">
        <f>Taula42[[#This Row],[Mòdul aplicat]]</f>
        <v>0</v>
      </c>
      <c r="AD297" s="231"/>
      <c r="AE297" s="80"/>
      <c r="AF297" s="529">
        <f>(IF(AND(AS297=1,Taula42[[#This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97" s="529">
        <f t="shared" si="44"/>
        <v>0</v>
      </c>
      <c r="AH29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97" s="420"/>
      <c r="AJ297" s="471" t="str">
        <f>IF(Taula42[[#This Row],[Data inici contracte]]=0,"",(12/365)*Taula42[[#This Row],[Dies de contracte en vigor durant l´any 2023]])</f>
        <v/>
      </c>
      <c r="AK297" s="471" t="str">
        <f>IF(Taula42[[#This Row],[Data inici contracte]]=0,"",(24/365)*Taula42[[#This Row],[Dies de contracte en vigor durant l´any 2023]])</f>
        <v/>
      </c>
      <c r="AL297" s="471" t="str">
        <f>IF(Taula42[[#This Row],[Data inici contracte]]=0,"",(4/365)*Taula42[[#This Row],[Dies de contracte en vigor durant l´any 2023]])</f>
        <v/>
      </c>
      <c r="AM297" s="471" t="str">
        <f>IF(Taula42[[#This Row],[Data inici contracte]]=0,"",(64/365)*Taula42[[#This Row],[Dies de contracte en vigor durant l´any 2023]])</f>
        <v/>
      </c>
      <c r="AN297" s="420"/>
      <c r="AO297" s="91">
        <f>IF(AS297=1,((2763.41/365)*Taula42[[#This Row],[Dies de contracte en vigor durant l´any 2023]]),0)</f>
        <v>0</v>
      </c>
      <c r="AQ297" s="15"/>
      <c r="AS297" s="425">
        <f>IF(Taula42[[#This Row],[Núm. d''ordre]]&lt;&gt;"",1,0)</f>
        <v>0</v>
      </c>
      <c r="AU297" s="425">
        <f t="shared" si="37"/>
        <v>1</v>
      </c>
      <c r="AV297" s="425">
        <f t="shared" si="38"/>
        <v>0</v>
      </c>
      <c r="AX297" s="425">
        <f>IF(Taula42[[#This Row],[Núm. d''ordre]]&gt;0,1,0)</f>
        <v>1</v>
      </c>
      <c r="AZ297" s="426">
        <f t="shared" si="39"/>
        <v>0</v>
      </c>
      <c r="BA297" s="426">
        <f t="shared" si="40"/>
        <v>0</v>
      </c>
      <c r="BB297" s="426">
        <f t="shared" si="41"/>
        <v>0</v>
      </c>
      <c r="BD297" s="88">
        <f t="shared" si="42"/>
        <v>0</v>
      </c>
      <c r="BE297" s="88">
        <f t="shared" si="43"/>
        <v>0</v>
      </c>
      <c r="CC297" s="12"/>
      <c r="CD297" s="12"/>
      <c r="CE297" s="12"/>
    </row>
    <row r="298" spans="1:83" ht="13.5" customHeight="1">
      <c r="A298" s="9"/>
      <c r="B298" s="15" t="str">
        <f>IF($C298&lt;&gt;"",MAX($B$7:B297)+1,"")</f>
        <v/>
      </c>
      <c r="C298" s="2"/>
      <c r="D298" s="167"/>
      <c r="E298" s="168"/>
      <c r="F298" s="153"/>
      <c r="G298" s="153"/>
      <c r="H298" s="160"/>
      <c r="I298" s="159"/>
      <c r="J298" s="163"/>
      <c r="K298" s="172"/>
      <c r="L298" s="162"/>
      <c r="M298" s="162"/>
      <c r="N298" s="532" t="str">
        <f>IF(Taula42[[#This Row],[Data inici contracte]]&lt;&gt;0,Taula42[[#This Row],[Data finalització contracte]]+1,"")</f>
        <v/>
      </c>
      <c r="O29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98" s="495" t="str">
        <f>IF(Taula42[[#This Row],[Data inici contracte]]&lt;&gt;0,((Taula42[[#This Row],[Dies de contracte en vigor durant l´any 2023]]/365)*104),"")</f>
        <v/>
      </c>
      <c r="Q298" s="496"/>
      <c r="R298" s="496"/>
      <c r="S298" s="496"/>
      <c r="T298" s="496"/>
      <c r="U298" s="371">
        <f>SUM(Taula42[[#This Row],[Nombre d''hores de suport i acompanyament a les famílies]:[Nombre d''hores de seguiment en el lloc de feina]])</f>
        <v>0</v>
      </c>
      <c r="V298" s="371" t="str">
        <f>IF(Taula42[[#This Row],[Suma total d''hores d''atenció]]=0,"",AH298)</f>
        <v/>
      </c>
      <c r="W298" s="170"/>
      <c r="X298" s="170"/>
      <c r="Y298" s="170"/>
      <c r="Z298" s="170"/>
      <c r="AA298" s="170"/>
      <c r="AB298" s="224">
        <f t="shared" si="36"/>
        <v>0</v>
      </c>
      <c r="AC298" s="227">
        <f>Taula42[[#This Row],[Mòdul aplicat]]</f>
        <v>0</v>
      </c>
      <c r="AD298" s="231"/>
      <c r="AE298" s="80"/>
      <c r="AF298" s="529">
        <f>(IF(AND(AS298=1,Taula42[[#This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98" s="529">
        <f t="shared" si="44"/>
        <v>0</v>
      </c>
      <c r="AH29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98" s="420"/>
      <c r="AJ298" s="471" t="str">
        <f>IF(Taula42[[#This Row],[Data inici contracte]]=0,"",(12/365)*Taula42[[#This Row],[Dies de contracte en vigor durant l´any 2023]])</f>
        <v/>
      </c>
      <c r="AK298" s="471" t="str">
        <f>IF(Taula42[[#This Row],[Data inici contracte]]=0,"",(24/365)*Taula42[[#This Row],[Dies de contracte en vigor durant l´any 2023]])</f>
        <v/>
      </c>
      <c r="AL298" s="471" t="str">
        <f>IF(Taula42[[#This Row],[Data inici contracte]]=0,"",(4/365)*Taula42[[#This Row],[Dies de contracte en vigor durant l´any 2023]])</f>
        <v/>
      </c>
      <c r="AM298" s="471" t="str">
        <f>IF(Taula42[[#This Row],[Data inici contracte]]=0,"",(64/365)*Taula42[[#This Row],[Dies de contracte en vigor durant l´any 2023]])</f>
        <v/>
      </c>
      <c r="AN298" s="420"/>
      <c r="AO298" s="91">
        <f>IF(AS298=1,((2763.41/365)*Taula42[[#This Row],[Dies de contracte en vigor durant l´any 2023]]),0)</f>
        <v>0</v>
      </c>
      <c r="AQ298" s="15"/>
      <c r="AS298" s="425">
        <f>IF(Taula42[[#This Row],[Núm. d''ordre]]&lt;&gt;"",1,0)</f>
        <v>0</v>
      </c>
      <c r="AU298" s="425">
        <f t="shared" si="37"/>
        <v>1</v>
      </c>
      <c r="AV298" s="425">
        <f t="shared" si="38"/>
        <v>0</v>
      </c>
      <c r="AX298" s="425">
        <f>IF(Taula42[[#This Row],[Núm. d''ordre]]&gt;0,1,0)</f>
        <v>1</v>
      </c>
      <c r="AZ298" s="426">
        <f t="shared" si="39"/>
        <v>0</v>
      </c>
      <c r="BA298" s="426">
        <f t="shared" si="40"/>
        <v>0</v>
      </c>
      <c r="BB298" s="426">
        <f t="shared" si="41"/>
        <v>0</v>
      </c>
      <c r="BD298" s="88">
        <f t="shared" si="42"/>
        <v>0</v>
      </c>
      <c r="BE298" s="88">
        <f t="shared" si="43"/>
        <v>0</v>
      </c>
      <c r="CC298" s="12"/>
      <c r="CD298" s="12"/>
      <c r="CE298" s="12"/>
    </row>
    <row r="299" spans="1:83" ht="13.5" customHeight="1">
      <c r="A299" s="9"/>
      <c r="B299" s="15" t="str">
        <f>IF($C299&lt;&gt;"",MAX($B$7:B298)+1,"")</f>
        <v/>
      </c>
      <c r="C299" s="2"/>
      <c r="D299" s="167"/>
      <c r="E299" s="168"/>
      <c r="F299" s="153"/>
      <c r="G299" s="153"/>
      <c r="H299" s="160"/>
      <c r="I299" s="159"/>
      <c r="J299" s="163"/>
      <c r="K299" s="172"/>
      <c r="L299" s="162"/>
      <c r="M299" s="162"/>
      <c r="N299" s="532" t="str">
        <f>IF(Taula42[[#This Row],[Data inici contracte]]&lt;&gt;0,Taula42[[#This Row],[Data finalització contracte]]+1,"")</f>
        <v/>
      </c>
      <c r="O29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299" s="495" t="str">
        <f>IF(Taula42[[#This Row],[Data inici contracte]]&lt;&gt;0,((Taula42[[#This Row],[Dies de contracte en vigor durant l´any 2023]]/365)*104),"")</f>
        <v/>
      </c>
      <c r="Q299" s="496"/>
      <c r="R299" s="496"/>
      <c r="S299" s="496"/>
      <c r="T299" s="496"/>
      <c r="U299" s="371">
        <f>SUM(Taula42[[#This Row],[Nombre d''hores de suport i acompanyament a les famílies]:[Nombre d''hores de seguiment en el lloc de feina]])</f>
        <v>0</v>
      </c>
      <c r="V299" s="371" t="str">
        <f>IF(Taula42[[#This Row],[Suma total d''hores d''atenció]]=0,"",AH299)</f>
        <v/>
      </c>
      <c r="W299" s="170"/>
      <c r="X299" s="170"/>
      <c r="Y299" s="170"/>
      <c r="Z299" s="170"/>
      <c r="AA299" s="170"/>
      <c r="AB299" s="224">
        <f t="shared" si="36"/>
        <v>0</v>
      </c>
      <c r="AC299" s="227">
        <f>Taula42[[#This Row],[Mòdul aplicat]]</f>
        <v>0</v>
      </c>
      <c r="AD299" s="231"/>
      <c r="AE299" s="80"/>
      <c r="AF299" s="529">
        <f>(IF(AND(AS299=1,Taula42[[#This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299" s="529">
        <f t="shared" si="44"/>
        <v>0</v>
      </c>
      <c r="AH29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299" s="420"/>
      <c r="AJ299" s="471" t="str">
        <f>IF(Taula42[[#This Row],[Data inici contracte]]=0,"",(12/365)*Taula42[[#This Row],[Dies de contracte en vigor durant l´any 2023]])</f>
        <v/>
      </c>
      <c r="AK299" s="471" t="str">
        <f>IF(Taula42[[#This Row],[Data inici contracte]]=0,"",(24/365)*Taula42[[#This Row],[Dies de contracte en vigor durant l´any 2023]])</f>
        <v/>
      </c>
      <c r="AL299" s="471" t="str">
        <f>IF(Taula42[[#This Row],[Data inici contracte]]=0,"",(4/365)*Taula42[[#This Row],[Dies de contracte en vigor durant l´any 2023]])</f>
        <v/>
      </c>
      <c r="AM299" s="471" t="str">
        <f>IF(Taula42[[#This Row],[Data inici contracte]]=0,"",(64/365)*Taula42[[#This Row],[Dies de contracte en vigor durant l´any 2023]])</f>
        <v/>
      </c>
      <c r="AN299" s="420"/>
      <c r="AO299" s="91">
        <f>IF(AS299=1,((2763.41/365)*Taula42[[#This Row],[Dies de contracte en vigor durant l´any 2023]]),0)</f>
        <v>0</v>
      </c>
      <c r="AQ299" s="15"/>
      <c r="AS299" s="425">
        <f>IF(Taula42[[#This Row],[Núm. d''ordre]]&lt;&gt;"",1,0)</f>
        <v>0</v>
      </c>
      <c r="AU299" s="425">
        <f t="shared" si="37"/>
        <v>1</v>
      </c>
      <c r="AV299" s="425">
        <f t="shared" si="38"/>
        <v>0</v>
      </c>
      <c r="AX299" s="425">
        <f>IF(Taula42[[#This Row],[Núm. d''ordre]]&gt;0,1,0)</f>
        <v>1</v>
      </c>
      <c r="AZ299" s="426">
        <f t="shared" si="39"/>
        <v>0</v>
      </c>
      <c r="BA299" s="426">
        <f t="shared" si="40"/>
        <v>0</v>
      </c>
      <c r="BB299" s="426">
        <f t="shared" si="41"/>
        <v>0</v>
      </c>
      <c r="BD299" s="88">
        <f t="shared" si="42"/>
        <v>0</v>
      </c>
      <c r="BE299" s="88">
        <f t="shared" si="43"/>
        <v>0</v>
      </c>
      <c r="CC299" s="12"/>
      <c r="CD299" s="12"/>
      <c r="CE299" s="12"/>
    </row>
    <row r="300" spans="1:83" ht="13.5" customHeight="1">
      <c r="A300" s="9"/>
      <c r="B300" s="15" t="str">
        <f>IF($C300&lt;&gt;"",MAX($B$7:B299)+1,"")</f>
        <v/>
      </c>
      <c r="C300" s="2"/>
      <c r="D300" s="167"/>
      <c r="E300" s="168"/>
      <c r="F300" s="153"/>
      <c r="G300" s="153"/>
      <c r="H300" s="160"/>
      <c r="I300" s="159"/>
      <c r="J300" s="163"/>
      <c r="K300" s="172"/>
      <c r="L300" s="162"/>
      <c r="M300" s="162"/>
      <c r="N300" s="532" t="str">
        <f>IF(Taula42[[#This Row],[Data inici contracte]]&lt;&gt;0,Taula42[[#This Row],[Data finalització contracte]]+1,"")</f>
        <v/>
      </c>
      <c r="O30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00" s="495" t="str">
        <f>IF(Taula42[[#This Row],[Data inici contracte]]&lt;&gt;0,((Taula42[[#This Row],[Dies de contracte en vigor durant l´any 2023]]/365)*104),"")</f>
        <v/>
      </c>
      <c r="Q300" s="496"/>
      <c r="R300" s="496"/>
      <c r="S300" s="496"/>
      <c r="T300" s="496"/>
      <c r="U300" s="371">
        <f>SUM(Taula42[[#This Row],[Nombre d''hores de suport i acompanyament a les famílies]:[Nombre d''hores de seguiment en el lloc de feina]])</f>
        <v>0</v>
      </c>
      <c r="V300" s="371" t="str">
        <f>IF(Taula42[[#This Row],[Suma total d''hores d''atenció]]=0,"",AH300)</f>
        <v/>
      </c>
      <c r="W300" s="170"/>
      <c r="X300" s="170"/>
      <c r="Y300" s="170"/>
      <c r="Z300" s="170"/>
      <c r="AA300" s="170"/>
      <c r="AB300" s="224">
        <f t="shared" si="36"/>
        <v>0</v>
      </c>
      <c r="AC300" s="227">
        <f>Taula42[[#This Row],[Mòdul aplicat]]</f>
        <v>0</v>
      </c>
      <c r="AD300" s="231"/>
      <c r="AE300" s="207"/>
      <c r="AF300" s="529">
        <f>(IF(AND(AS300=1,Taula42[[#This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00" s="529">
        <f t="shared" si="44"/>
        <v>0</v>
      </c>
      <c r="AH30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00" s="420"/>
      <c r="AJ300" s="471" t="str">
        <f>IF(Taula42[[#This Row],[Data inici contracte]]=0,"",(12/365)*Taula42[[#This Row],[Dies de contracte en vigor durant l´any 2023]])</f>
        <v/>
      </c>
      <c r="AK300" s="471" t="str">
        <f>IF(Taula42[[#This Row],[Data inici contracte]]=0,"",(24/365)*Taula42[[#This Row],[Dies de contracte en vigor durant l´any 2023]])</f>
        <v/>
      </c>
      <c r="AL300" s="471" t="str">
        <f>IF(Taula42[[#This Row],[Data inici contracte]]=0,"",(4/365)*Taula42[[#This Row],[Dies de contracte en vigor durant l´any 2023]])</f>
        <v/>
      </c>
      <c r="AM300" s="471" t="str">
        <f>IF(Taula42[[#This Row],[Data inici contracte]]=0,"",(64/365)*Taula42[[#This Row],[Dies de contracte en vigor durant l´any 2023]])</f>
        <v/>
      </c>
      <c r="AN300" s="420"/>
      <c r="AO300" s="91">
        <f>IF(AS300=1,((2763.41/365)*Taula42[[#This Row],[Dies de contracte en vigor durant l´any 2023]]),0)</f>
        <v>0</v>
      </c>
      <c r="AQ300" s="15"/>
      <c r="AS300" s="425">
        <f>IF(Taula42[[#This Row],[Núm. d''ordre]]&lt;&gt;"",1,0)</f>
        <v>0</v>
      </c>
      <c r="AU300" s="425">
        <f t="shared" si="37"/>
        <v>1</v>
      </c>
      <c r="AV300" s="425">
        <f t="shared" si="38"/>
        <v>0</v>
      </c>
      <c r="AX300" s="425">
        <f>IF(Taula42[[#This Row],[Núm. d''ordre]]&gt;0,1,0)</f>
        <v>1</v>
      </c>
      <c r="AZ300" s="426">
        <f t="shared" si="39"/>
        <v>0</v>
      </c>
      <c r="BA300" s="426">
        <f t="shared" si="40"/>
        <v>0</v>
      </c>
      <c r="BB300" s="426">
        <f t="shared" si="41"/>
        <v>0</v>
      </c>
      <c r="BD300" s="88">
        <f t="shared" si="42"/>
        <v>0</v>
      </c>
      <c r="BE300" s="88">
        <f t="shared" si="43"/>
        <v>0</v>
      </c>
      <c r="CC300" s="12"/>
      <c r="CD300" s="12"/>
      <c r="CE300" s="12"/>
    </row>
    <row r="301" spans="1:83" ht="13.5" customHeight="1">
      <c r="A301" s="9"/>
      <c r="B301" s="15" t="str">
        <f>IF($C301&lt;&gt;"",MAX($B$7:B300)+1,"")</f>
        <v/>
      </c>
      <c r="C301" s="2"/>
      <c r="D301" s="167"/>
      <c r="E301" s="168"/>
      <c r="F301" s="153"/>
      <c r="G301" s="153"/>
      <c r="H301" s="160"/>
      <c r="I301" s="159"/>
      <c r="J301" s="163"/>
      <c r="K301" s="172"/>
      <c r="L301" s="162"/>
      <c r="M301" s="162"/>
      <c r="N301" s="532" t="str">
        <f>IF(Taula42[[#This Row],[Data inici contracte]]&lt;&gt;0,Taula42[[#This Row],[Data finalització contracte]]+1,"")</f>
        <v/>
      </c>
      <c r="O30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01" s="495" t="str">
        <f>IF(Taula42[[#This Row],[Data inici contracte]]&lt;&gt;0,((Taula42[[#This Row],[Dies de contracte en vigor durant l´any 2023]]/365)*104),"")</f>
        <v/>
      </c>
      <c r="Q301" s="496"/>
      <c r="R301" s="496"/>
      <c r="S301" s="496"/>
      <c r="T301" s="496"/>
      <c r="U301" s="371">
        <f>SUM(Taula42[[#This Row],[Nombre d''hores de suport i acompanyament a les famílies]:[Nombre d''hores de seguiment en el lloc de feina]])</f>
        <v>0</v>
      </c>
      <c r="V301" s="371" t="str">
        <f>IF(Taula42[[#This Row],[Suma total d''hores d''atenció]]=0,"",AH301)</f>
        <v/>
      </c>
      <c r="W301" s="170"/>
      <c r="X301" s="170"/>
      <c r="Y301" s="170"/>
      <c r="Z301" s="170"/>
      <c r="AA301" s="170"/>
      <c r="AB301" s="224">
        <f t="shared" si="36"/>
        <v>0</v>
      </c>
      <c r="AC301" s="227">
        <f>Taula42[[#This Row],[Mòdul aplicat]]</f>
        <v>0</v>
      </c>
      <c r="AD301" s="231"/>
      <c r="AE301" s="207"/>
      <c r="AF301" s="529">
        <f>(IF(AND(AS301=1,Taula42[[#This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01" s="529">
        <f t="shared" si="44"/>
        <v>0</v>
      </c>
      <c r="AH30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01" s="420"/>
      <c r="AJ301" s="471" t="str">
        <f>IF(Taula42[[#This Row],[Data inici contracte]]=0,"",(12/365)*Taula42[[#This Row],[Dies de contracte en vigor durant l´any 2023]])</f>
        <v/>
      </c>
      <c r="AK301" s="471" t="str">
        <f>IF(Taula42[[#This Row],[Data inici contracte]]=0,"",(24/365)*Taula42[[#This Row],[Dies de contracte en vigor durant l´any 2023]])</f>
        <v/>
      </c>
      <c r="AL301" s="471" t="str">
        <f>IF(Taula42[[#This Row],[Data inici contracte]]=0,"",(4/365)*Taula42[[#This Row],[Dies de contracte en vigor durant l´any 2023]])</f>
        <v/>
      </c>
      <c r="AM301" s="471" t="str">
        <f>IF(Taula42[[#This Row],[Data inici contracte]]=0,"",(64/365)*Taula42[[#This Row],[Dies de contracte en vigor durant l´any 2023]])</f>
        <v/>
      </c>
      <c r="AN301" s="420"/>
      <c r="AO301" s="91">
        <f>IF(AS301=1,((2763.41/365)*Taula42[[#This Row],[Dies de contracte en vigor durant l´any 2023]]),0)</f>
        <v>0</v>
      </c>
      <c r="AQ301" s="15"/>
      <c r="AS301" s="425">
        <f>IF(Taula42[[#This Row],[Núm. d''ordre]]&lt;&gt;"",1,0)</f>
        <v>0</v>
      </c>
      <c r="AU301" s="425">
        <f t="shared" si="37"/>
        <v>1</v>
      </c>
      <c r="AV301" s="425">
        <f t="shared" si="38"/>
        <v>0</v>
      </c>
      <c r="AX301" s="425">
        <f>IF(Taula42[[#This Row],[Núm. d''ordre]]&gt;0,1,0)</f>
        <v>1</v>
      </c>
      <c r="AZ301" s="426">
        <f t="shared" si="39"/>
        <v>0</v>
      </c>
      <c r="BA301" s="426">
        <f t="shared" si="40"/>
        <v>0</v>
      </c>
      <c r="BB301" s="426">
        <f t="shared" si="41"/>
        <v>0</v>
      </c>
      <c r="BD301" s="88">
        <f t="shared" si="42"/>
        <v>0</v>
      </c>
      <c r="BE301" s="88">
        <f t="shared" si="43"/>
        <v>0</v>
      </c>
      <c r="CC301" s="12"/>
      <c r="CD301" s="12"/>
      <c r="CE301" s="12"/>
    </row>
    <row r="302" spans="1:83" ht="13.5" customHeight="1">
      <c r="A302" s="9"/>
      <c r="B302" s="15" t="str">
        <f>IF($C302&lt;&gt;"",MAX($B$7:B301)+1,"")</f>
        <v/>
      </c>
      <c r="C302" s="2"/>
      <c r="D302" s="167"/>
      <c r="E302" s="168"/>
      <c r="F302" s="153"/>
      <c r="G302" s="153"/>
      <c r="H302" s="160"/>
      <c r="I302" s="159"/>
      <c r="J302" s="163"/>
      <c r="K302" s="172"/>
      <c r="L302" s="162"/>
      <c r="M302" s="162"/>
      <c r="N302" s="532" t="str">
        <f>IF(Taula42[[#This Row],[Data inici contracte]]&lt;&gt;0,Taula42[[#This Row],[Data finalització contracte]]+1,"")</f>
        <v/>
      </c>
      <c r="O30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02" s="495" t="str">
        <f>IF(Taula42[[#This Row],[Data inici contracte]]&lt;&gt;0,((Taula42[[#This Row],[Dies de contracte en vigor durant l´any 2023]]/365)*104),"")</f>
        <v/>
      </c>
      <c r="Q302" s="496"/>
      <c r="R302" s="496"/>
      <c r="S302" s="496"/>
      <c r="T302" s="496"/>
      <c r="U302" s="371">
        <f>SUM(Taula42[[#This Row],[Nombre d''hores de suport i acompanyament a les famílies]:[Nombre d''hores de seguiment en el lloc de feina]])</f>
        <v>0</v>
      </c>
      <c r="V302" s="371" t="str">
        <f>IF(Taula42[[#This Row],[Suma total d''hores d''atenció]]=0,"",AH302)</f>
        <v/>
      </c>
      <c r="W302" s="170"/>
      <c r="X302" s="170"/>
      <c r="Y302" s="170"/>
      <c r="Z302" s="170"/>
      <c r="AA302" s="170"/>
      <c r="AB302" s="224">
        <f t="shared" si="36"/>
        <v>0</v>
      </c>
      <c r="AC302" s="227">
        <f>Taula42[[#This Row],[Mòdul aplicat]]</f>
        <v>0</v>
      </c>
      <c r="AD302" s="231"/>
      <c r="AE302" s="207"/>
      <c r="AF302" s="529">
        <f>(IF(AND(AS302=1,Taula42[[#This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02" s="529">
        <f t="shared" si="44"/>
        <v>0</v>
      </c>
      <c r="AH30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02" s="420"/>
      <c r="AJ302" s="471" t="str">
        <f>IF(Taula42[[#This Row],[Data inici contracte]]=0,"",(12/365)*Taula42[[#This Row],[Dies de contracte en vigor durant l´any 2023]])</f>
        <v/>
      </c>
      <c r="AK302" s="471" t="str">
        <f>IF(Taula42[[#This Row],[Data inici contracte]]=0,"",(24/365)*Taula42[[#This Row],[Dies de contracte en vigor durant l´any 2023]])</f>
        <v/>
      </c>
      <c r="AL302" s="471" t="str">
        <f>IF(Taula42[[#This Row],[Data inici contracte]]=0,"",(4/365)*Taula42[[#This Row],[Dies de contracte en vigor durant l´any 2023]])</f>
        <v/>
      </c>
      <c r="AM302" s="471" t="str">
        <f>IF(Taula42[[#This Row],[Data inici contracte]]=0,"",(64/365)*Taula42[[#This Row],[Dies de contracte en vigor durant l´any 2023]])</f>
        <v/>
      </c>
      <c r="AN302" s="420"/>
      <c r="AO302" s="91">
        <f>IF(AS302=1,((2763.41/365)*Taula42[[#This Row],[Dies de contracte en vigor durant l´any 2023]]),0)</f>
        <v>0</v>
      </c>
      <c r="AQ302" s="15"/>
      <c r="AS302" s="425">
        <f>IF(Taula42[[#This Row],[Núm. d''ordre]]&lt;&gt;"",1,0)</f>
        <v>0</v>
      </c>
      <c r="AU302" s="425">
        <f t="shared" si="37"/>
        <v>1</v>
      </c>
      <c r="AV302" s="425">
        <f t="shared" si="38"/>
        <v>0</v>
      </c>
      <c r="AX302" s="425">
        <f>IF(Taula42[[#This Row],[Núm. d''ordre]]&gt;0,1,0)</f>
        <v>1</v>
      </c>
      <c r="AZ302" s="426">
        <f t="shared" si="39"/>
        <v>0</v>
      </c>
      <c r="BA302" s="426">
        <f t="shared" si="40"/>
        <v>0</v>
      </c>
      <c r="BB302" s="426">
        <f t="shared" si="41"/>
        <v>0</v>
      </c>
      <c r="BD302" s="88">
        <f t="shared" si="42"/>
        <v>0</v>
      </c>
      <c r="BE302" s="88">
        <f t="shared" si="43"/>
        <v>0</v>
      </c>
      <c r="CC302" s="12"/>
      <c r="CD302" s="12"/>
      <c r="CE302" s="12"/>
    </row>
    <row r="303" spans="1:83" ht="13.5" customHeight="1">
      <c r="A303" s="9"/>
      <c r="B303" s="15" t="str">
        <f>IF($C303&lt;&gt;"",MAX($B$7:B302)+1,"")</f>
        <v/>
      </c>
      <c r="C303" s="2"/>
      <c r="D303" s="167"/>
      <c r="E303" s="168"/>
      <c r="F303" s="153"/>
      <c r="G303" s="153"/>
      <c r="H303" s="160"/>
      <c r="I303" s="159"/>
      <c r="J303" s="163"/>
      <c r="K303" s="172"/>
      <c r="L303" s="162"/>
      <c r="M303" s="162"/>
      <c r="N303" s="532" t="str">
        <f>IF(Taula42[[#This Row],[Data inici contracte]]&lt;&gt;0,Taula42[[#This Row],[Data finalització contracte]]+1,"")</f>
        <v/>
      </c>
      <c r="O30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03" s="495" t="str">
        <f>IF(Taula42[[#This Row],[Data inici contracte]]&lt;&gt;0,((Taula42[[#This Row],[Dies de contracte en vigor durant l´any 2023]]/365)*104),"")</f>
        <v/>
      </c>
      <c r="Q303" s="496"/>
      <c r="R303" s="496"/>
      <c r="S303" s="496"/>
      <c r="T303" s="496"/>
      <c r="U303" s="371">
        <f>SUM(Taula42[[#This Row],[Nombre d''hores de suport i acompanyament a les famílies]:[Nombre d''hores de seguiment en el lloc de feina]])</f>
        <v>0</v>
      </c>
      <c r="V303" s="371" t="str">
        <f>IF(Taula42[[#This Row],[Suma total d''hores d''atenció]]=0,"",AH303)</f>
        <v/>
      </c>
      <c r="W303" s="170"/>
      <c r="X303" s="170"/>
      <c r="Y303" s="170"/>
      <c r="Z303" s="170"/>
      <c r="AA303" s="170"/>
      <c r="AB303" s="224">
        <f t="shared" si="36"/>
        <v>0</v>
      </c>
      <c r="AC303" s="227">
        <f>Taula42[[#This Row],[Mòdul aplicat]]</f>
        <v>0</v>
      </c>
      <c r="AD303" s="231"/>
      <c r="AE303" s="207"/>
      <c r="AF303" s="529">
        <f>(IF(AND(AS303=1,Taula42[[#This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03" s="529">
        <f t="shared" si="44"/>
        <v>0</v>
      </c>
      <c r="AH30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03" s="420"/>
      <c r="AJ303" s="471" t="str">
        <f>IF(Taula42[[#This Row],[Data inici contracte]]=0,"",(12/365)*Taula42[[#This Row],[Dies de contracte en vigor durant l´any 2023]])</f>
        <v/>
      </c>
      <c r="AK303" s="471" t="str">
        <f>IF(Taula42[[#This Row],[Data inici contracte]]=0,"",(24/365)*Taula42[[#This Row],[Dies de contracte en vigor durant l´any 2023]])</f>
        <v/>
      </c>
      <c r="AL303" s="471" t="str">
        <f>IF(Taula42[[#This Row],[Data inici contracte]]=0,"",(4/365)*Taula42[[#This Row],[Dies de contracte en vigor durant l´any 2023]])</f>
        <v/>
      </c>
      <c r="AM303" s="471" t="str">
        <f>IF(Taula42[[#This Row],[Data inici contracte]]=0,"",(64/365)*Taula42[[#This Row],[Dies de contracte en vigor durant l´any 2023]])</f>
        <v/>
      </c>
      <c r="AN303" s="420"/>
      <c r="AO303" s="91">
        <f>IF(AS303=1,((2763.41/365)*Taula42[[#This Row],[Dies de contracte en vigor durant l´any 2023]]),0)</f>
        <v>0</v>
      </c>
      <c r="AQ303" s="15"/>
      <c r="AS303" s="425">
        <f>IF(Taula42[[#This Row],[Núm. d''ordre]]&lt;&gt;"",1,0)</f>
        <v>0</v>
      </c>
      <c r="AU303" s="425">
        <f t="shared" si="37"/>
        <v>1</v>
      </c>
      <c r="AV303" s="425">
        <f t="shared" si="38"/>
        <v>0</v>
      </c>
      <c r="AX303" s="425">
        <f>IF(Taula42[[#This Row],[Núm. d''ordre]]&gt;0,1,0)</f>
        <v>1</v>
      </c>
      <c r="AZ303" s="426">
        <f t="shared" si="39"/>
        <v>0</v>
      </c>
      <c r="BA303" s="426">
        <f t="shared" si="40"/>
        <v>0</v>
      </c>
      <c r="BB303" s="426">
        <f t="shared" si="41"/>
        <v>0</v>
      </c>
      <c r="BD303" s="88">
        <f t="shared" si="42"/>
        <v>0</v>
      </c>
      <c r="BE303" s="88">
        <f t="shared" si="43"/>
        <v>0</v>
      </c>
      <c r="CC303" s="12"/>
      <c r="CD303" s="12"/>
      <c r="CE303" s="12"/>
    </row>
    <row r="304" spans="1:83" ht="13.5" customHeight="1">
      <c r="A304" s="9"/>
      <c r="B304" s="15" t="str">
        <f>IF($C304&lt;&gt;"",MAX($B$7:B303)+1,"")</f>
        <v/>
      </c>
      <c r="C304" s="2"/>
      <c r="D304" s="167"/>
      <c r="E304" s="168"/>
      <c r="F304" s="153"/>
      <c r="G304" s="153"/>
      <c r="H304" s="160"/>
      <c r="I304" s="159"/>
      <c r="J304" s="163"/>
      <c r="K304" s="172"/>
      <c r="L304" s="162"/>
      <c r="M304" s="162"/>
      <c r="N304" s="532" t="str">
        <f>IF(Taula42[[#This Row],[Data inici contracte]]&lt;&gt;0,Taula42[[#This Row],[Data finalització contracte]]+1,"")</f>
        <v/>
      </c>
      <c r="O30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04" s="495" t="str">
        <f>IF(Taula42[[#This Row],[Data inici contracte]]&lt;&gt;0,((Taula42[[#This Row],[Dies de contracte en vigor durant l´any 2023]]/365)*104),"")</f>
        <v/>
      </c>
      <c r="Q304" s="496"/>
      <c r="R304" s="496"/>
      <c r="S304" s="496"/>
      <c r="T304" s="496"/>
      <c r="U304" s="371">
        <f>SUM(Taula42[[#This Row],[Nombre d''hores de suport i acompanyament a les famílies]:[Nombre d''hores de seguiment en el lloc de feina]])</f>
        <v>0</v>
      </c>
      <c r="V304" s="371" t="str">
        <f>IF(Taula42[[#This Row],[Suma total d''hores d''atenció]]=0,"",AH304)</f>
        <v/>
      </c>
      <c r="W304" s="170"/>
      <c r="X304" s="170"/>
      <c r="Y304" s="170"/>
      <c r="Z304" s="170"/>
      <c r="AA304" s="170"/>
      <c r="AB304" s="224">
        <f t="shared" si="36"/>
        <v>0</v>
      </c>
      <c r="AC304" s="227">
        <f>Taula42[[#This Row],[Mòdul aplicat]]</f>
        <v>0</v>
      </c>
      <c r="AD304" s="231"/>
      <c r="AE304" s="207"/>
      <c r="AF304" s="529">
        <f>(IF(AND(AS304=1,Taula42[[#This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04" s="529">
        <f t="shared" si="44"/>
        <v>0</v>
      </c>
      <c r="AH30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04" s="420"/>
      <c r="AJ304" s="471" t="str">
        <f>IF(Taula42[[#This Row],[Data inici contracte]]=0,"",(12/365)*Taula42[[#This Row],[Dies de contracte en vigor durant l´any 2023]])</f>
        <v/>
      </c>
      <c r="AK304" s="471" t="str">
        <f>IF(Taula42[[#This Row],[Data inici contracte]]=0,"",(24/365)*Taula42[[#This Row],[Dies de contracte en vigor durant l´any 2023]])</f>
        <v/>
      </c>
      <c r="AL304" s="471" t="str">
        <f>IF(Taula42[[#This Row],[Data inici contracte]]=0,"",(4/365)*Taula42[[#This Row],[Dies de contracte en vigor durant l´any 2023]])</f>
        <v/>
      </c>
      <c r="AM304" s="471" t="str">
        <f>IF(Taula42[[#This Row],[Data inici contracte]]=0,"",(64/365)*Taula42[[#This Row],[Dies de contracte en vigor durant l´any 2023]])</f>
        <v/>
      </c>
      <c r="AN304" s="420"/>
      <c r="AO304" s="91">
        <f>IF(AS304=1,((2763.41/365)*Taula42[[#This Row],[Dies de contracte en vigor durant l´any 2023]]),0)</f>
        <v>0</v>
      </c>
      <c r="AQ304" s="15"/>
      <c r="AS304" s="425">
        <f>IF(Taula42[[#This Row],[Núm. d''ordre]]&lt;&gt;"",1,0)</f>
        <v>0</v>
      </c>
      <c r="AU304" s="425">
        <f t="shared" si="37"/>
        <v>1</v>
      </c>
      <c r="AV304" s="425">
        <f t="shared" si="38"/>
        <v>0</v>
      </c>
      <c r="AX304" s="425">
        <f>IF(Taula42[[#This Row],[Núm. d''ordre]]&gt;0,1,0)</f>
        <v>1</v>
      </c>
      <c r="AZ304" s="426">
        <f t="shared" si="39"/>
        <v>0</v>
      </c>
      <c r="BA304" s="426">
        <f t="shared" si="40"/>
        <v>0</v>
      </c>
      <c r="BB304" s="426">
        <f t="shared" si="41"/>
        <v>0</v>
      </c>
      <c r="BD304" s="88">
        <f t="shared" si="42"/>
        <v>0</v>
      </c>
      <c r="BE304" s="88">
        <f t="shared" si="43"/>
        <v>0</v>
      </c>
      <c r="CC304" s="12"/>
      <c r="CD304" s="12"/>
      <c r="CE304" s="12"/>
    </row>
    <row r="305" spans="1:83" ht="13.5" customHeight="1">
      <c r="A305" s="9"/>
      <c r="B305" s="15" t="str">
        <f>IF($C305&lt;&gt;"",MAX($B$7:B304)+1,"")</f>
        <v/>
      </c>
      <c r="C305" s="2"/>
      <c r="D305" s="167"/>
      <c r="E305" s="168"/>
      <c r="F305" s="153"/>
      <c r="G305" s="153"/>
      <c r="H305" s="160"/>
      <c r="I305" s="159"/>
      <c r="J305" s="163"/>
      <c r="K305" s="172"/>
      <c r="L305" s="162"/>
      <c r="M305" s="162"/>
      <c r="N305" s="532" t="str">
        <f>IF(Taula42[[#This Row],[Data inici contracte]]&lt;&gt;0,Taula42[[#This Row],[Data finalització contracte]]+1,"")</f>
        <v/>
      </c>
      <c r="O30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05" s="495" t="str">
        <f>IF(Taula42[[#This Row],[Data inici contracte]]&lt;&gt;0,((Taula42[[#This Row],[Dies de contracte en vigor durant l´any 2023]]/365)*104),"")</f>
        <v/>
      </c>
      <c r="Q305" s="496"/>
      <c r="R305" s="496"/>
      <c r="S305" s="496"/>
      <c r="T305" s="496"/>
      <c r="U305" s="371">
        <f>SUM(Taula42[[#This Row],[Nombre d''hores de suport i acompanyament a les famílies]:[Nombre d''hores de seguiment en el lloc de feina]])</f>
        <v>0</v>
      </c>
      <c r="V305" s="371" t="str">
        <f>IF(Taula42[[#This Row],[Suma total d''hores d''atenció]]=0,"",AH305)</f>
        <v/>
      </c>
      <c r="W305" s="170"/>
      <c r="X305" s="170"/>
      <c r="Y305" s="170"/>
      <c r="Z305" s="170"/>
      <c r="AA305" s="170"/>
      <c r="AB305" s="224">
        <f t="shared" si="36"/>
        <v>0</v>
      </c>
      <c r="AC305" s="227">
        <f>Taula42[[#This Row],[Mòdul aplicat]]</f>
        <v>0</v>
      </c>
      <c r="AD305" s="231"/>
      <c r="AE305" s="207"/>
      <c r="AF305" s="529">
        <f>(IF(AND(AS305=1,Taula42[[#This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05" s="529">
        <f t="shared" si="44"/>
        <v>0</v>
      </c>
      <c r="AH30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05" s="420"/>
      <c r="AJ305" s="471" t="str">
        <f>IF(Taula42[[#This Row],[Data inici contracte]]=0,"",(12/365)*Taula42[[#This Row],[Dies de contracte en vigor durant l´any 2023]])</f>
        <v/>
      </c>
      <c r="AK305" s="471" t="str">
        <f>IF(Taula42[[#This Row],[Data inici contracte]]=0,"",(24/365)*Taula42[[#This Row],[Dies de contracte en vigor durant l´any 2023]])</f>
        <v/>
      </c>
      <c r="AL305" s="471" t="str">
        <f>IF(Taula42[[#This Row],[Data inici contracte]]=0,"",(4/365)*Taula42[[#This Row],[Dies de contracte en vigor durant l´any 2023]])</f>
        <v/>
      </c>
      <c r="AM305" s="471" t="str">
        <f>IF(Taula42[[#This Row],[Data inici contracte]]=0,"",(64/365)*Taula42[[#This Row],[Dies de contracte en vigor durant l´any 2023]])</f>
        <v/>
      </c>
      <c r="AN305" s="420"/>
      <c r="AO305" s="91">
        <f>IF(AS305=1,((2763.41/365)*Taula42[[#This Row],[Dies de contracte en vigor durant l´any 2023]]),0)</f>
        <v>0</v>
      </c>
      <c r="AQ305" s="15"/>
      <c r="AS305" s="425">
        <f>IF(Taula42[[#This Row],[Núm. d''ordre]]&lt;&gt;"",1,0)</f>
        <v>0</v>
      </c>
      <c r="AU305" s="425">
        <f t="shared" si="37"/>
        <v>1</v>
      </c>
      <c r="AV305" s="425">
        <f t="shared" si="38"/>
        <v>0</v>
      </c>
      <c r="AX305" s="425">
        <f>IF(Taula42[[#This Row],[Núm. d''ordre]]&gt;0,1,0)</f>
        <v>1</v>
      </c>
      <c r="AZ305" s="426">
        <f t="shared" si="39"/>
        <v>0</v>
      </c>
      <c r="BA305" s="426">
        <f t="shared" si="40"/>
        <v>0</v>
      </c>
      <c r="BB305" s="426">
        <f t="shared" si="41"/>
        <v>0</v>
      </c>
      <c r="BD305" s="88">
        <f t="shared" si="42"/>
        <v>0</v>
      </c>
      <c r="BE305" s="88">
        <f t="shared" si="43"/>
        <v>0</v>
      </c>
      <c r="CC305" s="12"/>
      <c r="CD305" s="12"/>
      <c r="CE305" s="12"/>
    </row>
    <row r="306" spans="1:83" ht="13.5" customHeight="1">
      <c r="A306" s="9"/>
      <c r="B306" s="15" t="str">
        <f>IF($C306&lt;&gt;"",MAX($B$7:B305)+1,"")</f>
        <v/>
      </c>
      <c r="C306" s="2"/>
      <c r="D306" s="167"/>
      <c r="E306" s="168"/>
      <c r="F306" s="153"/>
      <c r="G306" s="153"/>
      <c r="H306" s="160"/>
      <c r="I306" s="159"/>
      <c r="J306" s="163"/>
      <c r="K306" s="172"/>
      <c r="L306" s="162"/>
      <c r="M306" s="162"/>
      <c r="N306" s="532" t="str">
        <f>IF(Taula42[[#This Row],[Data inici contracte]]&lt;&gt;0,Taula42[[#This Row],[Data finalització contracte]]+1,"")</f>
        <v/>
      </c>
      <c r="O30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06" s="495" t="str">
        <f>IF(Taula42[[#This Row],[Data inici contracte]]&lt;&gt;0,((Taula42[[#This Row],[Dies de contracte en vigor durant l´any 2023]]/365)*104),"")</f>
        <v/>
      </c>
      <c r="Q306" s="496"/>
      <c r="R306" s="496"/>
      <c r="S306" s="496"/>
      <c r="T306" s="496"/>
      <c r="U306" s="371">
        <f>SUM(Taula42[[#This Row],[Nombre d''hores de suport i acompanyament a les famílies]:[Nombre d''hores de seguiment en el lloc de feina]])</f>
        <v>0</v>
      </c>
      <c r="V306" s="371" t="str">
        <f>IF(Taula42[[#This Row],[Suma total d''hores d''atenció]]=0,"",AH306)</f>
        <v/>
      </c>
      <c r="W306" s="170"/>
      <c r="X306" s="170"/>
      <c r="Y306" s="170"/>
      <c r="Z306" s="170"/>
      <c r="AA306" s="170"/>
      <c r="AB306" s="224">
        <f t="shared" si="36"/>
        <v>0</v>
      </c>
      <c r="AC306" s="227">
        <f>Taula42[[#This Row],[Mòdul aplicat]]</f>
        <v>0</v>
      </c>
      <c r="AD306" s="231"/>
      <c r="AE306" s="80"/>
      <c r="AF306" s="529">
        <f>(IF(AND(AS306=1,Taula42[[#This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06" s="529">
        <f t="shared" si="44"/>
        <v>0</v>
      </c>
      <c r="AH30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06" s="420"/>
      <c r="AJ306" s="471" t="str">
        <f>IF(Taula42[[#This Row],[Data inici contracte]]=0,"",(12/365)*Taula42[[#This Row],[Dies de contracte en vigor durant l´any 2023]])</f>
        <v/>
      </c>
      <c r="AK306" s="471" t="str">
        <f>IF(Taula42[[#This Row],[Data inici contracte]]=0,"",(24/365)*Taula42[[#This Row],[Dies de contracte en vigor durant l´any 2023]])</f>
        <v/>
      </c>
      <c r="AL306" s="471" t="str">
        <f>IF(Taula42[[#This Row],[Data inici contracte]]=0,"",(4/365)*Taula42[[#This Row],[Dies de contracte en vigor durant l´any 2023]])</f>
        <v/>
      </c>
      <c r="AM306" s="471" t="str">
        <f>IF(Taula42[[#This Row],[Data inici contracte]]=0,"",(64/365)*Taula42[[#This Row],[Dies de contracte en vigor durant l´any 2023]])</f>
        <v/>
      </c>
      <c r="AN306" s="420"/>
      <c r="AO306" s="91">
        <f>IF(AS306=1,((2763.41/365)*Taula42[[#This Row],[Dies de contracte en vigor durant l´any 2023]]),0)</f>
        <v>0</v>
      </c>
      <c r="AQ306" s="15"/>
      <c r="AS306" s="425">
        <f>IF(Taula42[[#This Row],[Núm. d''ordre]]&lt;&gt;"",1,0)</f>
        <v>0</v>
      </c>
      <c r="AU306" s="425">
        <f t="shared" si="37"/>
        <v>1</v>
      </c>
      <c r="AV306" s="425">
        <f t="shared" si="38"/>
        <v>0</v>
      </c>
      <c r="AX306" s="425">
        <f>IF(Taula42[[#This Row],[Núm. d''ordre]]&gt;0,1,0)</f>
        <v>1</v>
      </c>
      <c r="AZ306" s="426">
        <f t="shared" si="39"/>
        <v>0</v>
      </c>
      <c r="BA306" s="426">
        <f t="shared" si="40"/>
        <v>0</v>
      </c>
      <c r="BB306" s="426">
        <f t="shared" si="41"/>
        <v>0</v>
      </c>
      <c r="BD306" s="88">
        <f t="shared" si="42"/>
        <v>0</v>
      </c>
      <c r="BE306" s="88">
        <f t="shared" si="43"/>
        <v>0</v>
      </c>
      <c r="CC306" s="12"/>
      <c r="CD306" s="12"/>
      <c r="CE306" s="12"/>
    </row>
    <row r="307" spans="1:83" ht="13.5" customHeight="1">
      <c r="A307" s="9"/>
      <c r="B307" s="15" t="str">
        <f>IF($C307&lt;&gt;"",MAX($B$7:B306)+1,"")</f>
        <v/>
      </c>
      <c r="C307" s="2"/>
      <c r="D307" s="167"/>
      <c r="E307" s="168"/>
      <c r="F307" s="153"/>
      <c r="G307" s="153"/>
      <c r="H307" s="160"/>
      <c r="I307" s="159"/>
      <c r="J307" s="163"/>
      <c r="K307" s="172"/>
      <c r="L307" s="162"/>
      <c r="M307" s="162"/>
      <c r="N307" s="532" t="str">
        <f>IF(Taula42[[#This Row],[Data inici contracte]]&lt;&gt;0,Taula42[[#This Row],[Data finalització contracte]]+1,"")</f>
        <v/>
      </c>
      <c r="O30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07" s="495" t="str">
        <f>IF(Taula42[[#This Row],[Data inici contracte]]&lt;&gt;0,((Taula42[[#This Row],[Dies de contracte en vigor durant l´any 2023]]/365)*104),"")</f>
        <v/>
      </c>
      <c r="Q307" s="496"/>
      <c r="R307" s="496"/>
      <c r="S307" s="496"/>
      <c r="T307" s="496"/>
      <c r="U307" s="371">
        <f>SUM(Taula42[[#This Row],[Nombre d''hores de suport i acompanyament a les famílies]:[Nombre d''hores de seguiment en el lloc de feina]])</f>
        <v>0</v>
      </c>
      <c r="V307" s="371" t="str">
        <f>IF(Taula42[[#This Row],[Suma total d''hores d''atenció]]=0,"",AH307)</f>
        <v/>
      </c>
      <c r="W307" s="170"/>
      <c r="X307" s="170"/>
      <c r="Y307" s="170"/>
      <c r="Z307" s="170"/>
      <c r="AA307" s="170"/>
      <c r="AB307" s="224">
        <f t="shared" si="36"/>
        <v>0</v>
      </c>
      <c r="AC307" s="227">
        <f>Taula42[[#This Row],[Mòdul aplicat]]</f>
        <v>0</v>
      </c>
      <c r="AD307" s="231"/>
      <c r="AE307" s="80"/>
      <c r="AF307" s="529">
        <f>(IF(AND(AS307=1,Taula42[[#This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07" s="529">
        <f t="shared" si="44"/>
        <v>0</v>
      </c>
      <c r="AH30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07" s="420"/>
      <c r="AJ307" s="471" t="str">
        <f>IF(Taula42[[#This Row],[Data inici contracte]]=0,"",(12/365)*Taula42[[#This Row],[Dies de contracte en vigor durant l´any 2023]])</f>
        <v/>
      </c>
      <c r="AK307" s="471" t="str">
        <f>IF(Taula42[[#This Row],[Data inici contracte]]=0,"",(24/365)*Taula42[[#This Row],[Dies de contracte en vigor durant l´any 2023]])</f>
        <v/>
      </c>
      <c r="AL307" s="471" t="str">
        <f>IF(Taula42[[#This Row],[Data inici contracte]]=0,"",(4/365)*Taula42[[#This Row],[Dies de contracte en vigor durant l´any 2023]])</f>
        <v/>
      </c>
      <c r="AM307" s="471" t="str">
        <f>IF(Taula42[[#This Row],[Data inici contracte]]=0,"",(64/365)*Taula42[[#This Row],[Dies de contracte en vigor durant l´any 2023]])</f>
        <v/>
      </c>
      <c r="AN307" s="420"/>
      <c r="AO307" s="91">
        <f>IF(AS307=1,((2763.41/365)*Taula42[[#This Row],[Dies de contracte en vigor durant l´any 2023]]),0)</f>
        <v>0</v>
      </c>
      <c r="AQ307" s="15"/>
      <c r="AS307" s="425">
        <f>IF(Taula42[[#This Row],[Núm. d''ordre]]&lt;&gt;"",1,0)</f>
        <v>0</v>
      </c>
      <c r="AU307" s="425">
        <f t="shared" si="37"/>
        <v>1</v>
      </c>
      <c r="AV307" s="425">
        <f t="shared" si="38"/>
        <v>0</v>
      </c>
      <c r="AX307" s="425">
        <f>IF(Taula42[[#This Row],[Núm. d''ordre]]&gt;0,1,0)</f>
        <v>1</v>
      </c>
      <c r="AZ307" s="426">
        <f t="shared" si="39"/>
        <v>0</v>
      </c>
      <c r="BA307" s="426">
        <f t="shared" si="40"/>
        <v>0</v>
      </c>
      <c r="BB307" s="426">
        <f t="shared" si="41"/>
        <v>0</v>
      </c>
      <c r="BD307" s="88">
        <f t="shared" si="42"/>
        <v>0</v>
      </c>
      <c r="BE307" s="88">
        <f t="shared" si="43"/>
        <v>0</v>
      </c>
      <c r="CC307" s="12"/>
      <c r="CD307" s="12"/>
      <c r="CE307" s="12"/>
    </row>
    <row r="308" spans="1:83" ht="13.5" customHeight="1">
      <c r="A308" s="9"/>
      <c r="B308" s="15" t="str">
        <f>IF($C308&lt;&gt;"",MAX($B$7:B307)+1,"")</f>
        <v/>
      </c>
      <c r="C308" s="2"/>
      <c r="D308" s="167"/>
      <c r="E308" s="168"/>
      <c r="F308" s="153"/>
      <c r="G308" s="153"/>
      <c r="H308" s="160"/>
      <c r="I308" s="159"/>
      <c r="J308" s="163"/>
      <c r="K308" s="172"/>
      <c r="L308" s="162"/>
      <c r="M308" s="162"/>
      <c r="N308" s="532" t="str">
        <f>IF(Taula42[[#This Row],[Data inici contracte]]&lt;&gt;0,Taula42[[#This Row],[Data finalització contracte]]+1,"")</f>
        <v/>
      </c>
      <c r="O30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08" s="495" t="str">
        <f>IF(Taula42[[#This Row],[Data inici contracte]]&lt;&gt;0,((Taula42[[#This Row],[Dies de contracte en vigor durant l´any 2023]]/365)*104),"")</f>
        <v/>
      </c>
      <c r="Q308" s="496"/>
      <c r="R308" s="496"/>
      <c r="S308" s="496"/>
      <c r="T308" s="496"/>
      <c r="U308" s="371">
        <f>SUM(Taula42[[#This Row],[Nombre d''hores de suport i acompanyament a les famílies]:[Nombre d''hores de seguiment en el lloc de feina]])</f>
        <v>0</v>
      </c>
      <c r="V308" s="371" t="str">
        <f>IF(Taula42[[#This Row],[Suma total d''hores d''atenció]]=0,"",AH308)</f>
        <v/>
      </c>
      <c r="W308" s="170"/>
      <c r="X308" s="170"/>
      <c r="Y308" s="170"/>
      <c r="Z308" s="170"/>
      <c r="AA308" s="170"/>
      <c r="AB308" s="224">
        <f t="shared" si="36"/>
        <v>0</v>
      </c>
      <c r="AC308" s="227">
        <f>Taula42[[#This Row],[Mòdul aplicat]]</f>
        <v>0</v>
      </c>
      <c r="AD308" s="231"/>
      <c r="AE308" s="80"/>
      <c r="AF308" s="529">
        <f>(IF(AND(AS308=1,Taula42[[#This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08" s="529">
        <f t="shared" si="44"/>
        <v>0</v>
      </c>
      <c r="AH30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08" s="420"/>
      <c r="AJ308" s="471" t="str">
        <f>IF(Taula42[[#This Row],[Data inici contracte]]=0,"",(12/365)*Taula42[[#This Row],[Dies de contracte en vigor durant l´any 2023]])</f>
        <v/>
      </c>
      <c r="AK308" s="471" t="str">
        <f>IF(Taula42[[#This Row],[Data inici contracte]]=0,"",(24/365)*Taula42[[#This Row],[Dies de contracte en vigor durant l´any 2023]])</f>
        <v/>
      </c>
      <c r="AL308" s="471" t="str">
        <f>IF(Taula42[[#This Row],[Data inici contracte]]=0,"",(4/365)*Taula42[[#This Row],[Dies de contracte en vigor durant l´any 2023]])</f>
        <v/>
      </c>
      <c r="AM308" s="471" t="str">
        <f>IF(Taula42[[#This Row],[Data inici contracte]]=0,"",(64/365)*Taula42[[#This Row],[Dies de contracte en vigor durant l´any 2023]])</f>
        <v/>
      </c>
      <c r="AN308" s="420"/>
      <c r="AO308" s="91">
        <f>IF(AS308=1,((2763.41/365)*Taula42[[#This Row],[Dies de contracte en vigor durant l´any 2023]]),0)</f>
        <v>0</v>
      </c>
      <c r="AQ308" s="15"/>
      <c r="AS308" s="425">
        <f>IF(Taula42[[#This Row],[Núm. d''ordre]]&lt;&gt;"",1,0)</f>
        <v>0</v>
      </c>
      <c r="AU308" s="425">
        <f t="shared" si="37"/>
        <v>1</v>
      </c>
      <c r="AV308" s="425">
        <f t="shared" si="38"/>
        <v>0</v>
      </c>
      <c r="AX308" s="425">
        <f>IF(Taula42[[#This Row],[Núm. d''ordre]]&gt;0,1,0)</f>
        <v>1</v>
      </c>
      <c r="AZ308" s="426">
        <f t="shared" si="39"/>
        <v>0</v>
      </c>
      <c r="BA308" s="426">
        <f t="shared" si="40"/>
        <v>0</v>
      </c>
      <c r="BB308" s="426">
        <f t="shared" si="41"/>
        <v>0</v>
      </c>
      <c r="BD308" s="88">
        <f t="shared" si="42"/>
        <v>0</v>
      </c>
      <c r="BE308" s="88">
        <f t="shared" si="43"/>
        <v>0</v>
      </c>
      <c r="CC308" s="12"/>
      <c r="CD308" s="12"/>
      <c r="CE308" s="12"/>
    </row>
    <row r="309" spans="1:83" ht="13.5" customHeight="1">
      <c r="A309" s="9"/>
      <c r="B309" s="15" t="str">
        <f>IF($C309&lt;&gt;"",MAX($B$7:B308)+1,"")</f>
        <v/>
      </c>
      <c r="C309" s="2"/>
      <c r="D309" s="167"/>
      <c r="E309" s="168"/>
      <c r="F309" s="153"/>
      <c r="G309" s="153"/>
      <c r="H309" s="160"/>
      <c r="I309" s="159"/>
      <c r="J309" s="163"/>
      <c r="K309" s="172"/>
      <c r="L309" s="162"/>
      <c r="M309" s="162"/>
      <c r="N309" s="532" t="str">
        <f>IF(Taula42[[#This Row],[Data inici contracte]]&lt;&gt;0,Taula42[[#This Row],[Data finalització contracte]]+1,"")</f>
        <v/>
      </c>
      <c r="O30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09" s="495" t="str">
        <f>IF(Taula42[[#This Row],[Data inici contracte]]&lt;&gt;0,((Taula42[[#This Row],[Dies de contracte en vigor durant l´any 2023]]/365)*104),"")</f>
        <v/>
      </c>
      <c r="Q309" s="496"/>
      <c r="R309" s="496"/>
      <c r="S309" s="496"/>
      <c r="T309" s="496"/>
      <c r="U309" s="371">
        <f>SUM(Taula42[[#This Row],[Nombre d''hores de suport i acompanyament a les famílies]:[Nombre d''hores de seguiment en el lloc de feina]])</f>
        <v>0</v>
      </c>
      <c r="V309" s="371" t="str">
        <f>IF(Taula42[[#This Row],[Suma total d''hores d''atenció]]=0,"",AH309)</f>
        <v/>
      </c>
      <c r="W309" s="170"/>
      <c r="X309" s="170"/>
      <c r="Y309" s="170"/>
      <c r="Z309" s="170"/>
      <c r="AA309" s="170"/>
      <c r="AB309" s="224">
        <f t="shared" si="36"/>
        <v>0</v>
      </c>
      <c r="AC309" s="227">
        <f>Taula42[[#This Row],[Mòdul aplicat]]</f>
        <v>0</v>
      </c>
      <c r="AD309" s="231"/>
      <c r="AE309" s="80"/>
      <c r="AF309" s="529">
        <f>(IF(AND(AS309=1,Taula42[[#This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09" s="529">
        <f t="shared" si="44"/>
        <v>0</v>
      </c>
      <c r="AH30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09" s="420"/>
      <c r="AJ309" s="471" t="str">
        <f>IF(Taula42[[#This Row],[Data inici contracte]]=0,"",(12/365)*Taula42[[#This Row],[Dies de contracte en vigor durant l´any 2023]])</f>
        <v/>
      </c>
      <c r="AK309" s="471" t="str">
        <f>IF(Taula42[[#This Row],[Data inici contracte]]=0,"",(24/365)*Taula42[[#This Row],[Dies de contracte en vigor durant l´any 2023]])</f>
        <v/>
      </c>
      <c r="AL309" s="471" t="str">
        <f>IF(Taula42[[#This Row],[Data inici contracte]]=0,"",(4/365)*Taula42[[#This Row],[Dies de contracte en vigor durant l´any 2023]])</f>
        <v/>
      </c>
      <c r="AM309" s="471" t="str">
        <f>IF(Taula42[[#This Row],[Data inici contracte]]=0,"",(64/365)*Taula42[[#This Row],[Dies de contracte en vigor durant l´any 2023]])</f>
        <v/>
      </c>
      <c r="AN309" s="420"/>
      <c r="AO309" s="91">
        <f>IF(AS309=1,((2763.41/365)*Taula42[[#This Row],[Dies de contracte en vigor durant l´any 2023]]),0)</f>
        <v>0</v>
      </c>
      <c r="AQ309" s="15"/>
      <c r="AS309" s="425">
        <f>IF(Taula42[[#This Row],[Núm. d''ordre]]&lt;&gt;"",1,0)</f>
        <v>0</v>
      </c>
      <c r="AU309" s="425">
        <f t="shared" si="37"/>
        <v>1</v>
      </c>
      <c r="AV309" s="425">
        <f t="shared" si="38"/>
        <v>0</v>
      </c>
      <c r="AX309" s="425">
        <f>IF(Taula42[[#This Row],[Núm. d''ordre]]&gt;0,1,0)</f>
        <v>1</v>
      </c>
      <c r="AZ309" s="426">
        <f t="shared" si="39"/>
        <v>0</v>
      </c>
      <c r="BA309" s="426">
        <f t="shared" si="40"/>
        <v>0</v>
      </c>
      <c r="BB309" s="426">
        <f t="shared" si="41"/>
        <v>0</v>
      </c>
      <c r="BD309" s="88">
        <f t="shared" si="42"/>
        <v>0</v>
      </c>
      <c r="BE309" s="88">
        <f t="shared" si="43"/>
        <v>0</v>
      </c>
      <c r="CC309" s="12"/>
      <c r="CD309" s="12"/>
      <c r="CE309" s="12"/>
    </row>
    <row r="310" spans="1:83" ht="13.5" customHeight="1">
      <c r="A310" s="9"/>
      <c r="B310" s="15" t="str">
        <f>IF($C310&lt;&gt;"",MAX($B$7:B309)+1,"")</f>
        <v/>
      </c>
      <c r="C310" s="2"/>
      <c r="D310" s="167"/>
      <c r="E310" s="168"/>
      <c r="F310" s="153"/>
      <c r="G310" s="153"/>
      <c r="H310" s="160"/>
      <c r="I310" s="159"/>
      <c r="J310" s="163"/>
      <c r="K310" s="172"/>
      <c r="L310" s="162"/>
      <c r="M310" s="162"/>
      <c r="N310" s="532" t="str">
        <f>IF(Taula42[[#This Row],[Data inici contracte]]&lt;&gt;0,Taula42[[#This Row],[Data finalització contracte]]+1,"")</f>
        <v/>
      </c>
      <c r="O31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10" s="495" t="str">
        <f>IF(Taula42[[#This Row],[Data inici contracte]]&lt;&gt;0,((Taula42[[#This Row],[Dies de contracte en vigor durant l´any 2023]]/365)*104),"")</f>
        <v/>
      </c>
      <c r="Q310" s="496"/>
      <c r="R310" s="496"/>
      <c r="S310" s="496"/>
      <c r="T310" s="496"/>
      <c r="U310" s="371">
        <f>SUM(Taula42[[#This Row],[Nombre d''hores de suport i acompanyament a les famílies]:[Nombre d''hores de seguiment en el lloc de feina]])</f>
        <v>0</v>
      </c>
      <c r="V310" s="371" t="str">
        <f>IF(Taula42[[#This Row],[Suma total d''hores d''atenció]]=0,"",AH310)</f>
        <v/>
      </c>
      <c r="W310" s="170"/>
      <c r="X310" s="170"/>
      <c r="Y310" s="170"/>
      <c r="Z310" s="170"/>
      <c r="AA310" s="170"/>
      <c r="AB310" s="224">
        <f t="shared" si="36"/>
        <v>0</v>
      </c>
      <c r="AC310" s="227">
        <f>Taula42[[#This Row],[Mòdul aplicat]]</f>
        <v>0</v>
      </c>
      <c r="AD310" s="231"/>
      <c r="AE310" s="80"/>
      <c r="AF310" s="529">
        <f>(IF(AND(AS310=1,Taula42[[#This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10" s="529">
        <f t="shared" si="44"/>
        <v>0</v>
      </c>
      <c r="AH31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10" s="420"/>
      <c r="AJ310" s="471" t="str">
        <f>IF(Taula42[[#This Row],[Data inici contracte]]=0,"",(12/365)*Taula42[[#This Row],[Dies de contracte en vigor durant l´any 2023]])</f>
        <v/>
      </c>
      <c r="AK310" s="471" t="str">
        <f>IF(Taula42[[#This Row],[Data inici contracte]]=0,"",(24/365)*Taula42[[#This Row],[Dies de contracte en vigor durant l´any 2023]])</f>
        <v/>
      </c>
      <c r="AL310" s="471" t="str">
        <f>IF(Taula42[[#This Row],[Data inici contracte]]=0,"",(4/365)*Taula42[[#This Row],[Dies de contracte en vigor durant l´any 2023]])</f>
        <v/>
      </c>
      <c r="AM310" s="471" t="str">
        <f>IF(Taula42[[#This Row],[Data inici contracte]]=0,"",(64/365)*Taula42[[#This Row],[Dies de contracte en vigor durant l´any 2023]])</f>
        <v/>
      </c>
      <c r="AN310" s="420"/>
      <c r="AO310" s="91">
        <f>IF(AS310=1,((2763.41/365)*Taula42[[#This Row],[Dies de contracte en vigor durant l´any 2023]]),0)</f>
        <v>0</v>
      </c>
      <c r="AQ310" s="15"/>
      <c r="AS310" s="425">
        <f>IF(Taula42[[#This Row],[Núm. d''ordre]]&lt;&gt;"",1,0)</f>
        <v>0</v>
      </c>
      <c r="AU310" s="425">
        <f t="shared" si="37"/>
        <v>1</v>
      </c>
      <c r="AV310" s="425">
        <f t="shared" si="38"/>
        <v>0</v>
      </c>
      <c r="AX310" s="425">
        <f>IF(Taula42[[#This Row],[Núm. d''ordre]]&gt;0,1,0)</f>
        <v>1</v>
      </c>
      <c r="AZ310" s="426">
        <f t="shared" si="39"/>
        <v>0</v>
      </c>
      <c r="BA310" s="426">
        <f t="shared" si="40"/>
        <v>0</v>
      </c>
      <c r="BB310" s="426">
        <f t="shared" si="41"/>
        <v>0</v>
      </c>
      <c r="BD310" s="88">
        <f t="shared" si="42"/>
        <v>0</v>
      </c>
      <c r="BE310" s="88">
        <f t="shared" si="43"/>
        <v>0</v>
      </c>
      <c r="CC310" s="12"/>
      <c r="CD310" s="12"/>
      <c r="CE310" s="12"/>
    </row>
    <row r="311" spans="1:83" ht="13.5" customHeight="1">
      <c r="A311" s="9"/>
      <c r="B311" s="15" t="str">
        <f>IF($C311&lt;&gt;"",MAX($B$7:B310)+1,"")</f>
        <v/>
      </c>
      <c r="C311" s="2"/>
      <c r="D311" s="167"/>
      <c r="E311" s="168"/>
      <c r="F311" s="153"/>
      <c r="G311" s="153"/>
      <c r="H311" s="160"/>
      <c r="I311" s="159"/>
      <c r="J311" s="163"/>
      <c r="K311" s="172"/>
      <c r="L311" s="162"/>
      <c r="M311" s="162"/>
      <c r="N311" s="532" t="str">
        <f>IF(Taula42[[#This Row],[Data inici contracte]]&lt;&gt;0,Taula42[[#This Row],[Data finalització contracte]]+1,"")</f>
        <v/>
      </c>
      <c r="O31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11" s="495" t="str">
        <f>IF(Taula42[[#This Row],[Data inici contracte]]&lt;&gt;0,((Taula42[[#This Row],[Dies de contracte en vigor durant l´any 2023]]/365)*104),"")</f>
        <v/>
      </c>
      <c r="Q311" s="496"/>
      <c r="R311" s="496"/>
      <c r="S311" s="496"/>
      <c r="T311" s="496"/>
      <c r="U311" s="371">
        <f>SUM(Taula42[[#This Row],[Nombre d''hores de suport i acompanyament a les famílies]:[Nombre d''hores de seguiment en el lloc de feina]])</f>
        <v>0</v>
      </c>
      <c r="V311" s="371" t="str">
        <f>IF(Taula42[[#This Row],[Suma total d''hores d''atenció]]=0,"",AH311)</f>
        <v/>
      </c>
      <c r="W311" s="170"/>
      <c r="X311" s="170"/>
      <c r="Y311" s="170"/>
      <c r="Z311" s="170"/>
      <c r="AA311" s="170"/>
      <c r="AB311" s="224">
        <f t="shared" si="36"/>
        <v>0</v>
      </c>
      <c r="AC311" s="227">
        <f>Taula42[[#This Row],[Mòdul aplicat]]</f>
        <v>0</v>
      </c>
      <c r="AD311" s="231"/>
      <c r="AE311" s="80"/>
      <c r="AF311" s="529">
        <f>(IF(AND(AS311=1,Taula42[[#This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11" s="529">
        <f t="shared" si="44"/>
        <v>0</v>
      </c>
      <c r="AH31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11" s="420"/>
      <c r="AJ311" s="471" t="str">
        <f>IF(Taula42[[#This Row],[Data inici contracte]]=0,"",(12/365)*Taula42[[#This Row],[Dies de contracte en vigor durant l´any 2023]])</f>
        <v/>
      </c>
      <c r="AK311" s="471" t="str">
        <f>IF(Taula42[[#This Row],[Data inici contracte]]=0,"",(24/365)*Taula42[[#This Row],[Dies de contracte en vigor durant l´any 2023]])</f>
        <v/>
      </c>
      <c r="AL311" s="471" t="str">
        <f>IF(Taula42[[#This Row],[Data inici contracte]]=0,"",(4/365)*Taula42[[#This Row],[Dies de contracte en vigor durant l´any 2023]])</f>
        <v/>
      </c>
      <c r="AM311" s="471" t="str">
        <f>IF(Taula42[[#This Row],[Data inici contracte]]=0,"",(64/365)*Taula42[[#This Row],[Dies de contracte en vigor durant l´any 2023]])</f>
        <v/>
      </c>
      <c r="AN311" s="420"/>
      <c r="AO311" s="91">
        <f>IF(AS311=1,((2763.41/365)*Taula42[[#This Row],[Dies de contracte en vigor durant l´any 2023]]),0)</f>
        <v>0</v>
      </c>
      <c r="AQ311" s="15"/>
      <c r="AS311" s="425">
        <f>IF(Taula42[[#This Row],[Núm. d''ordre]]&lt;&gt;"",1,0)</f>
        <v>0</v>
      </c>
      <c r="AU311" s="425">
        <f t="shared" si="37"/>
        <v>1</v>
      </c>
      <c r="AV311" s="425">
        <f t="shared" si="38"/>
        <v>0</v>
      </c>
      <c r="AX311" s="425">
        <f>IF(Taula42[[#This Row],[Núm. d''ordre]]&gt;0,1,0)</f>
        <v>1</v>
      </c>
      <c r="AZ311" s="426">
        <f t="shared" si="39"/>
        <v>0</v>
      </c>
      <c r="BA311" s="426">
        <f t="shared" si="40"/>
        <v>0</v>
      </c>
      <c r="BB311" s="426">
        <f t="shared" si="41"/>
        <v>0</v>
      </c>
      <c r="BD311" s="88">
        <f t="shared" si="42"/>
        <v>0</v>
      </c>
      <c r="BE311" s="88">
        <f t="shared" si="43"/>
        <v>0</v>
      </c>
      <c r="CC311" s="12"/>
      <c r="CD311" s="12"/>
      <c r="CE311" s="12"/>
    </row>
    <row r="312" spans="1:83" ht="13.5" customHeight="1">
      <c r="A312" s="9"/>
      <c r="B312" s="15" t="str">
        <f>IF($C312&lt;&gt;"",MAX($B$7:B311)+1,"")</f>
        <v/>
      </c>
      <c r="C312" s="2"/>
      <c r="D312" s="167"/>
      <c r="E312" s="168"/>
      <c r="F312" s="153"/>
      <c r="G312" s="153"/>
      <c r="H312" s="160"/>
      <c r="I312" s="159"/>
      <c r="J312" s="163"/>
      <c r="K312" s="172"/>
      <c r="L312" s="162"/>
      <c r="M312" s="162"/>
      <c r="N312" s="532" t="str">
        <f>IF(Taula42[[#This Row],[Data inici contracte]]&lt;&gt;0,Taula42[[#This Row],[Data finalització contracte]]+1,"")</f>
        <v/>
      </c>
      <c r="O31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12" s="495" t="str">
        <f>IF(Taula42[[#This Row],[Data inici contracte]]&lt;&gt;0,((Taula42[[#This Row],[Dies de contracte en vigor durant l´any 2023]]/365)*104),"")</f>
        <v/>
      </c>
      <c r="Q312" s="496"/>
      <c r="R312" s="496"/>
      <c r="S312" s="496"/>
      <c r="T312" s="496"/>
      <c r="U312" s="371">
        <f>SUM(Taula42[[#This Row],[Nombre d''hores de suport i acompanyament a les famílies]:[Nombre d''hores de seguiment en el lloc de feina]])</f>
        <v>0</v>
      </c>
      <c r="V312" s="371" t="str">
        <f>IF(Taula42[[#This Row],[Suma total d''hores d''atenció]]=0,"",AH312)</f>
        <v/>
      </c>
      <c r="W312" s="170"/>
      <c r="X312" s="170"/>
      <c r="Y312" s="170"/>
      <c r="Z312" s="170"/>
      <c r="AA312" s="170"/>
      <c r="AB312" s="224">
        <f t="shared" si="36"/>
        <v>0</v>
      </c>
      <c r="AC312" s="227">
        <f>Taula42[[#This Row],[Mòdul aplicat]]</f>
        <v>0</v>
      </c>
      <c r="AD312" s="231"/>
      <c r="AE312" s="80"/>
      <c r="AF312" s="529">
        <f>(IF(AND(AS312=1,Taula42[[#This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12" s="529">
        <f t="shared" si="44"/>
        <v>0</v>
      </c>
      <c r="AH31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12" s="420"/>
      <c r="AJ312" s="471" t="str">
        <f>IF(Taula42[[#This Row],[Data inici contracte]]=0,"",(12/365)*Taula42[[#This Row],[Dies de contracte en vigor durant l´any 2023]])</f>
        <v/>
      </c>
      <c r="AK312" s="471" t="str">
        <f>IF(Taula42[[#This Row],[Data inici contracte]]=0,"",(24/365)*Taula42[[#This Row],[Dies de contracte en vigor durant l´any 2023]])</f>
        <v/>
      </c>
      <c r="AL312" s="471" t="str">
        <f>IF(Taula42[[#This Row],[Data inici contracte]]=0,"",(4/365)*Taula42[[#This Row],[Dies de contracte en vigor durant l´any 2023]])</f>
        <v/>
      </c>
      <c r="AM312" s="471" t="str">
        <f>IF(Taula42[[#This Row],[Data inici contracte]]=0,"",(64/365)*Taula42[[#This Row],[Dies de contracte en vigor durant l´any 2023]])</f>
        <v/>
      </c>
      <c r="AN312" s="420"/>
      <c r="AO312" s="91">
        <f>IF(AS312=1,((2763.41/365)*Taula42[[#This Row],[Dies de contracte en vigor durant l´any 2023]]),0)</f>
        <v>0</v>
      </c>
      <c r="AQ312" s="15"/>
      <c r="AS312" s="425">
        <f>IF(Taula42[[#This Row],[Núm. d''ordre]]&lt;&gt;"",1,0)</f>
        <v>0</v>
      </c>
      <c r="AU312" s="425">
        <f t="shared" si="37"/>
        <v>1</v>
      </c>
      <c r="AV312" s="425">
        <f t="shared" si="38"/>
        <v>0</v>
      </c>
      <c r="AX312" s="425">
        <f>IF(Taula42[[#This Row],[Núm. d''ordre]]&gt;0,1,0)</f>
        <v>1</v>
      </c>
      <c r="AZ312" s="426">
        <f t="shared" si="39"/>
        <v>0</v>
      </c>
      <c r="BA312" s="426">
        <f t="shared" si="40"/>
        <v>0</v>
      </c>
      <c r="BB312" s="426">
        <f t="shared" si="41"/>
        <v>0</v>
      </c>
      <c r="BD312" s="88">
        <f t="shared" si="42"/>
        <v>0</v>
      </c>
      <c r="BE312" s="88">
        <f t="shared" si="43"/>
        <v>0</v>
      </c>
      <c r="CC312" s="12"/>
      <c r="CD312" s="12"/>
      <c r="CE312" s="12"/>
    </row>
    <row r="313" spans="1:83" ht="13.5" customHeight="1">
      <c r="A313" s="9"/>
      <c r="B313" s="15" t="str">
        <f>IF($C313&lt;&gt;"",MAX($B$7:B312)+1,"")</f>
        <v/>
      </c>
      <c r="C313" s="2"/>
      <c r="D313" s="167"/>
      <c r="E313" s="168"/>
      <c r="F313" s="153"/>
      <c r="G313" s="153"/>
      <c r="H313" s="160"/>
      <c r="I313" s="159"/>
      <c r="J313" s="163"/>
      <c r="K313" s="172"/>
      <c r="L313" s="162"/>
      <c r="M313" s="162"/>
      <c r="N313" s="532" t="str">
        <f>IF(Taula42[[#This Row],[Data inici contracte]]&lt;&gt;0,Taula42[[#This Row],[Data finalització contracte]]+1,"")</f>
        <v/>
      </c>
      <c r="O31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13" s="495" t="str">
        <f>IF(Taula42[[#This Row],[Data inici contracte]]&lt;&gt;0,((Taula42[[#This Row],[Dies de contracte en vigor durant l´any 2023]]/365)*104),"")</f>
        <v/>
      </c>
      <c r="Q313" s="496"/>
      <c r="R313" s="496"/>
      <c r="S313" s="496"/>
      <c r="T313" s="496"/>
      <c r="U313" s="371">
        <f>SUM(Taula42[[#This Row],[Nombre d''hores de suport i acompanyament a les famílies]:[Nombre d''hores de seguiment en el lloc de feina]])</f>
        <v>0</v>
      </c>
      <c r="V313" s="371" t="str">
        <f>IF(Taula42[[#This Row],[Suma total d''hores d''atenció]]=0,"",AH313)</f>
        <v/>
      </c>
      <c r="W313" s="170"/>
      <c r="X313" s="170"/>
      <c r="Y313" s="170"/>
      <c r="Z313" s="170"/>
      <c r="AA313" s="170"/>
      <c r="AB313" s="224">
        <f t="shared" si="36"/>
        <v>0</v>
      </c>
      <c r="AC313" s="227">
        <f>Taula42[[#This Row],[Mòdul aplicat]]</f>
        <v>0</v>
      </c>
      <c r="AD313" s="231"/>
      <c r="AE313" s="80"/>
      <c r="AF313" s="529">
        <f>(IF(AND(AS313=1,Taula42[[#This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13" s="529">
        <f t="shared" si="44"/>
        <v>0</v>
      </c>
      <c r="AH31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13" s="420"/>
      <c r="AJ313" s="471" t="str">
        <f>IF(Taula42[[#This Row],[Data inici contracte]]=0,"",(12/365)*Taula42[[#This Row],[Dies de contracte en vigor durant l´any 2023]])</f>
        <v/>
      </c>
      <c r="AK313" s="471" t="str">
        <f>IF(Taula42[[#This Row],[Data inici contracte]]=0,"",(24/365)*Taula42[[#This Row],[Dies de contracte en vigor durant l´any 2023]])</f>
        <v/>
      </c>
      <c r="AL313" s="471" t="str">
        <f>IF(Taula42[[#This Row],[Data inici contracte]]=0,"",(4/365)*Taula42[[#This Row],[Dies de contracte en vigor durant l´any 2023]])</f>
        <v/>
      </c>
      <c r="AM313" s="471" t="str">
        <f>IF(Taula42[[#This Row],[Data inici contracte]]=0,"",(64/365)*Taula42[[#This Row],[Dies de contracte en vigor durant l´any 2023]])</f>
        <v/>
      </c>
      <c r="AN313" s="420"/>
      <c r="AO313" s="91">
        <f>IF(AS313=1,((2763.41/365)*Taula42[[#This Row],[Dies de contracte en vigor durant l´any 2023]]),0)</f>
        <v>0</v>
      </c>
      <c r="AQ313" s="15"/>
      <c r="AS313" s="425">
        <f>IF(Taula42[[#This Row],[Núm. d''ordre]]&lt;&gt;"",1,0)</f>
        <v>0</v>
      </c>
      <c r="AU313" s="425">
        <f t="shared" si="37"/>
        <v>1</v>
      </c>
      <c r="AV313" s="425">
        <f t="shared" si="38"/>
        <v>0</v>
      </c>
      <c r="AX313" s="425">
        <f>IF(Taula42[[#This Row],[Núm. d''ordre]]&gt;0,1,0)</f>
        <v>1</v>
      </c>
      <c r="AZ313" s="426">
        <f t="shared" si="39"/>
        <v>0</v>
      </c>
      <c r="BA313" s="426">
        <f t="shared" si="40"/>
        <v>0</v>
      </c>
      <c r="BB313" s="426">
        <f t="shared" si="41"/>
        <v>0</v>
      </c>
      <c r="BD313" s="88">
        <f t="shared" si="42"/>
        <v>0</v>
      </c>
      <c r="BE313" s="88">
        <f t="shared" si="43"/>
        <v>0</v>
      </c>
      <c r="CC313" s="12"/>
      <c r="CD313" s="12"/>
      <c r="CE313" s="12"/>
    </row>
    <row r="314" spans="1:83" ht="13.5" customHeight="1">
      <c r="A314" s="9"/>
      <c r="B314" s="15" t="str">
        <f>IF($C314&lt;&gt;"",MAX($B$7:B313)+1,"")</f>
        <v/>
      </c>
      <c r="C314" s="2"/>
      <c r="D314" s="167"/>
      <c r="E314" s="168"/>
      <c r="F314" s="153"/>
      <c r="G314" s="153"/>
      <c r="H314" s="160"/>
      <c r="I314" s="159"/>
      <c r="J314" s="163"/>
      <c r="K314" s="172"/>
      <c r="L314" s="162"/>
      <c r="M314" s="162"/>
      <c r="N314" s="532" t="str">
        <f>IF(Taula42[[#This Row],[Data inici contracte]]&lt;&gt;0,Taula42[[#This Row],[Data finalització contracte]]+1,"")</f>
        <v/>
      </c>
      <c r="O31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14" s="495" t="str">
        <f>IF(Taula42[[#This Row],[Data inici contracte]]&lt;&gt;0,((Taula42[[#This Row],[Dies de contracte en vigor durant l´any 2023]]/365)*104),"")</f>
        <v/>
      </c>
      <c r="Q314" s="496"/>
      <c r="R314" s="496"/>
      <c r="S314" s="496"/>
      <c r="T314" s="496"/>
      <c r="U314" s="371">
        <f>SUM(Taula42[[#This Row],[Nombre d''hores de suport i acompanyament a les famílies]:[Nombre d''hores de seguiment en el lloc de feina]])</f>
        <v>0</v>
      </c>
      <c r="V314" s="371" t="str">
        <f>IF(Taula42[[#This Row],[Suma total d''hores d''atenció]]=0,"",AH314)</f>
        <v/>
      </c>
      <c r="W314" s="170"/>
      <c r="X314" s="170"/>
      <c r="Y314" s="170"/>
      <c r="Z314" s="170"/>
      <c r="AA314" s="170"/>
      <c r="AB314" s="224">
        <f t="shared" si="36"/>
        <v>0</v>
      </c>
      <c r="AC314" s="227">
        <f>Taula42[[#This Row],[Mòdul aplicat]]</f>
        <v>0</v>
      </c>
      <c r="AD314" s="231"/>
      <c r="AE314" s="80"/>
      <c r="AF314" s="529">
        <f>(IF(AND(AS314=1,Taula42[[#This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14" s="529">
        <f t="shared" si="44"/>
        <v>0</v>
      </c>
      <c r="AH31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14" s="420"/>
      <c r="AJ314" s="471" t="str">
        <f>IF(Taula42[[#This Row],[Data inici contracte]]=0,"",(12/365)*Taula42[[#This Row],[Dies de contracte en vigor durant l´any 2023]])</f>
        <v/>
      </c>
      <c r="AK314" s="471" t="str">
        <f>IF(Taula42[[#This Row],[Data inici contracte]]=0,"",(24/365)*Taula42[[#This Row],[Dies de contracte en vigor durant l´any 2023]])</f>
        <v/>
      </c>
      <c r="AL314" s="471" t="str">
        <f>IF(Taula42[[#This Row],[Data inici contracte]]=0,"",(4/365)*Taula42[[#This Row],[Dies de contracte en vigor durant l´any 2023]])</f>
        <v/>
      </c>
      <c r="AM314" s="471" t="str">
        <f>IF(Taula42[[#This Row],[Data inici contracte]]=0,"",(64/365)*Taula42[[#This Row],[Dies de contracte en vigor durant l´any 2023]])</f>
        <v/>
      </c>
      <c r="AN314" s="420"/>
      <c r="AO314" s="91">
        <f>IF(AS314=1,((2763.41/365)*Taula42[[#This Row],[Dies de contracte en vigor durant l´any 2023]]),0)</f>
        <v>0</v>
      </c>
      <c r="AQ314" s="15"/>
      <c r="AS314" s="425">
        <f>IF(Taula42[[#This Row],[Núm. d''ordre]]&lt;&gt;"",1,0)</f>
        <v>0</v>
      </c>
      <c r="AU314" s="425">
        <f t="shared" si="37"/>
        <v>1</v>
      </c>
      <c r="AV314" s="425">
        <f t="shared" si="38"/>
        <v>0</v>
      </c>
      <c r="AX314" s="425">
        <f>IF(Taula42[[#This Row],[Núm. d''ordre]]&gt;0,1,0)</f>
        <v>1</v>
      </c>
      <c r="AZ314" s="426">
        <f t="shared" si="39"/>
        <v>0</v>
      </c>
      <c r="BA314" s="426">
        <f t="shared" si="40"/>
        <v>0</v>
      </c>
      <c r="BB314" s="426">
        <f t="shared" si="41"/>
        <v>0</v>
      </c>
      <c r="BD314" s="88">
        <f t="shared" si="42"/>
        <v>0</v>
      </c>
      <c r="BE314" s="88">
        <f t="shared" si="43"/>
        <v>0</v>
      </c>
      <c r="CC314" s="12"/>
      <c r="CD314" s="12"/>
      <c r="CE314" s="12"/>
    </row>
    <row r="315" spans="1:83" ht="13.5" customHeight="1">
      <c r="A315" s="9"/>
      <c r="B315" s="15" t="str">
        <f>IF($C315&lt;&gt;"",MAX($B$7:B314)+1,"")</f>
        <v/>
      </c>
      <c r="C315" s="2"/>
      <c r="D315" s="167"/>
      <c r="E315" s="168"/>
      <c r="F315" s="153"/>
      <c r="G315" s="153"/>
      <c r="H315" s="160"/>
      <c r="I315" s="159"/>
      <c r="J315" s="163"/>
      <c r="K315" s="172"/>
      <c r="L315" s="162"/>
      <c r="M315" s="162"/>
      <c r="N315" s="532" t="str">
        <f>IF(Taula42[[#This Row],[Data inici contracte]]&lt;&gt;0,Taula42[[#This Row],[Data finalització contracte]]+1,"")</f>
        <v/>
      </c>
      <c r="O31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15" s="495" t="str">
        <f>IF(Taula42[[#This Row],[Data inici contracte]]&lt;&gt;0,((Taula42[[#This Row],[Dies de contracte en vigor durant l´any 2023]]/365)*104),"")</f>
        <v/>
      </c>
      <c r="Q315" s="496"/>
      <c r="R315" s="496"/>
      <c r="S315" s="496"/>
      <c r="T315" s="496"/>
      <c r="U315" s="371">
        <f>SUM(Taula42[[#This Row],[Nombre d''hores de suport i acompanyament a les famílies]:[Nombre d''hores de seguiment en el lloc de feina]])</f>
        <v>0</v>
      </c>
      <c r="V315" s="371" t="str">
        <f>IF(Taula42[[#This Row],[Suma total d''hores d''atenció]]=0,"",AH315)</f>
        <v/>
      </c>
      <c r="W315" s="170"/>
      <c r="X315" s="170"/>
      <c r="Y315" s="170"/>
      <c r="Z315" s="170"/>
      <c r="AA315" s="170"/>
      <c r="AB315" s="224">
        <f t="shared" si="36"/>
        <v>0</v>
      </c>
      <c r="AC315" s="227">
        <f>Taula42[[#This Row],[Mòdul aplicat]]</f>
        <v>0</v>
      </c>
      <c r="AD315" s="231"/>
      <c r="AE315" s="80"/>
      <c r="AF315" s="529">
        <f>(IF(AND(AS315=1,Taula42[[#This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15" s="529">
        <f t="shared" si="44"/>
        <v>0</v>
      </c>
      <c r="AH31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15" s="420"/>
      <c r="AJ315" s="471" t="str">
        <f>IF(Taula42[[#This Row],[Data inici contracte]]=0,"",(12/365)*Taula42[[#This Row],[Dies de contracte en vigor durant l´any 2023]])</f>
        <v/>
      </c>
      <c r="AK315" s="471" t="str">
        <f>IF(Taula42[[#This Row],[Data inici contracte]]=0,"",(24/365)*Taula42[[#This Row],[Dies de contracte en vigor durant l´any 2023]])</f>
        <v/>
      </c>
      <c r="AL315" s="471" t="str">
        <f>IF(Taula42[[#This Row],[Data inici contracte]]=0,"",(4/365)*Taula42[[#This Row],[Dies de contracte en vigor durant l´any 2023]])</f>
        <v/>
      </c>
      <c r="AM315" s="471" t="str">
        <f>IF(Taula42[[#This Row],[Data inici contracte]]=0,"",(64/365)*Taula42[[#This Row],[Dies de contracte en vigor durant l´any 2023]])</f>
        <v/>
      </c>
      <c r="AN315" s="420"/>
      <c r="AO315" s="91">
        <f>IF(AS315=1,((2763.41/365)*Taula42[[#This Row],[Dies de contracte en vigor durant l´any 2023]]),0)</f>
        <v>0</v>
      </c>
      <c r="AQ315" s="15"/>
      <c r="AS315" s="425">
        <f>IF(Taula42[[#This Row],[Núm. d''ordre]]&lt;&gt;"",1,0)</f>
        <v>0</v>
      </c>
      <c r="AU315" s="425">
        <f t="shared" si="37"/>
        <v>1</v>
      </c>
      <c r="AV315" s="425">
        <f t="shared" si="38"/>
        <v>0</v>
      </c>
      <c r="AX315" s="425">
        <f>IF(Taula42[[#This Row],[Núm. d''ordre]]&gt;0,1,0)</f>
        <v>1</v>
      </c>
      <c r="AZ315" s="426">
        <f t="shared" si="39"/>
        <v>0</v>
      </c>
      <c r="BA315" s="426">
        <f t="shared" si="40"/>
        <v>0</v>
      </c>
      <c r="BB315" s="426">
        <f t="shared" si="41"/>
        <v>0</v>
      </c>
      <c r="BD315" s="88">
        <f t="shared" si="42"/>
        <v>0</v>
      </c>
      <c r="BE315" s="88">
        <f t="shared" si="43"/>
        <v>0</v>
      </c>
      <c r="CC315" s="12"/>
      <c r="CD315" s="12"/>
      <c r="CE315" s="12"/>
    </row>
    <row r="316" spans="1:83" ht="13.5" customHeight="1">
      <c r="A316" s="9"/>
      <c r="B316" s="15" t="str">
        <f>IF($C316&lt;&gt;"",MAX($B$7:B315)+1,"")</f>
        <v/>
      </c>
      <c r="C316" s="2"/>
      <c r="D316" s="167"/>
      <c r="E316" s="168"/>
      <c r="F316" s="153"/>
      <c r="G316" s="153"/>
      <c r="H316" s="160"/>
      <c r="I316" s="159"/>
      <c r="J316" s="163"/>
      <c r="K316" s="172"/>
      <c r="L316" s="162"/>
      <c r="M316" s="162"/>
      <c r="N316" s="532" t="str">
        <f>IF(Taula42[[#This Row],[Data inici contracte]]&lt;&gt;0,Taula42[[#This Row],[Data finalització contracte]]+1,"")</f>
        <v/>
      </c>
      <c r="O31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16" s="495" t="str">
        <f>IF(Taula42[[#This Row],[Data inici contracte]]&lt;&gt;0,((Taula42[[#This Row],[Dies de contracte en vigor durant l´any 2023]]/365)*104),"")</f>
        <v/>
      </c>
      <c r="Q316" s="496"/>
      <c r="R316" s="496"/>
      <c r="S316" s="496"/>
      <c r="T316" s="496"/>
      <c r="U316" s="371">
        <f>SUM(Taula42[[#This Row],[Nombre d''hores de suport i acompanyament a les famílies]:[Nombre d''hores de seguiment en el lloc de feina]])</f>
        <v>0</v>
      </c>
      <c r="V316" s="371" t="str">
        <f>IF(Taula42[[#This Row],[Suma total d''hores d''atenció]]=0,"",AH316)</f>
        <v/>
      </c>
      <c r="W316" s="170"/>
      <c r="X316" s="170"/>
      <c r="Y316" s="170"/>
      <c r="Z316" s="170"/>
      <c r="AA316" s="170"/>
      <c r="AB316" s="224">
        <f t="shared" si="36"/>
        <v>0</v>
      </c>
      <c r="AC316" s="227">
        <f>Taula42[[#This Row],[Mòdul aplicat]]</f>
        <v>0</v>
      </c>
      <c r="AD316" s="231"/>
      <c r="AE316" s="80"/>
      <c r="AF316" s="529">
        <f>(IF(AND(AS316=1,Taula42[[#This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16" s="529">
        <f t="shared" si="44"/>
        <v>0</v>
      </c>
      <c r="AH31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16" s="420"/>
      <c r="AJ316" s="471" t="str">
        <f>IF(Taula42[[#This Row],[Data inici contracte]]=0,"",(12/365)*Taula42[[#This Row],[Dies de contracte en vigor durant l´any 2023]])</f>
        <v/>
      </c>
      <c r="AK316" s="471" t="str">
        <f>IF(Taula42[[#This Row],[Data inici contracte]]=0,"",(24/365)*Taula42[[#This Row],[Dies de contracte en vigor durant l´any 2023]])</f>
        <v/>
      </c>
      <c r="AL316" s="471" t="str">
        <f>IF(Taula42[[#This Row],[Data inici contracte]]=0,"",(4/365)*Taula42[[#This Row],[Dies de contracte en vigor durant l´any 2023]])</f>
        <v/>
      </c>
      <c r="AM316" s="471" t="str">
        <f>IF(Taula42[[#This Row],[Data inici contracte]]=0,"",(64/365)*Taula42[[#This Row],[Dies de contracte en vigor durant l´any 2023]])</f>
        <v/>
      </c>
      <c r="AN316" s="420"/>
      <c r="AO316" s="91">
        <f>IF(AS316=1,((2763.41/365)*Taula42[[#This Row],[Dies de contracte en vigor durant l´any 2023]]),0)</f>
        <v>0</v>
      </c>
      <c r="AQ316" s="15"/>
      <c r="AS316" s="425">
        <f>IF(Taula42[[#This Row],[Núm. d''ordre]]&lt;&gt;"",1,0)</f>
        <v>0</v>
      </c>
      <c r="AU316" s="425">
        <f t="shared" si="37"/>
        <v>1</v>
      </c>
      <c r="AV316" s="425">
        <f t="shared" si="38"/>
        <v>0</v>
      </c>
      <c r="AX316" s="425">
        <f>IF(Taula42[[#This Row],[Núm. d''ordre]]&gt;0,1,0)</f>
        <v>1</v>
      </c>
      <c r="AZ316" s="426">
        <f t="shared" si="39"/>
        <v>0</v>
      </c>
      <c r="BA316" s="426">
        <f t="shared" si="40"/>
        <v>0</v>
      </c>
      <c r="BB316" s="426">
        <f t="shared" si="41"/>
        <v>0</v>
      </c>
      <c r="BD316" s="88">
        <f t="shared" si="42"/>
        <v>0</v>
      </c>
      <c r="BE316" s="88">
        <f t="shared" si="43"/>
        <v>0</v>
      </c>
      <c r="CC316" s="12"/>
      <c r="CD316" s="12"/>
      <c r="CE316" s="12"/>
    </row>
    <row r="317" spans="1:83" ht="13.5" customHeight="1">
      <c r="A317" s="9"/>
      <c r="B317" s="15" t="str">
        <f>IF($C317&lt;&gt;"",MAX($B$7:B316)+1,"")</f>
        <v/>
      </c>
      <c r="C317" s="2"/>
      <c r="D317" s="167"/>
      <c r="E317" s="168"/>
      <c r="F317" s="153"/>
      <c r="G317" s="153"/>
      <c r="H317" s="160"/>
      <c r="I317" s="159"/>
      <c r="J317" s="163"/>
      <c r="K317" s="172"/>
      <c r="L317" s="162"/>
      <c r="M317" s="162"/>
      <c r="N317" s="532" t="str">
        <f>IF(Taula42[[#This Row],[Data inici contracte]]&lt;&gt;0,Taula42[[#This Row],[Data finalització contracte]]+1,"")</f>
        <v/>
      </c>
      <c r="O31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17" s="495" t="str">
        <f>IF(Taula42[[#This Row],[Data inici contracte]]&lt;&gt;0,((Taula42[[#This Row],[Dies de contracte en vigor durant l´any 2023]]/365)*104),"")</f>
        <v/>
      </c>
      <c r="Q317" s="496"/>
      <c r="R317" s="496"/>
      <c r="S317" s="496"/>
      <c r="T317" s="496"/>
      <c r="U317" s="371">
        <f>SUM(Taula42[[#This Row],[Nombre d''hores de suport i acompanyament a les famílies]:[Nombre d''hores de seguiment en el lloc de feina]])</f>
        <v>0</v>
      </c>
      <c r="V317" s="371" t="str">
        <f>IF(Taula42[[#This Row],[Suma total d''hores d''atenció]]=0,"",AH317)</f>
        <v/>
      </c>
      <c r="W317" s="170"/>
      <c r="X317" s="170"/>
      <c r="Y317" s="170"/>
      <c r="Z317" s="170"/>
      <c r="AA317" s="170"/>
      <c r="AB317" s="224">
        <f t="shared" si="36"/>
        <v>0</v>
      </c>
      <c r="AC317" s="227">
        <f>Taula42[[#This Row],[Mòdul aplicat]]</f>
        <v>0</v>
      </c>
      <c r="AD317" s="231"/>
      <c r="AE317" s="80"/>
      <c r="AF317" s="529">
        <f>(IF(AND(AS317=1,Taula42[[#This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17" s="529">
        <f t="shared" si="44"/>
        <v>0</v>
      </c>
      <c r="AH31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17" s="420"/>
      <c r="AJ317" s="471" t="str">
        <f>IF(Taula42[[#This Row],[Data inici contracte]]=0,"",(12/365)*Taula42[[#This Row],[Dies de contracte en vigor durant l´any 2023]])</f>
        <v/>
      </c>
      <c r="AK317" s="471" t="str">
        <f>IF(Taula42[[#This Row],[Data inici contracte]]=0,"",(24/365)*Taula42[[#This Row],[Dies de contracte en vigor durant l´any 2023]])</f>
        <v/>
      </c>
      <c r="AL317" s="471" t="str">
        <f>IF(Taula42[[#This Row],[Data inici contracte]]=0,"",(4/365)*Taula42[[#This Row],[Dies de contracte en vigor durant l´any 2023]])</f>
        <v/>
      </c>
      <c r="AM317" s="471" t="str">
        <f>IF(Taula42[[#This Row],[Data inici contracte]]=0,"",(64/365)*Taula42[[#This Row],[Dies de contracte en vigor durant l´any 2023]])</f>
        <v/>
      </c>
      <c r="AN317" s="420"/>
      <c r="AO317" s="91">
        <f>IF(AS317=1,((2763.41/365)*Taula42[[#This Row],[Dies de contracte en vigor durant l´any 2023]]),0)</f>
        <v>0</v>
      </c>
      <c r="AQ317" s="15"/>
      <c r="AS317" s="425">
        <f>IF(Taula42[[#This Row],[Núm. d''ordre]]&lt;&gt;"",1,0)</f>
        <v>0</v>
      </c>
      <c r="AU317" s="425">
        <f t="shared" si="37"/>
        <v>1</v>
      </c>
      <c r="AV317" s="425">
        <f t="shared" si="38"/>
        <v>0</v>
      </c>
      <c r="AX317" s="425">
        <f>IF(Taula42[[#This Row],[Núm. d''ordre]]&gt;0,1,0)</f>
        <v>1</v>
      </c>
      <c r="AZ317" s="426">
        <f t="shared" si="39"/>
        <v>0</v>
      </c>
      <c r="BA317" s="426">
        <f t="shared" si="40"/>
        <v>0</v>
      </c>
      <c r="BB317" s="426">
        <f t="shared" si="41"/>
        <v>0</v>
      </c>
      <c r="BD317" s="88">
        <f t="shared" si="42"/>
        <v>0</v>
      </c>
      <c r="BE317" s="88">
        <f t="shared" si="43"/>
        <v>0</v>
      </c>
      <c r="CC317" s="12"/>
      <c r="CD317" s="12"/>
      <c r="CE317" s="12"/>
    </row>
    <row r="318" spans="1:83" ht="13.5" customHeight="1">
      <c r="A318" s="9"/>
      <c r="B318" s="15" t="str">
        <f>IF($C318&lt;&gt;"",MAX($B$7:B317)+1,"")</f>
        <v/>
      </c>
      <c r="C318" s="2"/>
      <c r="D318" s="167"/>
      <c r="E318" s="168"/>
      <c r="F318" s="153"/>
      <c r="G318" s="153"/>
      <c r="H318" s="160"/>
      <c r="I318" s="159"/>
      <c r="J318" s="163"/>
      <c r="K318" s="172"/>
      <c r="L318" s="162"/>
      <c r="M318" s="162"/>
      <c r="N318" s="532" t="str">
        <f>IF(Taula42[[#This Row],[Data inici contracte]]&lt;&gt;0,Taula42[[#This Row],[Data finalització contracte]]+1,"")</f>
        <v/>
      </c>
      <c r="O31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18" s="495" t="str">
        <f>IF(Taula42[[#This Row],[Data inici contracte]]&lt;&gt;0,((Taula42[[#This Row],[Dies de contracte en vigor durant l´any 2023]]/365)*104),"")</f>
        <v/>
      </c>
      <c r="Q318" s="496"/>
      <c r="R318" s="496"/>
      <c r="S318" s="496"/>
      <c r="T318" s="496"/>
      <c r="U318" s="371">
        <f>SUM(Taula42[[#This Row],[Nombre d''hores de suport i acompanyament a les famílies]:[Nombre d''hores de seguiment en el lloc de feina]])</f>
        <v>0</v>
      </c>
      <c r="V318" s="371" t="str">
        <f>IF(Taula42[[#This Row],[Suma total d''hores d''atenció]]=0,"",AH318)</f>
        <v/>
      </c>
      <c r="W318" s="170"/>
      <c r="X318" s="170"/>
      <c r="Y318" s="170"/>
      <c r="Z318" s="170"/>
      <c r="AA318" s="170"/>
      <c r="AB318" s="224">
        <f t="shared" si="36"/>
        <v>0</v>
      </c>
      <c r="AC318" s="227">
        <f>Taula42[[#This Row],[Mòdul aplicat]]</f>
        <v>0</v>
      </c>
      <c r="AD318" s="231"/>
      <c r="AE318" s="80"/>
      <c r="AF318" s="529">
        <f>(IF(AND(AS318=1,Taula42[[#This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18" s="529">
        <f t="shared" si="44"/>
        <v>0</v>
      </c>
      <c r="AH31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18" s="420"/>
      <c r="AJ318" s="471" t="str">
        <f>IF(Taula42[[#This Row],[Data inici contracte]]=0,"",(12/365)*Taula42[[#This Row],[Dies de contracte en vigor durant l´any 2023]])</f>
        <v/>
      </c>
      <c r="AK318" s="471" t="str">
        <f>IF(Taula42[[#This Row],[Data inici contracte]]=0,"",(24/365)*Taula42[[#This Row],[Dies de contracte en vigor durant l´any 2023]])</f>
        <v/>
      </c>
      <c r="AL318" s="471" t="str">
        <f>IF(Taula42[[#This Row],[Data inici contracte]]=0,"",(4/365)*Taula42[[#This Row],[Dies de contracte en vigor durant l´any 2023]])</f>
        <v/>
      </c>
      <c r="AM318" s="471" t="str">
        <f>IF(Taula42[[#This Row],[Data inici contracte]]=0,"",(64/365)*Taula42[[#This Row],[Dies de contracte en vigor durant l´any 2023]])</f>
        <v/>
      </c>
      <c r="AN318" s="420"/>
      <c r="AO318" s="91">
        <f>IF(AS318=1,((2763.41/365)*Taula42[[#This Row],[Dies de contracte en vigor durant l´any 2023]]),0)</f>
        <v>0</v>
      </c>
      <c r="AQ318" s="15"/>
      <c r="AS318" s="425">
        <f>IF(Taula42[[#This Row],[Núm. d''ordre]]&lt;&gt;"",1,0)</f>
        <v>0</v>
      </c>
      <c r="AU318" s="425">
        <f t="shared" si="37"/>
        <v>1</v>
      </c>
      <c r="AV318" s="425">
        <f t="shared" si="38"/>
        <v>0</v>
      </c>
      <c r="AX318" s="425">
        <f>IF(Taula42[[#This Row],[Núm. d''ordre]]&gt;0,1,0)</f>
        <v>1</v>
      </c>
      <c r="AZ318" s="426">
        <f t="shared" si="39"/>
        <v>0</v>
      </c>
      <c r="BA318" s="426">
        <f t="shared" si="40"/>
        <v>0</v>
      </c>
      <c r="BB318" s="426">
        <f t="shared" si="41"/>
        <v>0</v>
      </c>
      <c r="BD318" s="88">
        <f t="shared" si="42"/>
        <v>0</v>
      </c>
      <c r="BE318" s="88">
        <f t="shared" si="43"/>
        <v>0</v>
      </c>
      <c r="CC318" s="12"/>
      <c r="CD318" s="12"/>
      <c r="CE318" s="12"/>
    </row>
    <row r="319" spans="1:83" ht="13.5" customHeight="1">
      <c r="A319" s="9"/>
      <c r="B319" s="15" t="str">
        <f>IF($C319&lt;&gt;"",MAX($B$7:B318)+1,"")</f>
        <v/>
      </c>
      <c r="C319" s="2"/>
      <c r="D319" s="167"/>
      <c r="E319" s="168"/>
      <c r="F319" s="153"/>
      <c r="G319" s="153"/>
      <c r="H319" s="160"/>
      <c r="I319" s="159"/>
      <c r="J319" s="163"/>
      <c r="K319" s="172"/>
      <c r="L319" s="162"/>
      <c r="M319" s="162"/>
      <c r="N319" s="532" t="str">
        <f>IF(Taula42[[#This Row],[Data inici contracte]]&lt;&gt;0,Taula42[[#This Row],[Data finalització contracte]]+1,"")</f>
        <v/>
      </c>
      <c r="O31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19" s="495" t="str">
        <f>IF(Taula42[[#This Row],[Data inici contracte]]&lt;&gt;0,((Taula42[[#This Row],[Dies de contracte en vigor durant l´any 2023]]/365)*104),"")</f>
        <v/>
      </c>
      <c r="Q319" s="496"/>
      <c r="R319" s="496"/>
      <c r="S319" s="496"/>
      <c r="T319" s="496"/>
      <c r="U319" s="371">
        <f>SUM(Taula42[[#This Row],[Nombre d''hores de suport i acompanyament a les famílies]:[Nombre d''hores de seguiment en el lloc de feina]])</f>
        <v>0</v>
      </c>
      <c r="V319" s="371" t="str">
        <f>IF(Taula42[[#This Row],[Suma total d''hores d''atenció]]=0,"",AH319)</f>
        <v/>
      </c>
      <c r="W319" s="170"/>
      <c r="X319" s="170"/>
      <c r="Y319" s="170"/>
      <c r="Z319" s="170"/>
      <c r="AA319" s="170"/>
      <c r="AB319" s="224">
        <f t="shared" si="36"/>
        <v>0</v>
      </c>
      <c r="AC319" s="227">
        <f>Taula42[[#This Row],[Mòdul aplicat]]</f>
        <v>0</v>
      </c>
      <c r="AD319" s="231"/>
      <c r="AE319" s="80"/>
      <c r="AF319" s="529">
        <f>(IF(AND(AS319=1,Taula42[[#This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19" s="529">
        <f t="shared" si="44"/>
        <v>0</v>
      </c>
      <c r="AH31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19" s="420"/>
      <c r="AJ319" s="471" t="str">
        <f>IF(Taula42[[#This Row],[Data inici contracte]]=0,"",(12/365)*Taula42[[#This Row],[Dies de contracte en vigor durant l´any 2023]])</f>
        <v/>
      </c>
      <c r="AK319" s="471" t="str">
        <f>IF(Taula42[[#This Row],[Data inici contracte]]=0,"",(24/365)*Taula42[[#This Row],[Dies de contracte en vigor durant l´any 2023]])</f>
        <v/>
      </c>
      <c r="AL319" s="471" t="str">
        <f>IF(Taula42[[#This Row],[Data inici contracte]]=0,"",(4/365)*Taula42[[#This Row],[Dies de contracte en vigor durant l´any 2023]])</f>
        <v/>
      </c>
      <c r="AM319" s="471" t="str">
        <f>IF(Taula42[[#This Row],[Data inici contracte]]=0,"",(64/365)*Taula42[[#This Row],[Dies de contracte en vigor durant l´any 2023]])</f>
        <v/>
      </c>
      <c r="AN319" s="420"/>
      <c r="AO319" s="91">
        <f>IF(AS319=1,((2763.41/365)*Taula42[[#This Row],[Dies de contracte en vigor durant l´any 2023]]),0)</f>
        <v>0</v>
      </c>
      <c r="AQ319" s="15"/>
      <c r="AS319" s="425">
        <f>IF(Taula42[[#This Row],[Núm. d''ordre]]&lt;&gt;"",1,0)</f>
        <v>0</v>
      </c>
      <c r="AU319" s="425">
        <f t="shared" si="37"/>
        <v>1</v>
      </c>
      <c r="AV319" s="425">
        <f t="shared" si="38"/>
        <v>0</v>
      </c>
      <c r="AX319" s="425">
        <f>IF(Taula42[[#This Row],[Núm. d''ordre]]&gt;0,1,0)</f>
        <v>1</v>
      </c>
      <c r="AZ319" s="426">
        <f t="shared" si="39"/>
        <v>0</v>
      </c>
      <c r="BA319" s="426">
        <f t="shared" si="40"/>
        <v>0</v>
      </c>
      <c r="BB319" s="426">
        <f t="shared" si="41"/>
        <v>0</v>
      </c>
      <c r="BD319" s="88">
        <f t="shared" si="42"/>
        <v>0</v>
      </c>
      <c r="BE319" s="88">
        <f t="shared" si="43"/>
        <v>0</v>
      </c>
      <c r="CC319" s="12"/>
      <c r="CD319" s="12"/>
      <c r="CE319" s="12"/>
    </row>
    <row r="320" spans="1:83" ht="13.5" customHeight="1">
      <c r="A320" s="9"/>
      <c r="B320" s="15" t="str">
        <f>IF($C320&lt;&gt;"",MAX($B$7:B319)+1,"")</f>
        <v/>
      </c>
      <c r="C320" s="2"/>
      <c r="D320" s="167"/>
      <c r="E320" s="168"/>
      <c r="F320" s="153"/>
      <c r="G320" s="153"/>
      <c r="H320" s="160"/>
      <c r="I320" s="159"/>
      <c r="J320" s="163"/>
      <c r="K320" s="172"/>
      <c r="L320" s="162"/>
      <c r="M320" s="162"/>
      <c r="N320" s="532" t="str">
        <f>IF(Taula42[[#This Row],[Data inici contracte]]&lt;&gt;0,Taula42[[#This Row],[Data finalització contracte]]+1,"")</f>
        <v/>
      </c>
      <c r="O32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20" s="495" t="str">
        <f>IF(Taula42[[#This Row],[Data inici contracte]]&lt;&gt;0,((Taula42[[#This Row],[Dies de contracte en vigor durant l´any 2023]]/365)*104),"")</f>
        <v/>
      </c>
      <c r="Q320" s="496"/>
      <c r="R320" s="496"/>
      <c r="S320" s="496"/>
      <c r="T320" s="496"/>
      <c r="U320" s="371">
        <f>SUM(Taula42[[#This Row],[Nombre d''hores de suport i acompanyament a les famílies]:[Nombre d''hores de seguiment en el lloc de feina]])</f>
        <v>0</v>
      </c>
      <c r="V320" s="371" t="str">
        <f>IF(Taula42[[#This Row],[Suma total d''hores d''atenció]]=0,"",AH320)</f>
        <v/>
      </c>
      <c r="W320" s="170"/>
      <c r="X320" s="170"/>
      <c r="Y320" s="170"/>
      <c r="Z320" s="170"/>
      <c r="AA320" s="170"/>
      <c r="AB320" s="224">
        <f t="shared" si="36"/>
        <v>0</v>
      </c>
      <c r="AC320" s="227">
        <f>Taula42[[#This Row],[Mòdul aplicat]]</f>
        <v>0</v>
      </c>
      <c r="AD320" s="231"/>
      <c r="AE320" s="80"/>
      <c r="AF320" s="529">
        <f>(IF(AND(AS320=1,Taula42[[#This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20" s="529">
        <f t="shared" si="44"/>
        <v>0</v>
      </c>
      <c r="AH32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20" s="420"/>
      <c r="AJ320" s="471" t="str">
        <f>IF(Taula42[[#This Row],[Data inici contracte]]=0,"",(12/365)*Taula42[[#This Row],[Dies de contracte en vigor durant l´any 2023]])</f>
        <v/>
      </c>
      <c r="AK320" s="471" t="str">
        <f>IF(Taula42[[#This Row],[Data inici contracte]]=0,"",(24/365)*Taula42[[#This Row],[Dies de contracte en vigor durant l´any 2023]])</f>
        <v/>
      </c>
      <c r="AL320" s="471" t="str">
        <f>IF(Taula42[[#This Row],[Data inici contracte]]=0,"",(4/365)*Taula42[[#This Row],[Dies de contracte en vigor durant l´any 2023]])</f>
        <v/>
      </c>
      <c r="AM320" s="471" t="str">
        <f>IF(Taula42[[#This Row],[Data inici contracte]]=0,"",(64/365)*Taula42[[#This Row],[Dies de contracte en vigor durant l´any 2023]])</f>
        <v/>
      </c>
      <c r="AN320" s="420"/>
      <c r="AO320" s="91">
        <f>IF(AS320=1,((2763.41/365)*Taula42[[#This Row],[Dies de contracte en vigor durant l´any 2023]]),0)</f>
        <v>0</v>
      </c>
      <c r="AQ320" s="15"/>
      <c r="AS320" s="425">
        <f>IF(Taula42[[#This Row],[Núm. d''ordre]]&lt;&gt;"",1,0)</f>
        <v>0</v>
      </c>
      <c r="AU320" s="425">
        <f t="shared" si="37"/>
        <v>1</v>
      </c>
      <c r="AV320" s="425">
        <f t="shared" si="38"/>
        <v>0</v>
      </c>
      <c r="AX320" s="425">
        <f>IF(Taula42[[#This Row],[Núm. d''ordre]]&gt;0,1,0)</f>
        <v>1</v>
      </c>
      <c r="AZ320" s="426">
        <f t="shared" si="39"/>
        <v>0</v>
      </c>
      <c r="BA320" s="426">
        <f t="shared" si="40"/>
        <v>0</v>
      </c>
      <c r="BB320" s="426">
        <f t="shared" si="41"/>
        <v>0</v>
      </c>
      <c r="BD320" s="88">
        <f t="shared" si="42"/>
        <v>0</v>
      </c>
      <c r="BE320" s="88">
        <f t="shared" si="43"/>
        <v>0</v>
      </c>
      <c r="CC320" s="12"/>
      <c r="CD320" s="12"/>
      <c r="CE320" s="12"/>
    </row>
    <row r="321" spans="1:83" ht="13.5" customHeight="1">
      <c r="A321" s="9"/>
      <c r="B321" s="15" t="str">
        <f>IF($C321&lt;&gt;"",MAX($B$7:B320)+1,"")</f>
        <v/>
      </c>
      <c r="C321" s="2"/>
      <c r="D321" s="167"/>
      <c r="E321" s="168"/>
      <c r="F321" s="153"/>
      <c r="G321" s="153"/>
      <c r="H321" s="160"/>
      <c r="I321" s="159"/>
      <c r="J321" s="163"/>
      <c r="K321" s="172"/>
      <c r="L321" s="162"/>
      <c r="M321" s="162"/>
      <c r="N321" s="532" t="str">
        <f>IF(Taula42[[#This Row],[Data inici contracte]]&lt;&gt;0,Taula42[[#This Row],[Data finalització contracte]]+1,"")</f>
        <v/>
      </c>
      <c r="O32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21" s="495" t="str">
        <f>IF(Taula42[[#This Row],[Data inici contracte]]&lt;&gt;0,((Taula42[[#This Row],[Dies de contracte en vigor durant l´any 2023]]/365)*104),"")</f>
        <v/>
      </c>
      <c r="Q321" s="496"/>
      <c r="R321" s="496"/>
      <c r="S321" s="496"/>
      <c r="T321" s="496"/>
      <c r="U321" s="371">
        <f>SUM(Taula42[[#This Row],[Nombre d''hores de suport i acompanyament a les famílies]:[Nombre d''hores de seguiment en el lloc de feina]])</f>
        <v>0</v>
      </c>
      <c r="V321" s="371" t="str">
        <f>IF(Taula42[[#This Row],[Suma total d''hores d''atenció]]=0,"",AH321)</f>
        <v/>
      </c>
      <c r="W321" s="170"/>
      <c r="X321" s="170"/>
      <c r="Y321" s="170"/>
      <c r="Z321" s="170"/>
      <c r="AA321" s="170"/>
      <c r="AB321" s="224">
        <f t="shared" si="36"/>
        <v>0</v>
      </c>
      <c r="AC321" s="227">
        <f>Taula42[[#This Row],[Mòdul aplicat]]</f>
        <v>0</v>
      </c>
      <c r="AD321" s="231"/>
      <c r="AE321" s="80"/>
      <c r="AF321" s="529">
        <f>(IF(AND(AS321=1,Taula42[[#This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21" s="529">
        <f t="shared" si="44"/>
        <v>0</v>
      </c>
      <c r="AH32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21" s="420"/>
      <c r="AJ321" s="471" t="str">
        <f>IF(Taula42[[#This Row],[Data inici contracte]]=0,"",(12/365)*Taula42[[#This Row],[Dies de contracte en vigor durant l´any 2023]])</f>
        <v/>
      </c>
      <c r="AK321" s="471" t="str">
        <f>IF(Taula42[[#This Row],[Data inici contracte]]=0,"",(24/365)*Taula42[[#This Row],[Dies de contracte en vigor durant l´any 2023]])</f>
        <v/>
      </c>
      <c r="AL321" s="471" t="str">
        <f>IF(Taula42[[#This Row],[Data inici contracte]]=0,"",(4/365)*Taula42[[#This Row],[Dies de contracte en vigor durant l´any 2023]])</f>
        <v/>
      </c>
      <c r="AM321" s="471" t="str">
        <f>IF(Taula42[[#This Row],[Data inici contracte]]=0,"",(64/365)*Taula42[[#This Row],[Dies de contracte en vigor durant l´any 2023]])</f>
        <v/>
      </c>
      <c r="AN321" s="420"/>
      <c r="AO321" s="91">
        <f>IF(AS321=1,((2763.41/365)*Taula42[[#This Row],[Dies de contracte en vigor durant l´any 2023]]),0)</f>
        <v>0</v>
      </c>
      <c r="AQ321" s="15"/>
      <c r="AS321" s="425">
        <f>IF(Taula42[[#This Row],[Núm. d''ordre]]&lt;&gt;"",1,0)</f>
        <v>0</v>
      </c>
      <c r="AU321" s="425">
        <f t="shared" si="37"/>
        <v>1</v>
      </c>
      <c r="AV321" s="425">
        <f t="shared" si="38"/>
        <v>0</v>
      </c>
      <c r="AX321" s="425">
        <f>IF(Taula42[[#This Row],[Núm. d''ordre]]&gt;0,1,0)</f>
        <v>1</v>
      </c>
      <c r="AZ321" s="426">
        <f t="shared" si="39"/>
        <v>0</v>
      </c>
      <c r="BA321" s="426">
        <f t="shared" si="40"/>
        <v>0</v>
      </c>
      <c r="BB321" s="426">
        <f t="shared" si="41"/>
        <v>0</v>
      </c>
      <c r="BD321" s="88">
        <f t="shared" si="42"/>
        <v>0</v>
      </c>
      <c r="BE321" s="88">
        <f t="shared" si="43"/>
        <v>0</v>
      </c>
      <c r="CC321" s="12"/>
      <c r="CD321" s="12"/>
      <c r="CE321" s="12"/>
    </row>
    <row r="322" spans="1:83" ht="13.5" customHeight="1">
      <c r="A322" s="9"/>
      <c r="B322" s="15" t="str">
        <f>IF($C322&lt;&gt;"",MAX($B$7:B321)+1,"")</f>
        <v/>
      </c>
      <c r="C322" s="2"/>
      <c r="D322" s="167"/>
      <c r="E322" s="168"/>
      <c r="F322" s="153"/>
      <c r="G322" s="153"/>
      <c r="H322" s="160"/>
      <c r="I322" s="159"/>
      <c r="J322" s="163"/>
      <c r="K322" s="172"/>
      <c r="L322" s="162"/>
      <c r="M322" s="162"/>
      <c r="N322" s="532" t="str">
        <f>IF(Taula42[[#This Row],[Data inici contracte]]&lt;&gt;0,Taula42[[#This Row],[Data finalització contracte]]+1,"")</f>
        <v/>
      </c>
      <c r="O32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22" s="495" t="str">
        <f>IF(Taula42[[#This Row],[Data inici contracte]]&lt;&gt;0,((Taula42[[#This Row],[Dies de contracte en vigor durant l´any 2023]]/365)*104),"")</f>
        <v/>
      </c>
      <c r="Q322" s="496"/>
      <c r="R322" s="496"/>
      <c r="S322" s="496"/>
      <c r="T322" s="496"/>
      <c r="U322" s="371">
        <f>SUM(Taula42[[#This Row],[Nombre d''hores de suport i acompanyament a les famílies]:[Nombre d''hores de seguiment en el lloc de feina]])</f>
        <v>0</v>
      </c>
      <c r="V322" s="371" t="str">
        <f>IF(Taula42[[#This Row],[Suma total d''hores d''atenció]]=0,"",AH322)</f>
        <v/>
      </c>
      <c r="W322" s="170"/>
      <c r="X322" s="170"/>
      <c r="Y322" s="170"/>
      <c r="Z322" s="170"/>
      <c r="AA322" s="170"/>
      <c r="AB322" s="224">
        <f t="shared" si="36"/>
        <v>0</v>
      </c>
      <c r="AC322" s="227">
        <f>Taula42[[#This Row],[Mòdul aplicat]]</f>
        <v>0</v>
      </c>
      <c r="AD322" s="231"/>
      <c r="AE322" s="80"/>
      <c r="AF322" s="529">
        <f>(IF(AND(AS322=1,Taula42[[#This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22" s="529">
        <f t="shared" si="44"/>
        <v>0</v>
      </c>
      <c r="AH32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22" s="420"/>
      <c r="AJ322" s="471" t="str">
        <f>IF(Taula42[[#This Row],[Data inici contracte]]=0,"",(12/365)*Taula42[[#This Row],[Dies de contracte en vigor durant l´any 2023]])</f>
        <v/>
      </c>
      <c r="AK322" s="471" t="str">
        <f>IF(Taula42[[#This Row],[Data inici contracte]]=0,"",(24/365)*Taula42[[#This Row],[Dies de contracte en vigor durant l´any 2023]])</f>
        <v/>
      </c>
      <c r="AL322" s="471" t="str">
        <f>IF(Taula42[[#This Row],[Data inici contracte]]=0,"",(4/365)*Taula42[[#This Row],[Dies de contracte en vigor durant l´any 2023]])</f>
        <v/>
      </c>
      <c r="AM322" s="471" t="str">
        <f>IF(Taula42[[#This Row],[Data inici contracte]]=0,"",(64/365)*Taula42[[#This Row],[Dies de contracte en vigor durant l´any 2023]])</f>
        <v/>
      </c>
      <c r="AN322" s="420"/>
      <c r="AO322" s="91">
        <f>IF(AS322=1,((2763.41/365)*Taula42[[#This Row],[Dies de contracte en vigor durant l´any 2023]]),0)</f>
        <v>0</v>
      </c>
      <c r="AQ322" s="15"/>
      <c r="AS322" s="425">
        <f>IF(Taula42[[#This Row],[Núm. d''ordre]]&lt;&gt;"",1,0)</f>
        <v>0</v>
      </c>
      <c r="AU322" s="425">
        <f t="shared" si="37"/>
        <v>1</v>
      </c>
      <c r="AV322" s="425">
        <f t="shared" si="38"/>
        <v>0</v>
      </c>
      <c r="AX322" s="425">
        <f>IF(Taula42[[#This Row],[Núm. d''ordre]]&gt;0,1,0)</f>
        <v>1</v>
      </c>
      <c r="AZ322" s="426">
        <f t="shared" si="39"/>
        <v>0</v>
      </c>
      <c r="BA322" s="426">
        <f t="shared" si="40"/>
        <v>0</v>
      </c>
      <c r="BB322" s="426">
        <f t="shared" si="41"/>
        <v>0</v>
      </c>
      <c r="BD322" s="88">
        <f t="shared" si="42"/>
        <v>0</v>
      </c>
      <c r="BE322" s="88">
        <f t="shared" si="43"/>
        <v>0</v>
      </c>
      <c r="CC322" s="12"/>
      <c r="CD322" s="12"/>
      <c r="CE322" s="12"/>
    </row>
    <row r="323" spans="1:83" ht="13.5" customHeight="1">
      <c r="A323" s="9"/>
      <c r="B323" s="15" t="str">
        <f>IF($C323&lt;&gt;"",MAX($B$7:B322)+1,"")</f>
        <v/>
      </c>
      <c r="C323" s="2"/>
      <c r="D323" s="167"/>
      <c r="E323" s="168"/>
      <c r="F323" s="153"/>
      <c r="G323" s="153"/>
      <c r="H323" s="160"/>
      <c r="I323" s="159"/>
      <c r="J323" s="163"/>
      <c r="K323" s="172"/>
      <c r="L323" s="162"/>
      <c r="M323" s="162"/>
      <c r="N323" s="532" t="str">
        <f>IF(Taula42[[#This Row],[Data inici contracte]]&lt;&gt;0,Taula42[[#This Row],[Data finalització contracte]]+1,"")</f>
        <v/>
      </c>
      <c r="O32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23" s="495" t="str">
        <f>IF(Taula42[[#This Row],[Data inici contracte]]&lt;&gt;0,((Taula42[[#This Row],[Dies de contracte en vigor durant l´any 2023]]/365)*104),"")</f>
        <v/>
      </c>
      <c r="Q323" s="496"/>
      <c r="R323" s="496"/>
      <c r="S323" s="496"/>
      <c r="T323" s="496"/>
      <c r="U323" s="371">
        <f>SUM(Taula42[[#This Row],[Nombre d''hores de suport i acompanyament a les famílies]:[Nombre d''hores de seguiment en el lloc de feina]])</f>
        <v>0</v>
      </c>
      <c r="V323" s="371" t="str">
        <f>IF(Taula42[[#This Row],[Suma total d''hores d''atenció]]=0,"",AH323)</f>
        <v/>
      </c>
      <c r="W323" s="170"/>
      <c r="X323" s="170"/>
      <c r="Y323" s="170"/>
      <c r="Z323" s="170"/>
      <c r="AA323" s="170"/>
      <c r="AB323" s="224">
        <f t="shared" si="36"/>
        <v>0</v>
      </c>
      <c r="AC323" s="227">
        <f>Taula42[[#This Row],[Mòdul aplicat]]</f>
        <v>0</v>
      </c>
      <c r="AD323" s="231"/>
      <c r="AE323" s="80"/>
      <c r="AF323" s="529">
        <f>(IF(AND(AS323=1,Taula42[[#This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23" s="529">
        <f t="shared" si="44"/>
        <v>0</v>
      </c>
      <c r="AH32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23" s="420"/>
      <c r="AJ323" s="471" t="str">
        <f>IF(Taula42[[#This Row],[Data inici contracte]]=0,"",(12/365)*Taula42[[#This Row],[Dies de contracte en vigor durant l´any 2023]])</f>
        <v/>
      </c>
      <c r="AK323" s="471" t="str">
        <f>IF(Taula42[[#This Row],[Data inici contracte]]=0,"",(24/365)*Taula42[[#This Row],[Dies de contracte en vigor durant l´any 2023]])</f>
        <v/>
      </c>
      <c r="AL323" s="471" t="str">
        <f>IF(Taula42[[#This Row],[Data inici contracte]]=0,"",(4/365)*Taula42[[#This Row],[Dies de contracte en vigor durant l´any 2023]])</f>
        <v/>
      </c>
      <c r="AM323" s="471" t="str">
        <f>IF(Taula42[[#This Row],[Data inici contracte]]=0,"",(64/365)*Taula42[[#This Row],[Dies de contracte en vigor durant l´any 2023]])</f>
        <v/>
      </c>
      <c r="AN323" s="420"/>
      <c r="AO323" s="91">
        <f>IF(AS323=1,((2763.41/365)*Taula42[[#This Row],[Dies de contracte en vigor durant l´any 2023]]),0)</f>
        <v>0</v>
      </c>
      <c r="AQ323" s="15"/>
      <c r="AS323" s="425">
        <f>IF(Taula42[[#This Row],[Núm. d''ordre]]&lt;&gt;"",1,0)</f>
        <v>0</v>
      </c>
      <c r="AU323" s="425">
        <f t="shared" si="37"/>
        <v>1</v>
      </c>
      <c r="AV323" s="425">
        <f t="shared" si="38"/>
        <v>0</v>
      </c>
      <c r="AX323" s="425">
        <f>IF(Taula42[[#This Row],[Núm. d''ordre]]&gt;0,1,0)</f>
        <v>1</v>
      </c>
      <c r="AZ323" s="426">
        <f t="shared" si="39"/>
        <v>0</v>
      </c>
      <c r="BA323" s="426">
        <f t="shared" si="40"/>
        <v>0</v>
      </c>
      <c r="BB323" s="426">
        <f t="shared" si="41"/>
        <v>0</v>
      </c>
      <c r="BD323" s="88">
        <f t="shared" si="42"/>
        <v>0</v>
      </c>
      <c r="BE323" s="88">
        <f t="shared" si="43"/>
        <v>0</v>
      </c>
      <c r="CC323" s="12"/>
      <c r="CD323" s="12"/>
      <c r="CE323" s="12"/>
    </row>
    <row r="324" spans="1:83" ht="13.5" customHeight="1">
      <c r="A324" s="9"/>
      <c r="B324" s="15" t="str">
        <f>IF($C324&lt;&gt;"",MAX($B$7:B323)+1,"")</f>
        <v/>
      </c>
      <c r="C324" s="2"/>
      <c r="D324" s="167"/>
      <c r="E324" s="168"/>
      <c r="F324" s="153"/>
      <c r="G324" s="153"/>
      <c r="H324" s="160"/>
      <c r="I324" s="159"/>
      <c r="J324" s="163"/>
      <c r="K324" s="172"/>
      <c r="L324" s="162"/>
      <c r="M324" s="162"/>
      <c r="N324" s="532" t="str">
        <f>IF(Taula42[[#This Row],[Data inici contracte]]&lt;&gt;0,Taula42[[#This Row],[Data finalització contracte]]+1,"")</f>
        <v/>
      </c>
      <c r="O32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24" s="495" t="str">
        <f>IF(Taula42[[#This Row],[Data inici contracte]]&lt;&gt;0,((Taula42[[#This Row],[Dies de contracte en vigor durant l´any 2023]]/365)*104),"")</f>
        <v/>
      </c>
      <c r="Q324" s="496"/>
      <c r="R324" s="496"/>
      <c r="S324" s="496"/>
      <c r="T324" s="496"/>
      <c r="U324" s="371">
        <f>SUM(Taula42[[#This Row],[Nombre d''hores de suport i acompanyament a les famílies]:[Nombre d''hores de seguiment en el lloc de feina]])</f>
        <v>0</v>
      </c>
      <c r="V324" s="371" t="str">
        <f>IF(Taula42[[#This Row],[Suma total d''hores d''atenció]]=0,"",AH324)</f>
        <v/>
      </c>
      <c r="W324" s="170"/>
      <c r="X324" s="170"/>
      <c r="Y324" s="170"/>
      <c r="Z324" s="170"/>
      <c r="AA324" s="170"/>
      <c r="AB324" s="224">
        <f t="shared" si="36"/>
        <v>0</v>
      </c>
      <c r="AC324" s="227">
        <f>Taula42[[#This Row],[Mòdul aplicat]]</f>
        <v>0</v>
      </c>
      <c r="AD324" s="231"/>
      <c r="AE324" s="80"/>
      <c r="AF324" s="529">
        <f>(IF(AND(AS324=1,Taula42[[#This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24" s="529">
        <f t="shared" si="44"/>
        <v>0</v>
      </c>
      <c r="AH32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24" s="420"/>
      <c r="AJ324" s="471" t="str">
        <f>IF(Taula42[[#This Row],[Data inici contracte]]=0,"",(12/365)*Taula42[[#This Row],[Dies de contracte en vigor durant l´any 2023]])</f>
        <v/>
      </c>
      <c r="AK324" s="471" t="str">
        <f>IF(Taula42[[#This Row],[Data inici contracte]]=0,"",(24/365)*Taula42[[#This Row],[Dies de contracte en vigor durant l´any 2023]])</f>
        <v/>
      </c>
      <c r="AL324" s="471" t="str">
        <f>IF(Taula42[[#This Row],[Data inici contracte]]=0,"",(4/365)*Taula42[[#This Row],[Dies de contracte en vigor durant l´any 2023]])</f>
        <v/>
      </c>
      <c r="AM324" s="471" t="str">
        <f>IF(Taula42[[#This Row],[Data inici contracte]]=0,"",(64/365)*Taula42[[#This Row],[Dies de contracte en vigor durant l´any 2023]])</f>
        <v/>
      </c>
      <c r="AN324" s="420"/>
      <c r="AO324" s="91">
        <f>IF(AS324=1,((2763.41/365)*Taula42[[#This Row],[Dies de contracte en vigor durant l´any 2023]]),0)</f>
        <v>0</v>
      </c>
      <c r="AQ324" s="15"/>
      <c r="AS324" s="425">
        <f>IF(Taula42[[#This Row],[Núm. d''ordre]]&lt;&gt;"",1,0)</f>
        <v>0</v>
      </c>
      <c r="AU324" s="425">
        <f t="shared" si="37"/>
        <v>1</v>
      </c>
      <c r="AV324" s="425">
        <f t="shared" si="38"/>
        <v>0</v>
      </c>
      <c r="AX324" s="425">
        <f>IF(Taula42[[#This Row],[Núm. d''ordre]]&gt;0,1,0)</f>
        <v>1</v>
      </c>
      <c r="AZ324" s="426">
        <f t="shared" si="39"/>
        <v>0</v>
      </c>
      <c r="BA324" s="426">
        <f t="shared" si="40"/>
        <v>0</v>
      </c>
      <c r="BB324" s="426">
        <f t="shared" si="41"/>
        <v>0</v>
      </c>
      <c r="BD324" s="88">
        <f t="shared" si="42"/>
        <v>0</v>
      </c>
      <c r="BE324" s="88">
        <f t="shared" si="43"/>
        <v>0</v>
      </c>
      <c r="CC324" s="12"/>
      <c r="CD324" s="12"/>
      <c r="CE324" s="12"/>
    </row>
    <row r="325" spans="1:83" ht="13.5" customHeight="1">
      <c r="A325" s="9"/>
      <c r="B325" s="15" t="str">
        <f>IF($C325&lt;&gt;"",MAX($B$7:B324)+1,"")</f>
        <v/>
      </c>
      <c r="C325" s="2"/>
      <c r="D325" s="167"/>
      <c r="E325" s="168"/>
      <c r="F325" s="153"/>
      <c r="G325" s="153"/>
      <c r="H325" s="160"/>
      <c r="I325" s="159"/>
      <c r="J325" s="163"/>
      <c r="K325" s="172"/>
      <c r="L325" s="162"/>
      <c r="M325" s="162"/>
      <c r="N325" s="532" t="str">
        <f>IF(Taula42[[#This Row],[Data inici contracte]]&lt;&gt;0,Taula42[[#This Row],[Data finalització contracte]]+1,"")</f>
        <v/>
      </c>
      <c r="O32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25" s="495" t="str">
        <f>IF(Taula42[[#This Row],[Data inici contracte]]&lt;&gt;0,((Taula42[[#This Row],[Dies de contracte en vigor durant l´any 2023]]/365)*104),"")</f>
        <v/>
      </c>
      <c r="Q325" s="496"/>
      <c r="R325" s="496"/>
      <c r="S325" s="496"/>
      <c r="T325" s="496"/>
      <c r="U325" s="371">
        <f>SUM(Taula42[[#This Row],[Nombre d''hores de suport i acompanyament a les famílies]:[Nombre d''hores de seguiment en el lloc de feina]])</f>
        <v>0</v>
      </c>
      <c r="V325" s="371" t="str">
        <f>IF(Taula42[[#This Row],[Suma total d''hores d''atenció]]=0,"",AH325)</f>
        <v/>
      </c>
      <c r="W325" s="170"/>
      <c r="X325" s="170"/>
      <c r="Y325" s="170"/>
      <c r="Z325" s="170"/>
      <c r="AA325" s="170"/>
      <c r="AB325" s="224">
        <f t="shared" si="36"/>
        <v>0</v>
      </c>
      <c r="AC325" s="227">
        <f>Taula42[[#This Row],[Mòdul aplicat]]</f>
        <v>0</v>
      </c>
      <c r="AD325" s="231"/>
      <c r="AE325" s="80"/>
      <c r="AF325" s="529">
        <f>(IF(AND(AS325=1,Taula42[[#This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25" s="529">
        <f t="shared" si="44"/>
        <v>0</v>
      </c>
      <c r="AH32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25" s="420"/>
      <c r="AJ325" s="471" t="str">
        <f>IF(Taula42[[#This Row],[Data inici contracte]]=0,"",(12/365)*Taula42[[#This Row],[Dies de contracte en vigor durant l´any 2023]])</f>
        <v/>
      </c>
      <c r="AK325" s="471" t="str">
        <f>IF(Taula42[[#This Row],[Data inici contracte]]=0,"",(24/365)*Taula42[[#This Row],[Dies de contracte en vigor durant l´any 2023]])</f>
        <v/>
      </c>
      <c r="AL325" s="471" t="str">
        <f>IF(Taula42[[#This Row],[Data inici contracte]]=0,"",(4/365)*Taula42[[#This Row],[Dies de contracte en vigor durant l´any 2023]])</f>
        <v/>
      </c>
      <c r="AM325" s="471" t="str">
        <f>IF(Taula42[[#This Row],[Data inici contracte]]=0,"",(64/365)*Taula42[[#This Row],[Dies de contracte en vigor durant l´any 2023]])</f>
        <v/>
      </c>
      <c r="AN325" s="420"/>
      <c r="AO325" s="91">
        <f>IF(AS325=1,((2763.41/365)*Taula42[[#This Row],[Dies de contracte en vigor durant l´any 2023]]),0)</f>
        <v>0</v>
      </c>
      <c r="AQ325" s="15"/>
      <c r="AS325" s="425">
        <f>IF(Taula42[[#This Row],[Núm. d''ordre]]&lt;&gt;"",1,0)</f>
        <v>0</v>
      </c>
      <c r="AU325" s="425">
        <f t="shared" si="37"/>
        <v>1</v>
      </c>
      <c r="AV325" s="425">
        <f t="shared" si="38"/>
        <v>0</v>
      </c>
      <c r="AX325" s="425">
        <f>IF(Taula42[[#This Row],[Núm. d''ordre]]&gt;0,1,0)</f>
        <v>1</v>
      </c>
      <c r="AZ325" s="426">
        <f t="shared" si="39"/>
        <v>0</v>
      </c>
      <c r="BA325" s="426">
        <f t="shared" si="40"/>
        <v>0</v>
      </c>
      <c r="BB325" s="426">
        <f t="shared" si="41"/>
        <v>0</v>
      </c>
      <c r="BD325" s="88">
        <f t="shared" si="42"/>
        <v>0</v>
      </c>
      <c r="BE325" s="88">
        <f t="shared" si="43"/>
        <v>0</v>
      </c>
      <c r="CC325" s="12"/>
      <c r="CD325" s="12"/>
      <c r="CE325" s="12"/>
    </row>
    <row r="326" spans="1:83" ht="13.5" customHeight="1">
      <c r="A326" s="9"/>
      <c r="B326" s="15" t="str">
        <f>IF($C326&lt;&gt;"",MAX($B$7:B325)+1,"")</f>
        <v/>
      </c>
      <c r="C326" s="2"/>
      <c r="D326" s="167"/>
      <c r="E326" s="168"/>
      <c r="F326" s="153"/>
      <c r="G326" s="153"/>
      <c r="H326" s="160"/>
      <c r="I326" s="159"/>
      <c r="J326" s="163"/>
      <c r="K326" s="172"/>
      <c r="L326" s="162"/>
      <c r="M326" s="162"/>
      <c r="N326" s="532" t="str">
        <f>IF(Taula42[[#This Row],[Data inici contracte]]&lt;&gt;0,Taula42[[#This Row],[Data finalització contracte]]+1,"")</f>
        <v/>
      </c>
      <c r="O32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26" s="495" t="str">
        <f>IF(Taula42[[#This Row],[Data inici contracte]]&lt;&gt;0,((Taula42[[#This Row],[Dies de contracte en vigor durant l´any 2023]]/365)*104),"")</f>
        <v/>
      </c>
      <c r="Q326" s="496"/>
      <c r="R326" s="496"/>
      <c r="S326" s="496"/>
      <c r="T326" s="496"/>
      <c r="U326" s="371">
        <f>SUM(Taula42[[#This Row],[Nombre d''hores de suport i acompanyament a les famílies]:[Nombre d''hores de seguiment en el lloc de feina]])</f>
        <v>0</v>
      </c>
      <c r="V326" s="371" t="str">
        <f>IF(Taula42[[#This Row],[Suma total d''hores d''atenció]]=0,"",AH326)</f>
        <v/>
      </c>
      <c r="W326" s="170"/>
      <c r="X326" s="170"/>
      <c r="Y326" s="170"/>
      <c r="Z326" s="170"/>
      <c r="AA326" s="170"/>
      <c r="AB326" s="224">
        <f t="shared" si="36"/>
        <v>0</v>
      </c>
      <c r="AC326" s="227">
        <f>Taula42[[#This Row],[Mòdul aplicat]]</f>
        <v>0</v>
      </c>
      <c r="AD326" s="231"/>
      <c r="AE326" s="80"/>
      <c r="AF326" s="529">
        <f>(IF(AND(AS326=1,Taula42[[#This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26" s="529">
        <f t="shared" si="44"/>
        <v>0</v>
      </c>
      <c r="AH32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26" s="420"/>
      <c r="AJ326" s="471" t="str">
        <f>IF(Taula42[[#This Row],[Data inici contracte]]=0,"",(12/365)*Taula42[[#This Row],[Dies de contracte en vigor durant l´any 2023]])</f>
        <v/>
      </c>
      <c r="AK326" s="471" t="str">
        <f>IF(Taula42[[#This Row],[Data inici contracte]]=0,"",(24/365)*Taula42[[#This Row],[Dies de contracte en vigor durant l´any 2023]])</f>
        <v/>
      </c>
      <c r="AL326" s="471" t="str">
        <f>IF(Taula42[[#This Row],[Data inici contracte]]=0,"",(4/365)*Taula42[[#This Row],[Dies de contracte en vigor durant l´any 2023]])</f>
        <v/>
      </c>
      <c r="AM326" s="471" t="str">
        <f>IF(Taula42[[#This Row],[Data inici contracte]]=0,"",(64/365)*Taula42[[#This Row],[Dies de contracte en vigor durant l´any 2023]])</f>
        <v/>
      </c>
      <c r="AN326" s="420"/>
      <c r="AO326" s="91">
        <f>IF(AS326=1,((2763.41/365)*Taula42[[#This Row],[Dies de contracte en vigor durant l´any 2023]]),0)</f>
        <v>0</v>
      </c>
      <c r="AQ326" s="15"/>
      <c r="AS326" s="425">
        <f>IF(Taula42[[#This Row],[Núm. d''ordre]]&lt;&gt;"",1,0)</f>
        <v>0</v>
      </c>
      <c r="AU326" s="425">
        <f t="shared" si="37"/>
        <v>1</v>
      </c>
      <c r="AV326" s="425">
        <f t="shared" si="38"/>
        <v>0</v>
      </c>
      <c r="AX326" s="425">
        <f>IF(Taula42[[#This Row],[Núm. d''ordre]]&gt;0,1,0)</f>
        <v>1</v>
      </c>
      <c r="AZ326" s="426">
        <f t="shared" si="39"/>
        <v>0</v>
      </c>
      <c r="BA326" s="426">
        <f t="shared" si="40"/>
        <v>0</v>
      </c>
      <c r="BB326" s="426">
        <f t="shared" si="41"/>
        <v>0</v>
      </c>
      <c r="BD326" s="88">
        <f t="shared" si="42"/>
        <v>0</v>
      </c>
      <c r="BE326" s="88">
        <f t="shared" si="43"/>
        <v>0</v>
      </c>
      <c r="CC326" s="12"/>
      <c r="CD326" s="12"/>
      <c r="CE326" s="12"/>
    </row>
    <row r="327" spans="1:83" ht="13.5" customHeight="1">
      <c r="A327" s="9"/>
      <c r="B327" s="15" t="str">
        <f>IF($C327&lt;&gt;"",MAX($B$7:B326)+1,"")</f>
        <v/>
      </c>
      <c r="C327" s="2"/>
      <c r="D327" s="167"/>
      <c r="E327" s="168"/>
      <c r="F327" s="153"/>
      <c r="G327" s="153"/>
      <c r="H327" s="160"/>
      <c r="I327" s="159"/>
      <c r="J327" s="163"/>
      <c r="K327" s="172"/>
      <c r="L327" s="162"/>
      <c r="M327" s="162"/>
      <c r="N327" s="532" t="str">
        <f>IF(Taula42[[#This Row],[Data inici contracte]]&lt;&gt;0,Taula42[[#This Row],[Data finalització contracte]]+1,"")</f>
        <v/>
      </c>
      <c r="O32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27" s="495" t="str">
        <f>IF(Taula42[[#This Row],[Data inici contracte]]&lt;&gt;0,((Taula42[[#This Row],[Dies de contracte en vigor durant l´any 2023]]/365)*104),"")</f>
        <v/>
      </c>
      <c r="Q327" s="496"/>
      <c r="R327" s="496"/>
      <c r="S327" s="496"/>
      <c r="T327" s="496"/>
      <c r="U327" s="371">
        <f>SUM(Taula42[[#This Row],[Nombre d''hores de suport i acompanyament a les famílies]:[Nombre d''hores de seguiment en el lloc de feina]])</f>
        <v>0</v>
      </c>
      <c r="V327" s="371" t="str">
        <f>IF(Taula42[[#This Row],[Suma total d''hores d''atenció]]=0,"",AH327)</f>
        <v/>
      </c>
      <c r="W327" s="170"/>
      <c r="X327" s="170"/>
      <c r="Y327" s="170"/>
      <c r="Z327" s="170"/>
      <c r="AA327" s="170"/>
      <c r="AB327" s="224">
        <f t="shared" ref="AB327:AB390" si="45">IF((AF327+AG327)=2,AO327,0)</f>
        <v>0</v>
      </c>
      <c r="AC327" s="227">
        <f>Taula42[[#This Row],[Mòdul aplicat]]</f>
        <v>0</v>
      </c>
      <c r="AD327" s="231"/>
      <c r="AE327" s="80"/>
      <c r="AF327" s="529">
        <f>(IF(AND(AS327=1,Taula42[[#This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27" s="529">
        <f t="shared" si="44"/>
        <v>0</v>
      </c>
      <c r="AH32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27" s="420"/>
      <c r="AJ327" s="471" t="str">
        <f>IF(Taula42[[#This Row],[Data inici contracte]]=0,"",(12/365)*Taula42[[#This Row],[Dies de contracte en vigor durant l´any 2023]])</f>
        <v/>
      </c>
      <c r="AK327" s="471" t="str">
        <f>IF(Taula42[[#This Row],[Data inici contracte]]=0,"",(24/365)*Taula42[[#This Row],[Dies de contracte en vigor durant l´any 2023]])</f>
        <v/>
      </c>
      <c r="AL327" s="471" t="str">
        <f>IF(Taula42[[#This Row],[Data inici contracte]]=0,"",(4/365)*Taula42[[#This Row],[Dies de contracte en vigor durant l´any 2023]])</f>
        <v/>
      </c>
      <c r="AM327" s="471" t="str">
        <f>IF(Taula42[[#This Row],[Data inici contracte]]=0,"",(64/365)*Taula42[[#This Row],[Dies de contracte en vigor durant l´any 2023]])</f>
        <v/>
      </c>
      <c r="AN327" s="420"/>
      <c r="AO327" s="91">
        <f>IF(AS327=1,((2763.41/365)*Taula42[[#This Row],[Dies de contracte en vigor durant l´any 2023]]),0)</f>
        <v>0</v>
      </c>
      <c r="AQ327" s="15"/>
      <c r="AS327" s="425">
        <f>IF(Taula42[[#This Row],[Núm. d''ordre]]&lt;&gt;"",1,0)</f>
        <v>0</v>
      </c>
      <c r="AU327" s="425">
        <f t="shared" ref="AU327:AU390" si="46">IF(Q327&lt;400,1,0)</f>
        <v>1</v>
      </c>
      <c r="AV327" s="425">
        <f t="shared" ref="AV327:AV390" si="47">IF(W327&gt;=400,1,0)</f>
        <v>0</v>
      </c>
      <c r="AX327" s="425">
        <f>IF(Taula42[[#This Row],[Núm. d''ordre]]&gt;0,1,0)</f>
        <v>1</v>
      </c>
      <c r="AZ327" s="426">
        <f t="shared" ref="AZ327:AZ390" si="48">IF(G327="Home",1,0)</f>
        <v>0</v>
      </c>
      <c r="BA327" s="426">
        <f t="shared" ref="BA327:BA390" si="49">IF(G327="Dona",1,0)</f>
        <v>0</v>
      </c>
      <c r="BB327" s="426">
        <f t="shared" ref="BB327:BB390" si="50">IF(G327="No binari",1,0)</f>
        <v>0</v>
      </c>
      <c r="BD327" s="88">
        <f t="shared" ref="BD327:BD390" si="51">IF(F327="Home",1,0)</f>
        <v>0</v>
      </c>
      <c r="BE327" s="88">
        <f t="shared" ref="BE327:BE390" si="52">IF(F327="Dona",1,0)</f>
        <v>0</v>
      </c>
      <c r="CC327" s="12"/>
      <c r="CD327" s="12"/>
      <c r="CE327" s="12"/>
    </row>
    <row r="328" spans="1:83" ht="13.5" customHeight="1">
      <c r="A328" s="9"/>
      <c r="B328" s="15" t="str">
        <f>IF($C328&lt;&gt;"",MAX($B$7:B327)+1,"")</f>
        <v/>
      </c>
      <c r="C328" s="2"/>
      <c r="D328" s="167"/>
      <c r="E328" s="168"/>
      <c r="F328" s="153"/>
      <c r="G328" s="153"/>
      <c r="H328" s="160"/>
      <c r="I328" s="159"/>
      <c r="J328" s="163"/>
      <c r="K328" s="172"/>
      <c r="L328" s="162"/>
      <c r="M328" s="162"/>
      <c r="N328" s="532" t="str">
        <f>IF(Taula42[[#This Row],[Data inici contracte]]&lt;&gt;0,Taula42[[#This Row],[Data finalització contracte]]+1,"")</f>
        <v/>
      </c>
      <c r="O32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28" s="495" t="str">
        <f>IF(Taula42[[#This Row],[Data inici contracte]]&lt;&gt;0,((Taula42[[#This Row],[Dies de contracte en vigor durant l´any 2023]]/365)*104),"")</f>
        <v/>
      </c>
      <c r="Q328" s="496"/>
      <c r="R328" s="496"/>
      <c r="S328" s="496"/>
      <c r="T328" s="496"/>
      <c r="U328" s="371">
        <f>SUM(Taula42[[#This Row],[Nombre d''hores de suport i acompanyament a les famílies]:[Nombre d''hores de seguiment en el lloc de feina]])</f>
        <v>0</v>
      </c>
      <c r="V328" s="371" t="str">
        <f>IF(Taula42[[#This Row],[Suma total d''hores d''atenció]]=0,"",AH328)</f>
        <v/>
      </c>
      <c r="W328" s="170"/>
      <c r="X328" s="170"/>
      <c r="Y328" s="170"/>
      <c r="Z328" s="170"/>
      <c r="AA328" s="170"/>
      <c r="AB328" s="224">
        <f t="shared" si="45"/>
        <v>0</v>
      </c>
      <c r="AC328" s="227">
        <f>Taula42[[#This Row],[Mòdul aplicat]]</f>
        <v>0</v>
      </c>
      <c r="AD328" s="231"/>
      <c r="AE328" s="80"/>
      <c r="AF328" s="529">
        <f>(IF(AND(AS328=1,Taula42[[#This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28" s="529">
        <f t="shared" ref="AG328:AG391" si="53">IF(AH328="Atenció mínima assolida amb èxit",1,0)</f>
        <v>0</v>
      </c>
      <c r="AH32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28" s="420"/>
      <c r="AJ328" s="471" t="str">
        <f>IF(Taula42[[#This Row],[Data inici contracte]]=0,"",(12/365)*Taula42[[#This Row],[Dies de contracte en vigor durant l´any 2023]])</f>
        <v/>
      </c>
      <c r="AK328" s="471" t="str">
        <f>IF(Taula42[[#This Row],[Data inici contracte]]=0,"",(24/365)*Taula42[[#This Row],[Dies de contracte en vigor durant l´any 2023]])</f>
        <v/>
      </c>
      <c r="AL328" s="471" t="str">
        <f>IF(Taula42[[#This Row],[Data inici contracte]]=0,"",(4/365)*Taula42[[#This Row],[Dies de contracte en vigor durant l´any 2023]])</f>
        <v/>
      </c>
      <c r="AM328" s="471" t="str">
        <f>IF(Taula42[[#This Row],[Data inici contracte]]=0,"",(64/365)*Taula42[[#This Row],[Dies de contracte en vigor durant l´any 2023]])</f>
        <v/>
      </c>
      <c r="AN328" s="420"/>
      <c r="AO328" s="91">
        <f>IF(AS328=1,((2763.41/365)*Taula42[[#This Row],[Dies de contracte en vigor durant l´any 2023]]),0)</f>
        <v>0</v>
      </c>
      <c r="AQ328" s="15"/>
      <c r="AS328" s="425">
        <f>IF(Taula42[[#This Row],[Núm. d''ordre]]&lt;&gt;"",1,0)</f>
        <v>0</v>
      </c>
      <c r="AU328" s="425">
        <f t="shared" si="46"/>
        <v>1</v>
      </c>
      <c r="AV328" s="425">
        <f t="shared" si="47"/>
        <v>0</v>
      </c>
      <c r="AX328" s="425">
        <f>IF(Taula42[[#This Row],[Núm. d''ordre]]&gt;0,1,0)</f>
        <v>1</v>
      </c>
      <c r="AZ328" s="426">
        <f t="shared" si="48"/>
        <v>0</v>
      </c>
      <c r="BA328" s="426">
        <f t="shared" si="49"/>
        <v>0</v>
      </c>
      <c r="BB328" s="426">
        <f t="shared" si="50"/>
        <v>0</v>
      </c>
      <c r="BD328" s="88">
        <f t="shared" si="51"/>
        <v>0</v>
      </c>
      <c r="BE328" s="88">
        <f t="shared" si="52"/>
        <v>0</v>
      </c>
      <c r="CC328" s="12"/>
      <c r="CD328" s="12"/>
      <c r="CE328" s="12"/>
    </row>
    <row r="329" spans="1:83" ht="13.5" customHeight="1">
      <c r="A329" s="9"/>
      <c r="B329" s="15" t="str">
        <f>IF($C329&lt;&gt;"",MAX($B$7:B328)+1,"")</f>
        <v/>
      </c>
      <c r="C329" s="2"/>
      <c r="D329" s="167"/>
      <c r="E329" s="168"/>
      <c r="F329" s="153"/>
      <c r="G329" s="153"/>
      <c r="H329" s="160"/>
      <c r="I329" s="159"/>
      <c r="J329" s="163"/>
      <c r="K329" s="172"/>
      <c r="L329" s="162"/>
      <c r="M329" s="162"/>
      <c r="N329" s="532" t="str">
        <f>IF(Taula42[[#This Row],[Data inici contracte]]&lt;&gt;0,Taula42[[#This Row],[Data finalització contracte]]+1,"")</f>
        <v/>
      </c>
      <c r="O32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29" s="495" t="str">
        <f>IF(Taula42[[#This Row],[Data inici contracte]]&lt;&gt;0,((Taula42[[#This Row],[Dies de contracte en vigor durant l´any 2023]]/365)*104),"")</f>
        <v/>
      </c>
      <c r="Q329" s="496"/>
      <c r="R329" s="496"/>
      <c r="S329" s="496"/>
      <c r="T329" s="496"/>
      <c r="U329" s="371">
        <f>SUM(Taula42[[#This Row],[Nombre d''hores de suport i acompanyament a les famílies]:[Nombre d''hores de seguiment en el lloc de feina]])</f>
        <v>0</v>
      </c>
      <c r="V329" s="371" t="str">
        <f>IF(Taula42[[#This Row],[Suma total d''hores d''atenció]]=0,"",AH329)</f>
        <v/>
      </c>
      <c r="W329" s="170"/>
      <c r="X329" s="170"/>
      <c r="Y329" s="170"/>
      <c r="Z329" s="170"/>
      <c r="AA329" s="170"/>
      <c r="AB329" s="224">
        <f t="shared" si="45"/>
        <v>0</v>
      </c>
      <c r="AC329" s="227">
        <f>Taula42[[#This Row],[Mòdul aplicat]]</f>
        <v>0</v>
      </c>
      <c r="AD329" s="231"/>
      <c r="AE329" s="80"/>
      <c r="AF329" s="529">
        <f>(IF(AND(AS329=1,Taula42[[#This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29" s="529">
        <f t="shared" si="53"/>
        <v>0</v>
      </c>
      <c r="AH32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29" s="420"/>
      <c r="AJ329" s="471" t="str">
        <f>IF(Taula42[[#This Row],[Data inici contracte]]=0,"",(12/365)*Taula42[[#This Row],[Dies de contracte en vigor durant l´any 2023]])</f>
        <v/>
      </c>
      <c r="AK329" s="471" t="str">
        <f>IF(Taula42[[#This Row],[Data inici contracte]]=0,"",(24/365)*Taula42[[#This Row],[Dies de contracte en vigor durant l´any 2023]])</f>
        <v/>
      </c>
      <c r="AL329" s="471" t="str">
        <f>IF(Taula42[[#This Row],[Data inici contracte]]=0,"",(4/365)*Taula42[[#This Row],[Dies de contracte en vigor durant l´any 2023]])</f>
        <v/>
      </c>
      <c r="AM329" s="471" t="str">
        <f>IF(Taula42[[#This Row],[Data inici contracte]]=0,"",(64/365)*Taula42[[#This Row],[Dies de contracte en vigor durant l´any 2023]])</f>
        <v/>
      </c>
      <c r="AN329" s="420"/>
      <c r="AO329" s="91">
        <f>IF(AS329=1,((2763.41/365)*Taula42[[#This Row],[Dies de contracte en vigor durant l´any 2023]]),0)</f>
        <v>0</v>
      </c>
      <c r="AQ329" s="15"/>
      <c r="AS329" s="425">
        <f>IF(Taula42[[#This Row],[Núm. d''ordre]]&lt;&gt;"",1,0)</f>
        <v>0</v>
      </c>
      <c r="AU329" s="425">
        <f t="shared" si="46"/>
        <v>1</v>
      </c>
      <c r="AV329" s="425">
        <f t="shared" si="47"/>
        <v>0</v>
      </c>
      <c r="AX329" s="425">
        <f>IF(Taula42[[#This Row],[Núm. d''ordre]]&gt;0,1,0)</f>
        <v>1</v>
      </c>
      <c r="AZ329" s="426">
        <f t="shared" si="48"/>
        <v>0</v>
      </c>
      <c r="BA329" s="426">
        <f t="shared" si="49"/>
        <v>0</v>
      </c>
      <c r="BB329" s="426">
        <f t="shared" si="50"/>
        <v>0</v>
      </c>
      <c r="BD329" s="88">
        <f t="shared" si="51"/>
        <v>0</v>
      </c>
      <c r="BE329" s="88">
        <f t="shared" si="52"/>
        <v>0</v>
      </c>
      <c r="CC329" s="12"/>
      <c r="CD329" s="12"/>
      <c r="CE329" s="12"/>
    </row>
    <row r="330" spans="1:83" ht="13.5" customHeight="1">
      <c r="A330" s="9"/>
      <c r="B330" s="15" t="str">
        <f>IF($C330&lt;&gt;"",MAX($B$7:B329)+1,"")</f>
        <v/>
      </c>
      <c r="C330" s="2"/>
      <c r="D330" s="167"/>
      <c r="E330" s="168"/>
      <c r="F330" s="153"/>
      <c r="G330" s="153"/>
      <c r="H330" s="160"/>
      <c r="I330" s="159"/>
      <c r="J330" s="163"/>
      <c r="K330" s="172"/>
      <c r="L330" s="162"/>
      <c r="M330" s="162"/>
      <c r="N330" s="532" t="str">
        <f>IF(Taula42[[#This Row],[Data inici contracte]]&lt;&gt;0,Taula42[[#This Row],[Data finalització contracte]]+1,"")</f>
        <v/>
      </c>
      <c r="O33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30" s="495" t="str">
        <f>IF(Taula42[[#This Row],[Data inici contracte]]&lt;&gt;0,((Taula42[[#This Row],[Dies de contracte en vigor durant l´any 2023]]/365)*104),"")</f>
        <v/>
      </c>
      <c r="Q330" s="496"/>
      <c r="R330" s="496"/>
      <c r="S330" s="496"/>
      <c r="T330" s="496"/>
      <c r="U330" s="371">
        <f>SUM(Taula42[[#This Row],[Nombre d''hores de suport i acompanyament a les famílies]:[Nombre d''hores de seguiment en el lloc de feina]])</f>
        <v>0</v>
      </c>
      <c r="V330" s="371" t="str">
        <f>IF(Taula42[[#This Row],[Suma total d''hores d''atenció]]=0,"",AH330)</f>
        <v/>
      </c>
      <c r="W330" s="170"/>
      <c r="X330" s="170"/>
      <c r="Y330" s="170"/>
      <c r="Z330" s="170"/>
      <c r="AA330" s="170"/>
      <c r="AB330" s="224">
        <f t="shared" si="45"/>
        <v>0</v>
      </c>
      <c r="AC330" s="227">
        <f>Taula42[[#This Row],[Mòdul aplicat]]</f>
        <v>0</v>
      </c>
      <c r="AD330" s="231"/>
      <c r="AE330" s="80"/>
      <c r="AF330" s="529">
        <f>(IF(AND(AS330=1,Taula42[[#This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30" s="529">
        <f t="shared" si="53"/>
        <v>0</v>
      </c>
      <c r="AH33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30" s="420"/>
      <c r="AJ330" s="471" t="str">
        <f>IF(Taula42[[#This Row],[Data inici contracte]]=0,"",(12/365)*Taula42[[#This Row],[Dies de contracte en vigor durant l´any 2023]])</f>
        <v/>
      </c>
      <c r="AK330" s="471" t="str">
        <f>IF(Taula42[[#This Row],[Data inici contracte]]=0,"",(24/365)*Taula42[[#This Row],[Dies de contracte en vigor durant l´any 2023]])</f>
        <v/>
      </c>
      <c r="AL330" s="471" t="str">
        <f>IF(Taula42[[#This Row],[Data inici contracte]]=0,"",(4/365)*Taula42[[#This Row],[Dies de contracte en vigor durant l´any 2023]])</f>
        <v/>
      </c>
      <c r="AM330" s="471" t="str">
        <f>IF(Taula42[[#This Row],[Data inici contracte]]=0,"",(64/365)*Taula42[[#This Row],[Dies de contracte en vigor durant l´any 2023]])</f>
        <v/>
      </c>
      <c r="AN330" s="420"/>
      <c r="AO330" s="91">
        <f>IF(AS330=1,((2763.41/365)*Taula42[[#This Row],[Dies de contracte en vigor durant l´any 2023]]),0)</f>
        <v>0</v>
      </c>
      <c r="AQ330" s="15"/>
      <c r="AS330" s="425">
        <f>IF(Taula42[[#This Row],[Núm. d''ordre]]&lt;&gt;"",1,0)</f>
        <v>0</v>
      </c>
      <c r="AU330" s="425">
        <f t="shared" si="46"/>
        <v>1</v>
      </c>
      <c r="AV330" s="425">
        <f t="shared" si="47"/>
        <v>0</v>
      </c>
      <c r="AX330" s="425">
        <f>IF(Taula42[[#This Row],[Núm. d''ordre]]&gt;0,1,0)</f>
        <v>1</v>
      </c>
      <c r="AZ330" s="426">
        <f t="shared" si="48"/>
        <v>0</v>
      </c>
      <c r="BA330" s="426">
        <f t="shared" si="49"/>
        <v>0</v>
      </c>
      <c r="BB330" s="426">
        <f t="shared" si="50"/>
        <v>0</v>
      </c>
      <c r="BD330" s="88">
        <f t="shared" si="51"/>
        <v>0</v>
      </c>
      <c r="BE330" s="88">
        <f t="shared" si="52"/>
        <v>0</v>
      </c>
      <c r="CC330" s="12"/>
      <c r="CD330" s="12"/>
      <c r="CE330" s="12"/>
    </row>
    <row r="331" spans="1:83" ht="13.5" customHeight="1">
      <c r="A331" s="9"/>
      <c r="B331" s="15" t="str">
        <f>IF($C331&lt;&gt;"",MAX($B$7:B330)+1,"")</f>
        <v/>
      </c>
      <c r="C331" s="2"/>
      <c r="D331" s="167"/>
      <c r="E331" s="168"/>
      <c r="F331" s="153"/>
      <c r="G331" s="153"/>
      <c r="H331" s="160"/>
      <c r="I331" s="159"/>
      <c r="J331" s="163"/>
      <c r="K331" s="172"/>
      <c r="L331" s="162"/>
      <c r="M331" s="162"/>
      <c r="N331" s="532" t="str">
        <f>IF(Taula42[[#This Row],[Data inici contracte]]&lt;&gt;0,Taula42[[#This Row],[Data finalització contracte]]+1,"")</f>
        <v/>
      </c>
      <c r="O33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31" s="495" t="str">
        <f>IF(Taula42[[#This Row],[Data inici contracte]]&lt;&gt;0,((Taula42[[#This Row],[Dies de contracte en vigor durant l´any 2023]]/365)*104),"")</f>
        <v/>
      </c>
      <c r="Q331" s="496"/>
      <c r="R331" s="496"/>
      <c r="S331" s="496"/>
      <c r="T331" s="496"/>
      <c r="U331" s="371">
        <f>SUM(Taula42[[#This Row],[Nombre d''hores de suport i acompanyament a les famílies]:[Nombre d''hores de seguiment en el lloc de feina]])</f>
        <v>0</v>
      </c>
      <c r="V331" s="371" t="str">
        <f>IF(Taula42[[#This Row],[Suma total d''hores d''atenció]]=0,"",AH331)</f>
        <v/>
      </c>
      <c r="W331" s="170"/>
      <c r="X331" s="170"/>
      <c r="Y331" s="170"/>
      <c r="Z331" s="170"/>
      <c r="AA331" s="170"/>
      <c r="AB331" s="224">
        <f t="shared" si="45"/>
        <v>0</v>
      </c>
      <c r="AC331" s="227">
        <f>Taula42[[#This Row],[Mòdul aplicat]]</f>
        <v>0</v>
      </c>
      <c r="AD331" s="231"/>
      <c r="AE331" s="80"/>
      <c r="AF331" s="529">
        <f>(IF(AND(AS331=1,Taula42[[#This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31" s="529">
        <f t="shared" si="53"/>
        <v>0</v>
      </c>
      <c r="AH33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31" s="420"/>
      <c r="AJ331" s="471" t="str">
        <f>IF(Taula42[[#This Row],[Data inici contracte]]=0,"",(12/365)*Taula42[[#This Row],[Dies de contracte en vigor durant l´any 2023]])</f>
        <v/>
      </c>
      <c r="AK331" s="471" t="str">
        <f>IF(Taula42[[#This Row],[Data inici contracte]]=0,"",(24/365)*Taula42[[#This Row],[Dies de contracte en vigor durant l´any 2023]])</f>
        <v/>
      </c>
      <c r="AL331" s="471" t="str">
        <f>IF(Taula42[[#This Row],[Data inici contracte]]=0,"",(4/365)*Taula42[[#This Row],[Dies de contracte en vigor durant l´any 2023]])</f>
        <v/>
      </c>
      <c r="AM331" s="471" t="str">
        <f>IF(Taula42[[#This Row],[Data inici contracte]]=0,"",(64/365)*Taula42[[#This Row],[Dies de contracte en vigor durant l´any 2023]])</f>
        <v/>
      </c>
      <c r="AN331" s="420"/>
      <c r="AO331" s="91">
        <f>IF(AS331=1,((2763.41/365)*Taula42[[#This Row],[Dies de contracte en vigor durant l´any 2023]]),0)</f>
        <v>0</v>
      </c>
      <c r="AQ331" s="15"/>
      <c r="AS331" s="425">
        <f>IF(Taula42[[#This Row],[Núm. d''ordre]]&lt;&gt;"",1,0)</f>
        <v>0</v>
      </c>
      <c r="AU331" s="425">
        <f t="shared" si="46"/>
        <v>1</v>
      </c>
      <c r="AV331" s="425">
        <f t="shared" si="47"/>
        <v>0</v>
      </c>
      <c r="AX331" s="425">
        <f>IF(Taula42[[#This Row],[Núm. d''ordre]]&gt;0,1,0)</f>
        <v>1</v>
      </c>
      <c r="AZ331" s="426">
        <f t="shared" si="48"/>
        <v>0</v>
      </c>
      <c r="BA331" s="426">
        <f t="shared" si="49"/>
        <v>0</v>
      </c>
      <c r="BB331" s="426">
        <f t="shared" si="50"/>
        <v>0</v>
      </c>
      <c r="BD331" s="88">
        <f t="shared" si="51"/>
        <v>0</v>
      </c>
      <c r="BE331" s="88">
        <f t="shared" si="52"/>
        <v>0</v>
      </c>
      <c r="CC331" s="12"/>
      <c r="CD331" s="12"/>
      <c r="CE331" s="12"/>
    </row>
    <row r="332" spans="1:83" ht="13.5" customHeight="1">
      <c r="A332" s="9"/>
      <c r="B332" s="15" t="str">
        <f>IF($C332&lt;&gt;"",MAX($B$7:B331)+1,"")</f>
        <v/>
      </c>
      <c r="C332" s="2"/>
      <c r="D332" s="167"/>
      <c r="E332" s="168"/>
      <c r="F332" s="153"/>
      <c r="G332" s="153"/>
      <c r="H332" s="160"/>
      <c r="I332" s="159"/>
      <c r="J332" s="163"/>
      <c r="K332" s="172"/>
      <c r="L332" s="162"/>
      <c r="M332" s="162"/>
      <c r="N332" s="532" t="str">
        <f>IF(Taula42[[#This Row],[Data inici contracte]]&lt;&gt;0,Taula42[[#This Row],[Data finalització contracte]]+1,"")</f>
        <v/>
      </c>
      <c r="O33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32" s="495" t="str">
        <f>IF(Taula42[[#This Row],[Data inici contracte]]&lt;&gt;0,((Taula42[[#This Row],[Dies de contracte en vigor durant l´any 2023]]/365)*104),"")</f>
        <v/>
      </c>
      <c r="Q332" s="496"/>
      <c r="R332" s="496"/>
      <c r="S332" s="496"/>
      <c r="T332" s="496"/>
      <c r="U332" s="371">
        <f>SUM(Taula42[[#This Row],[Nombre d''hores de suport i acompanyament a les famílies]:[Nombre d''hores de seguiment en el lloc de feina]])</f>
        <v>0</v>
      </c>
      <c r="V332" s="371" t="str">
        <f>IF(Taula42[[#This Row],[Suma total d''hores d''atenció]]=0,"",AH332)</f>
        <v/>
      </c>
      <c r="W332" s="170"/>
      <c r="X332" s="170"/>
      <c r="Y332" s="170"/>
      <c r="Z332" s="170"/>
      <c r="AA332" s="170"/>
      <c r="AB332" s="224">
        <f t="shared" si="45"/>
        <v>0</v>
      </c>
      <c r="AC332" s="227">
        <f>Taula42[[#This Row],[Mòdul aplicat]]</f>
        <v>0</v>
      </c>
      <c r="AD332" s="231"/>
      <c r="AE332" s="80"/>
      <c r="AF332" s="529">
        <f>(IF(AND(AS332=1,Taula42[[#This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32" s="529">
        <f t="shared" si="53"/>
        <v>0</v>
      </c>
      <c r="AH33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32" s="420"/>
      <c r="AJ332" s="471" t="str">
        <f>IF(Taula42[[#This Row],[Data inici contracte]]=0,"",(12/365)*Taula42[[#This Row],[Dies de contracte en vigor durant l´any 2023]])</f>
        <v/>
      </c>
      <c r="AK332" s="471" t="str">
        <f>IF(Taula42[[#This Row],[Data inici contracte]]=0,"",(24/365)*Taula42[[#This Row],[Dies de contracte en vigor durant l´any 2023]])</f>
        <v/>
      </c>
      <c r="AL332" s="471" t="str">
        <f>IF(Taula42[[#This Row],[Data inici contracte]]=0,"",(4/365)*Taula42[[#This Row],[Dies de contracte en vigor durant l´any 2023]])</f>
        <v/>
      </c>
      <c r="AM332" s="471" t="str">
        <f>IF(Taula42[[#This Row],[Data inici contracte]]=0,"",(64/365)*Taula42[[#This Row],[Dies de contracte en vigor durant l´any 2023]])</f>
        <v/>
      </c>
      <c r="AN332" s="420"/>
      <c r="AO332" s="91">
        <f>IF(AS332=1,((2763.41/365)*Taula42[[#This Row],[Dies de contracte en vigor durant l´any 2023]]),0)</f>
        <v>0</v>
      </c>
      <c r="AQ332" s="15"/>
      <c r="AS332" s="425">
        <f>IF(Taula42[[#This Row],[Núm. d''ordre]]&lt;&gt;"",1,0)</f>
        <v>0</v>
      </c>
      <c r="AU332" s="425">
        <f t="shared" si="46"/>
        <v>1</v>
      </c>
      <c r="AV332" s="425">
        <f t="shared" si="47"/>
        <v>0</v>
      </c>
      <c r="AX332" s="425">
        <f>IF(Taula42[[#This Row],[Núm. d''ordre]]&gt;0,1,0)</f>
        <v>1</v>
      </c>
      <c r="AZ332" s="426">
        <f t="shared" si="48"/>
        <v>0</v>
      </c>
      <c r="BA332" s="426">
        <f t="shared" si="49"/>
        <v>0</v>
      </c>
      <c r="BB332" s="426">
        <f t="shared" si="50"/>
        <v>0</v>
      </c>
      <c r="BD332" s="88">
        <f t="shared" si="51"/>
        <v>0</v>
      </c>
      <c r="BE332" s="88">
        <f t="shared" si="52"/>
        <v>0</v>
      </c>
      <c r="CC332" s="12"/>
      <c r="CD332" s="12"/>
      <c r="CE332" s="12"/>
    </row>
    <row r="333" spans="1:83" ht="13.5" customHeight="1">
      <c r="A333" s="9"/>
      <c r="B333" s="15" t="str">
        <f>IF($C333&lt;&gt;"",MAX($B$7:B332)+1,"")</f>
        <v/>
      </c>
      <c r="C333" s="2"/>
      <c r="D333" s="167"/>
      <c r="E333" s="168"/>
      <c r="F333" s="153"/>
      <c r="G333" s="153"/>
      <c r="H333" s="160"/>
      <c r="I333" s="159"/>
      <c r="J333" s="163"/>
      <c r="K333" s="172"/>
      <c r="L333" s="162"/>
      <c r="M333" s="162"/>
      <c r="N333" s="532" t="str">
        <f>IF(Taula42[[#This Row],[Data inici contracte]]&lt;&gt;0,Taula42[[#This Row],[Data finalització contracte]]+1,"")</f>
        <v/>
      </c>
      <c r="O33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33" s="495" t="str">
        <f>IF(Taula42[[#This Row],[Data inici contracte]]&lt;&gt;0,((Taula42[[#This Row],[Dies de contracte en vigor durant l´any 2023]]/365)*104),"")</f>
        <v/>
      </c>
      <c r="Q333" s="496"/>
      <c r="R333" s="496"/>
      <c r="S333" s="496"/>
      <c r="T333" s="496"/>
      <c r="U333" s="371">
        <f>SUM(Taula42[[#This Row],[Nombre d''hores de suport i acompanyament a les famílies]:[Nombre d''hores de seguiment en el lloc de feina]])</f>
        <v>0</v>
      </c>
      <c r="V333" s="371" t="str">
        <f>IF(Taula42[[#This Row],[Suma total d''hores d''atenció]]=0,"",AH333)</f>
        <v/>
      </c>
      <c r="W333" s="170"/>
      <c r="X333" s="170"/>
      <c r="Y333" s="170"/>
      <c r="Z333" s="170"/>
      <c r="AA333" s="170"/>
      <c r="AB333" s="224">
        <f t="shared" si="45"/>
        <v>0</v>
      </c>
      <c r="AC333" s="227">
        <f>Taula42[[#This Row],[Mòdul aplicat]]</f>
        <v>0</v>
      </c>
      <c r="AD333" s="231"/>
      <c r="AE333" s="80"/>
      <c r="AF333" s="529">
        <f>(IF(AND(AS333=1,Taula42[[#This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33" s="529">
        <f t="shared" si="53"/>
        <v>0</v>
      </c>
      <c r="AH33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33" s="420"/>
      <c r="AJ333" s="471" t="str">
        <f>IF(Taula42[[#This Row],[Data inici contracte]]=0,"",(12/365)*Taula42[[#This Row],[Dies de contracte en vigor durant l´any 2023]])</f>
        <v/>
      </c>
      <c r="AK333" s="471" t="str">
        <f>IF(Taula42[[#This Row],[Data inici contracte]]=0,"",(24/365)*Taula42[[#This Row],[Dies de contracte en vigor durant l´any 2023]])</f>
        <v/>
      </c>
      <c r="AL333" s="471" t="str">
        <f>IF(Taula42[[#This Row],[Data inici contracte]]=0,"",(4/365)*Taula42[[#This Row],[Dies de contracte en vigor durant l´any 2023]])</f>
        <v/>
      </c>
      <c r="AM333" s="471" t="str">
        <f>IF(Taula42[[#This Row],[Data inici contracte]]=0,"",(64/365)*Taula42[[#This Row],[Dies de contracte en vigor durant l´any 2023]])</f>
        <v/>
      </c>
      <c r="AN333" s="420"/>
      <c r="AO333" s="91">
        <f>IF(AS333=1,((2763.41/365)*Taula42[[#This Row],[Dies de contracte en vigor durant l´any 2023]]),0)</f>
        <v>0</v>
      </c>
      <c r="AQ333" s="15"/>
      <c r="AS333" s="425">
        <f>IF(Taula42[[#This Row],[Núm. d''ordre]]&lt;&gt;"",1,0)</f>
        <v>0</v>
      </c>
      <c r="AU333" s="425">
        <f t="shared" si="46"/>
        <v>1</v>
      </c>
      <c r="AV333" s="425">
        <f t="shared" si="47"/>
        <v>0</v>
      </c>
      <c r="AX333" s="425">
        <f>IF(Taula42[[#This Row],[Núm. d''ordre]]&gt;0,1,0)</f>
        <v>1</v>
      </c>
      <c r="AZ333" s="426">
        <f t="shared" si="48"/>
        <v>0</v>
      </c>
      <c r="BA333" s="426">
        <f t="shared" si="49"/>
        <v>0</v>
      </c>
      <c r="BB333" s="426">
        <f t="shared" si="50"/>
        <v>0</v>
      </c>
      <c r="BD333" s="88">
        <f t="shared" si="51"/>
        <v>0</v>
      </c>
      <c r="BE333" s="88">
        <f t="shared" si="52"/>
        <v>0</v>
      </c>
      <c r="CC333" s="12"/>
      <c r="CD333" s="12"/>
      <c r="CE333" s="12"/>
    </row>
    <row r="334" spans="1:83" ht="13.5" customHeight="1">
      <c r="A334" s="9"/>
      <c r="B334" s="15" t="str">
        <f>IF($C334&lt;&gt;"",MAX($B$7:B333)+1,"")</f>
        <v/>
      </c>
      <c r="C334" s="2"/>
      <c r="D334" s="167"/>
      <c r="E334" s="168"/>
      <c r="F334" s="153"/>
      <c r="G334" s="153"/>
      <c r="H334" s="160"/>
      <c r="I334" s="159"/>
      <c r="J334" s="163"/>
      <c r="K334" s="172"/>
      <c r="L334" s="162"/>
      <c r="M334" s="162"/>
      <c r="N334" s="532" t="str">
        <f>IF(Taula42[[#This Row],[Data inici contracte]]&lt;&gt;0,Taula42[[#This Row],[Data finalització contracte]]+1,"")</f>
        <v/>
      </c>
      <c r="O33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34" s="495" t="str">
        <f>IF(Taula42[[#This Row],[Data inici contracte]]&lt;&gt;0,((Taula42[[#This Row],[Dies de contracte en vigor durant l´any 2023]]/365)*104),"")</f>
        <v/>
      </c>
      <c r="Q334" s="496"/>
      <c r="R334" s="496"/>
      <c r="S334" s="496"/>
      <c r="T334" s="496"/>
      <c r="U334" s="371">
        <f>SUM(Taula42[[#This Row],[Nombre d''hores de suport i acompanyament a les famílies]:[Nombre d''hores de seguiment en el lloc de feina]])</f>
        <v>0</v>
      </c>
      <c r="V334" s="371" t="str">
        <f>IF(Taula42[[#This Row],[Suma total d''hores d''atenció]]=0,"",AH334)</f>
        <v/>
      </c>
      <c r="W334" s="170"/>
      <c r="X334" s="170"/>
      <c r="Y334" s="170"/>
      <c r="Z334" s="170"/>
      <c r="AA334" s="170"/>
      <c r="AB334" s="224">
        <f t="shared" si="45"/>
        <v>0</v>
      </c>
      <c r="AC334" s="227">
        <f>Taula42[[#This Row],[Mòdul aplicat]]</f>
        <v>0</v>
      </c>
      <c r="AD334" s="231"/>
      <c r="AE334" s="80"/>
      <c r="AF334" s="529">
        <f>(IF(AND(AS334=1,Taula42[[#This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34" s="529">
        <f t="shared" si="53"/>
        <v>0</v>
      </c>
      <c r="AH33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34" s="420"/>
      <c r="AJ334" s="471" t="str">
        <f>IF(Taula42[[#This Row],[Data inici contracte]]=0,"",(12/365)*Taula42[[#This Row],[Dies de contracte en vigor durant l´any 2023]])</f>
        <v/>
      </c>
      <c r="AK334" s="471" t="str">
        <f>IF(Taula42[[#This Row],[Data inici contracte]]=0,"",(24/365)*Taula42[[#This Row],[Dies de contracte en vigor durant l´any 2023]])</f>
        <v/>
      </c>
      <c r="AL334" s="471" t="str">
        <f>IF(Taula42[[#This Row],[Data inici contracte]]=0,"",(4/365)*Taula42[[#This Row],[Dies de contracte en vigor durant l´any 2023]])</f>
        <v/>
      </c>
      <c r="AM334" s="471" t="str">
        <f>IF(Taula42[[#This Row],[Data inici contracte]]=0,"",(64/365)*Taula42[[#This Row],[Dies de contracte en vigor durant l´any 2023]])</f>
        <v/>
      </c>
      <c r="AN334" s="420"/>
      <c r="AO334" s="91">
        <f>IF(AS334=1,((2763.41/365)*Taula42[[#This Row],[Dies de contracte en vigor durant l´any 2023]]),0)</f>
        <v>0</v>
      </c>
      <c r="AQ334" s="15"/>
      <c r="AS334" s="425">
        <f>IF(Taula42[[#This Row],[Núm. d''ordre]]&lt;&gt;"",1,0)</f>
        <v>0</v>
      </c>
      <c r="AU334" s="425">
        <f t="shared" si="46"/>
        <v>1</v>
      </c>
      <c r="AV334" s="425">
        <f t="shared" si="47"/>
        <v>0</v>
      </c>
      <c r="AX334" s="425">
        <f>IF(Taula42[[#This Row],[Núm. d''ordre]]&gt;0,1,0)</f>
        <v>1</v>
      </c>
      <c r="AZ334" s="426">
        <f t="shared" si="48"/>
        <v>0</v>
      </c>
      <c r="BA334" s="426">
        <f t="shared" si="49"/>
        <v>0</v>
      </c>
      <c r="BB334" s="426">
        <f t="shared" si="50"/>
        <v>0</v>
      </c>
      <c r="BD334" s="88">
        <f t="shared" si="51"/>
        <v>0</v>
      </c>
      <c r="BE334" s="88">
        <f t="shared" si="52"/>
        <v>0</v>
      </c>
      <c r="CC334" s="12"/>
      <c r="CD334" s="12"/>
      <c r="CE334" s="12"/>
    </row>
    <row r="335" spans="1:83" ht="13.5" customHeight="1">
      <c r="A335" s="9"/>
      <c r="B335" s="15" t="str">
        <f>IF($C335&lt;&gt;"",MAX($B$7:B334)+1,"")</f>
        <v/>
      </c>
      <c r="C335" s="2"/>
      <c r="D335" s="167"/>
      <c r="E335" s="168"/>
      <c r="F335" s="153"/>
      <c r="G335" s="153"/>
      <c r="H335" s="160"/>
      <c r="I335" s="159"/>
      <c r="J335" s="163"/>
      <c r="K335" s="172"/>
      <c r="L335" s="162"/>
      <c r="M335" s="162"/>
      <c r="N335" s="532" t="str">
        <f>IF(Taula42[[#This Row],[Data inici contracte]]&lt;&gt;0,Taula42[[#This Row],[Data finalització contracte]]+1,"")</f>
        <v/>
      </c>
      <c r="O33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35" s="495" t="str">
        <f>IF(Taula42[[#This Row],[Data inici contracte]]&lt;&gt;0,((Taula42[[#This Row],[Dies de contracte en vigor durant l´any 2023]]/365)*104),"")</f>
        <v/>
      </c>
      <c r="Q335" s="496"/>
      <c r="R335" s="496"/>
      <c r="S335" s="496"/>
      <c r="T335" s="496"/>
      <c r="U335" s="371">
        <f>SUM(Taula42[[#This Row],[Nombre d''hores de suport i acompanyament a les famílies]:[Nombre d''hores de seguiment en el lloc de feina]])</f>
        <v>0</v>
      </c>
      <c r="V335" s="371" t="str">
        <f>IF(Taula42[[#This Row],[Suma total d''hores d''atenció]]=0,"",AH335)</f>
        <v/>
      </c>
      <c r="W335" s="170"/>
      <c r="X335" s="170"/>
      <c r="Y335" s="170"/>
      <c r="Z335" s="170"/>
      <c r="AA335" s="170"/>
      <c r="AB335" s="224">
        <f t="shared" si="45"/>
        <v>0</v>
      </c>
      <c r="AC335" s="227">
        <f>Taula42[[#This Row],[Mòdul aplicat]]</f>
        <v>0</v>
      </c>
      <c r="AD335" s="231"/>
      <c r="AE335" s="80"/>
      <c r="AF335" s="529">
        <f>(IF(AND(AS335=1,Taula42[[#This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35" s="529">
        <f t="shared" si="53"/>
        <v>0</v>
      </c>
      <c r="AH33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35" s="420"/>
      <c r="AJ335" s="471" t="str">
        <f>IF(Taula42[[#This Row],[Data inici contracte]]=0,"",(12/365)*Taula42[[#This Row],[Dies de contracte en vigor durant l´any 2023]])</f>
        <v/>
      </c>
      <c r="AK335" s="471" t="str">
        <f>IF(Taula42[[#This Row],[Data inici contracte]]=0,"",(24/365)*Taula42[[#This Row],[Dies de contracte en vigor durant l´any 2023]])</f>
        <v/>
      </c>
      <c r="AL335" s="471" t="str">
        <f>IF(Taula42[[#This Row],[Data inici contracte]]=0,"",(4/365)*Taula42[[#This Row],[Dies de contracte en vigor durant l´any 2023]])</f>
        <v/>
      </c>
      <c r="AM335" s="471" t="str">
        <f>IF(Taula42[[#This Row],[Data inici contracte]]=0,"",(64/365)*Taula42[[#This Row],[Dies de contracte en vigor durant l´any 2023]])</f>
        <v/>
      </c>
      <c r="AN335" s="420"/>
      <c r="AO335" s="91">
        <f>IF(AS335=1,((2763.41/365)*Taula42[[#This Row],[Dies de contracte en vigor durant l´any 2023]]),0)</f>
        <v>0</v>
      </c>
      <c r="AQ335" s="15"/>
      <c r="AS335" s="425">
        <f>IF(Taula42[[#This Row],[Núm. d''ordre]]&lt;&gt;"",1,0)</f>
        <v>0</v>
      </c>
      <c r="AU335" s="425">
        <f t="shared" si="46"/>
        <v>1</v>
      </c>
      <c r="AV335" s="425">
        <f t="shared" si="47"/>
        <v>0</v>
      </c>
      <c r="AX335" s="425">
        <f>IF(Taula42[[#This Row],[Núm. d''ordre]]&gt;0,1,0)</f>
        <v>1</v>
      </c>
      <c r="AZ335" s="426">
        <f t="shared" si="48"/>
        <v>0</v>
      </c>
      <c r="BA335" s="426">
        <f t="shared" si="49"/>
        <v>0</v>
      </c>
      <c r="BB335" s="426">
        <f t="shared" si="50"/>
        <v>0</v>
      </c>
      <c r="BD335" s="88">
        <f t="shared" si="51"/>
        <v>0</v>
      </c>
      <c r="BE335" s="88">
        <f t="shared" si="52"/>
        <v>0</v>
      </c>
      <c r="CC335" s="12"/>
      <c r="CD335" s="12"/>
      <c r="CE335" s="12"/>
    </row>
    <row r="336" spans="1:83" ht="13.5" customHeight="1">
      <c r="A336" s="9"/>
      <c r="B336" s="15" t="str">
        <f>IF($C336&lt;&gt;"",MAX($B$7:B335)+1,"")</f>
        <v/>
      </c>
      <c r="C336" s="2"/>
      <c r="D336" s="167"/>
      <c r="E336" s="168"/>
      <c r="F336" s="153"/>
      <c r="G336" s="153"/>
      <c r="H336" s="160"/>
      <c r="I336" s="159"/>
      <c r="J336" s="163"/>
      <c r="K336" s="172"/>
      <c r="L336" s="162"/>
      <c r="M336" s="162"/>
      <c r="N336" s="532" t="str">
        <f>IF(Taula42[[#This Row],[Data inici contracte]]&lt;&gt;0,Taula42[[#This Row],[Data finalització contracte]]+1,"")</f>
        <v/>
      </c>
      <c r="O33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36" s="495" t="str">
        <f>IF(Taula42[[#This Row],[Data inici contracte]]&lt;&gt;0,((Taula42[[#This Row],[Dies de contracte en vigor durant l´any 2023]]/365)*104),"")</f>
        <v/>
      </c>
      <c r="Q336" s="496"/>
      <c r="R336" s="496"/>
      <c r="S336" s="496"/>
      <c r="T336" s="496"/>
      <c r="U336" s="371">
        <f>SUM(Taula42[[#This Row],[Nombre d''hores de suport i acompanyament a les famílies]:[Nombre d''hores de seguiment en el lloc de feina]])</f>
        <v>0</v>
      </c>
      <c r="V336" s="371" t="str">
        <f>IF(Taula42[[#This Row],[Suma total d''hores d''atenció]]=0,"",AH336)</f>
        <v/>
      </c>
      <c r="W336" s="170"/>
      <c r="X336" s="170"/>
      <c r="Y336" s="170"/>
      <c r="Z336" s="170"/>
      <c r="AA336" s="170"/>
      <c r="AB336" s="224">
        <f t="shared" si="45"/>
        <v>0</v>
      </c>
      <c r="AC336" s="227">
        <f>Taula42[[#This Row],[Mòdul aplicat]]</f>
        <v>0</v>
      </c>
      <c r="AD336" s="231"/>
      <c r="AE336" s="80"/>
      <c r="AF336" s="529">
        <f>(IF(AND(AS336=1,Taula42[[#This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36" s="529">
        <f t="shared" si="53"/>
        <v>0</v>
      </c>
      <c r="AH33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36" s="420"/>
      <c r="AJ336" s="471" t="str">
        <f>IF(Taula42[[#This Row],[Data inici contracte]]=0,"",(12/365)*Taula42[[#This Row],[Dies de contracte en vigor durant l´any 2023]])</f>
        <v/>
      </c>
      <c r="AK336" s="471" t="str">
        <f>IF(Taula42[[#This Row],[Data inici contracte]]=0,"",(24/365)*Taula42[[#This Row],[Dies de contracte en vigor durant l´any 2023]])</f>
        <v/>
      </c>
      <c r="AL336" s="471" t="str">
        <f>IF(Taula42[[#This Row],[Data inici contracte]]=0,"",(4/365)*Taula42[[#This Row],[Dies de contracte en vigor durant l´any 2023]])</f>
        <v/>
      </c>
      <c r="AM336" s="471" t="str">
        <f>IF(Taula42[[#This Row],[Data inici contracte]]=0,"",(64/365)*Taula42[[#This Row],[Dies de contracte en vigor durant l´any 2023]])</f>
        <v/>
      </c>
      <c r="AN336" s="420"/>
      <c r="AO336" s="91">
        <f>IF(AS336=1,((2763.41/365)*Taula42[[#This Row],[Dies de contracte en vigor durant l´any 2023]]),0)</f>
        <v>0</v>
      </c>
      <c r="AQ336" s="15"/>
      <c r="AS336" s="425">
        <f>IF(Taula42[[#This Row],[Núm. d''ordre]]&lt;&gt;"",1,0)</f>
        <v>0</v>
      </c>
      <c r="AU336" s="425">
        <f t="shared" si="46"/>
        <v>1</v>
      </c>
      <c r="AV336" s="425">
        <f t="shared" si="47"/>
        <v>0</v>
      </c>
      <c r="AX336" s="425">
        <f>IF(Taula42[[#This Row],[Núm. d''ordre]]&gt;0,1,0)</f>
        <v>1</v>
      </c>
      <c r="AZ336" s="426">
        <f t="shared" si="48"/>
        <v>0</v>
      </c>
      <c r="BA336" s="426">
        <f t="shared" si="49"/>
        <v>0</v>
      </c>
      <c r="BB336" s="426">
        <f t="shared" si="50"/>
        <v>0</v>
      </c>
      <c r="BD336" s="88">
        <f t="shared" si="51"/>
        <v>0</v>
      </c>
      <c r="BE336" s="88">
        <f t="shared" si="52"/>
        <v>0</v>
      </c>
      <c r="CC336" s="12"/>
      <c r="CD336" s="12"/>
      <c r="CE336" s="12"/>
    </row>
    <row r="337" spans="1:83" ht="13.5" customHeight="1">
      <c r="A337" s="9"/>
      <c r="B337" s="15" t="str">
        <f>IF($C337&lt;&gt;"",MAX($B$7:B336)+1,"")</f>
        <v/>
      </c>
      <c r="C337" s="2"/>
      <c r="D337" s="167"/>
      <c r="E337" s="168"/>
      <c r="F337" s="153"/>
      <c r="G337" s="153"/>
      <c r="H337" s="160"/>
      <c r="I337" s="159"/>
      <c r="J337" s="163"/>
      <c r="K337" s="172"/>
      <c r="L337" s="162"/>
      <c r="M337" s="162"/>
      <c r="N337" s="532" t="str">
        <f>IF(Taula42[[#This Row],[Data inici contracte]]&lt;&gt;0,Taula42[[#This Row],[Data finalització contracte]]+1,"")</f>
        <v/>
      </c>
      <c r="O33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37" s="495" t="str">
        <f>IF(Taula42[[#This Row],[Data inici contracte]]&lt;&gt;0,((Taula42[[#This Row],[Dies de contracte en vigor durant l´any 2023]]/365)*104),"")</f>
        <v/>
      </c>
      <c r="Q337" s="496"/>
      <c r="R337" s="496"/>
      <c r="S337" s="496"/>
      <c r="T337" s="496"/>
      <c r="U337" s="371">
        <f>SUM(Taula42[[#This Row],[Nombre d''hores de suport i acompanyament a les famílies]:[Nombre d''hores de seguiment en el lloc de feina]])</f>
        <v>0</v>
      </c>
      <c r="V337" s="371" t="str">
        <f>IF(Taula42[[#This Row],[Suma total d''hores d''atenció]]=0,"",AH337)</f>
        <v/>
      </c>
      <c r="W337" s="170"/>
      <c r="X337" s="170"/>
      <c r="Y337" s="170"/>
      <c r="Z337" s="170"/>
      <c r="AA337" s="170"/>
      <c r="AB337" s="224">
        <f t="shared" si="45"/>
        <v>0</v>
      </c>
      <c r="AC337" s="227">
        <f>Taula42[[#This Row],[Mòdul aplicat]]</f>
        <v>0</v>
      </c>
      <c r="AD337" s="231"/>
      <c r="AE337" s="80"/>
      <c r="AF337" s="529">
        <f>(IF(AND(AS337=1,Taula42[[#This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37" s="529">
        <f t="shared" si="53"/>
        <v>0</v>
      </c>
      <c r="AH33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37" s="420"/>
      <c r="AJ337" s="471" t="str">
        <f>IF(Taula42[[#This Row],[Data inici contracte]]=0,"",(12/365)*Taula42[[#This Row],[Dies de contracte en vigor durant l´any 2023]])</f>
        <v/>
      </c>
      <c r="AK337" s="471" t="str">
        <f>IF(Taula42[[#This Row],[Data inici contracte]]=0,"",(24/365)*Taula42[[#This Row],[Dies de contracte en vigor durant l´any 2023]])</f>
        <v/>
      </c>
      <c r="AL337" s="471" t="str">
        <f>IF(Taula42[[#This Row],[Data inici contracte]]=0,"",(4/365)*Taula42[[#This Row],[Dies de contracte en vigor durant l´any 2023]])</f>
        <v/>
      </c>
      <c r="AM337" s="471" t="str">
        <f>IF(Taula42[[#This Row],[Data inici contracte]]=0,"",(64/365)*Taula42[[#This Row],[Dies de contracte en vigor durant l´any 2023]])</f>
        <v/>
      </c>
      <c r="AN337" s="420"/>
      <c r="AO337" s="91">
        <f>IF(AS337=1,((2763.41/365)*Taula42[[#This Row],[Dies de contracte en vigor durant l´any 2023]]),0)</f>
        <v>0</v>
      </c>
      <c r="AQ337" s="15"/>
      <c r="AS337" s="425">
        <f>IF(Taula42[[#This Row],[Núm. d''ordre]]&lt;&gt;"",1,0)</f>
        <v>0</v>
      </c>
      <c r="AU337" s="425">
        <f t="shared" si="46"/>
        <v>1</v>
      </c>
      <c r="AV337" s="425">
        <f t="shared" si="47"/>
        <v>0</v>
      </c>
      <c r="AX337" s="425">
        <f>IF(Taula42[[#This Row],[Núm. d''ordre]]&gt;0,1,0)</f>
        <v>1</v>
      </c>
      <c r="AZ337" s="426">
        <f t="shared" si="48"/>
        <v>0</v>
      </c>
      <c r="BA337" s="426">
        <f t="shared" si="49"/>
        <v>0</v>
      </c>
      <c r="BB337" s="426">
        <f t="shared" si="50"/>
        <v>0</v>
      </c>
      <c r="BD337" s="88">
        <f t="shared" si="51"/>
        <v>0</v>
      </c>
      <c r="BE337" s="88">
        <f t="shared" si="52"/>
        <v>0</v>
      </c>
      <c r="CC337" s="12"/>
      <c r="CD337" s="12"/>
      <c r="CE337" s="12"/>
    </row>
    <row r="338" spans="1:83" ht="13.5" customHeight="1">
      <c r="A338" s="9"/>
      <c r="B338" s="15" t="str">
        <f>IF($C338&lt;&gt;"",MAX($B$7:B337)+1,"")</f>
        <v/>
      </c>
      <c r="C338" s="2"/>
      <c r="D338" s="167"/>
      <c r="E338" s="168"/>
      <c r="F338" s="153"/>
      <c r="G338" s="153"/>
      <c r="H338" s="160"/>
      <c r="I338" s="159"/>
      <c r="J338" s="163"/>
      <c r="K338" s="172"/>
      <c r="L338" s="162"/>
      <c r="M338" s="162"/>
      <c r="N338" s="532" t="str">
        <f>IF(Taula42[[#This Row],[Data inici contracte]]&lt;&gt;0,Taula42[[#This Row],[Data finalització contracte]]+1,"")</f>
        <v/>
      </c>
      <c r="O33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38" s="495" t="str">
        <f>IF(Taula42[[#This Row],[Data inici contracte]]&lt;&gt;0,((Taula42[[#This Row],[Dies de contracte en vigor durant l´any 2023]]/365)*104),"")</f>
        <v/>
      </c>
      <c r="Q338" s="496"/>
      <c r="R338" s="496"/>
      <c r="S338" s="496"/>
      <c r="T338" s="496"/>
      <c r="U338" s="371">
        <f>SUM(Taula42[[#This Row],[Nombre d''hores de suport i acompanyament a les famílies]:[Nombre d''hores de seguiment en el lloc de feina]])</f>
        <v>0</v>
      </c>
      <c r="V338" s="371" t="str">
        <f>IF(Taula42[[#This Row],[Suma total d''hores d''atenció]]=0,"",AH338)</f>
        <v/>
      </c>
      <c r="W338" s="170"/>
      <c r="X338" s="170"/>
      <c r="Y338" s="170"/>
      <c r="Z338" s="170"/>
      <c r="AA338" s="170"/>
      <c r="AB338" s="224">
        <f t="shared" si="45"/>
        <v>0</v>
      </c>
      <c r="AC338" s="227">
        <f>Taula42[[#This Row],[Mòdul aplicat]]</f>
        <v>0</v>
      </c>
      <c r="AD338" s="231"/>
      <c r="AE338" s="80"/>
      <c r="AF338" s="529">
        <f>(IF(AND(AS338=1,Taula42[[#This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38" s="529">
        <f t="shared" si="53"/>
        <v>0</v>
      </c>
      <c r="AH33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38" s="420"/>
      <c r="AJ338" s="471" t="str">
        <f>IF(Taula42[[#This Row],[Data inici contracte]]=0,"",(12/365)*Taula42[[#This Row],[Dies de contracte en vigor durant l´any 2023]])</f>
        <v/>
      </c>
      <c r="AK338" s="471" t="str">
        <f>IF(Taula42[[#This Row],[Data inici contracte]]=0,"",(24/365)*Taula42[[#This Row],[Dies de contracte en vigor durant l´any 2023]])</f>
        <v/>
      </c>
      <c r="AL338" s="471" t="str">
        <f>IF(Taula42[[#This Row],[Data inici contracte]]=0,"",(4/365)*Taula42[[#This Row],[Dies de contracte en vigor durant l´any 2023]])</f>
        <v/>
      </c>
      <c r="AM338" s="471" t="str">
        <f>IF(Taula42[[#This Row],[Data inici contracte]]=0,"",(64/365)*Taula42[[#This Row],[Dies de contracte en vigor durant l´any 2023]])</f>
        <v/>
      </c>
      <c r="AN338" s="420"/>
      <c r="AO338" s="91">
        <f>IF(AS338=1,((2763.41/365)*Taula42[[#This Row],[Dies de contracte en vigor durant l´any 2023]]),0)</f>
        <v>0</v>
      </c>
      <c r="AQ338" s="15"/>
      <c r="AS338" s="425">
        <f>IF(Taula42[[#This Row],[Núm. d''ordre]]&lt;&gt;"",1,0)</f>
        <v>0</v>
      </c>
      <c r="AU338" s="425">
        <f t="shared" si="46"/>
        <v>1</v>
      </c>
      <c r="AV338" s="425">
        <f t="shared" si="47"/>
        <v>0</v>
      </c>
      <c r="AX338" s="425">
        <f>IF(Taula42[[#This Row],[Núm. d''ordre]]&gt;0,1,0)</f>
        <v>1</v>
      </c>
      <c r="AZ338" s="426">
        <f t="shared" si="48"/>
        <v>0</v>
      </c>
      <c r="BA338" s="426">
        <f t="shared" si="49"/>
        <v>0</v>
      </c>
      <c r="BB338" s="426">
        <f t="shared" si="50"/>
        <v>0</v>
      </c>
      <c r="BD338" s="88">
        <f t="shared" si="51"/>
        <v>0</v>
      </c>
      <c r="BE338" s="88">
        <f t="shared" si="52"/>
        <v>0</v>
      </c>
      <c r="CC338" s="12"/>
      <c r="CD338" s="12"/>
      <c r="CE338" s="12"/>
    </row>
    <row r="339" spans="1:83" ht="13.5" customHeight="1">
      <c r="A339" s="9"/>
      <c r="B339" s="15" t="str">
        <f>IF($C339&lt;&gt;"",MAX($B$7:B338)+1,"")</f>
        <v/>
      </c>
      <c r="C339" s="2"/>
      <c r="D339" s="167"/>
      <c r="E339" s="168"/>
      <c r="F339" s="153"/>
      <c r="G339" s="153"/>
      <c r="H339" s="160"/>
      <c r="I339" s="159"/>
      <c r="J339" s="163"/>
      <c r="K339" s="172"/>
      <c r="L339" s="162"/>
      <c r="M339" s="162"/>
      <c r="N339" s="532" t="str">
        <f>IF(Taula42[[#This Row],[Data inici contracte]]&lt;&gt;0,Taula42[[#This Row],[Data finalització contracte]]+1,"")</f>
        <v/>
      </c>
      <c r="O33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39" s="495" t="str">
        <f>IF(Taula42[[#This Row],[Data inici contracte]]&lt;&gt;0,((Taula42[[#This Row],[Dies de contracte en vigor durant l´any 2023]]/365)*104),"")</f>
        <v/>
      </c>
      <c r="Q339" s="496"/>
      <c r="R339" s="496"/>
      <c r="S339" s="496"/>
      <c r="T339" s="496"/>
      <c r="U339" s="371">
        <f>SUM(Taula42[[#This Row],[Nombre d''hores de suport i acompanyament a les famílies]:[Nombre d''hores de seguiment en el lloc de feina]])</f>
        <v>0</v>
      </c>
      <c r="V339" s="371" t="str">
        <f>IF(Taula42[[#This Row],[Suma total d''hores d''atenció]]=0,"",AH339)</f>
        <v/>
      </c>
      <c r="W339" s="170"/>
      <c r="X339" s="170"/>
      <c r="Y339" s="170"/>
      <c r="Z339" s="170"/>
      <c r="AA339" s="170"/>
      <c r="AB339" s="224">
        <f t="shared" si="45"/>
        <v>0</v>
      </c>
      <c r="AC339" s="227">
        <f>Taula42[[#This Row],[Mòdul aplicat]]</f>
        <v>0</v>
      </c>
      <c r="AD339" s="231"/>
      <c r="AE339" s="80"/>
      <c r="AF339" s="529">
        <f>(IF(AND(AS339=1,Taula42[[#This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39" s="529">
        <f t="shared" si="53"/>
        <v>0</v>
      </c>
      <c r="AH33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39" s="420"/>
      <c r="AJ339" s="471" t="str">
        <f>IF(Taula42[[#This Row],[Data inici contracte]]=0,"",(12/365)*Taula42[[#This Row],[Dies de contracte en vigor durant l´any 2023]])</f>
        <v/>
      </c>
      <c r="AK339" s="471" t="str">
        <f>IF(Taula42[[#This Row],[Data inici contracte]]=0,"",(24/365)*Taula42[[#This Row],[Dies de contracte en vigor durant l´any 2023]])</f>
        <v/>
      </c>
      <c r="AL339" s="471" t="str">
        <f>IF(Taula42[[#This Row],[Data inici contracte]]=0,"",(4/365)*Taula42[[#This Row],[Dies de contracte en vigor durant l´any 2023]])</f>
        <v/>
      </c>
      <c r="AM339" s="471" t="str">
        <f>IF(Taula42[[#This Row],[Data inici contracte]]=0,"",(64/365)*Taula42[[#This Row],[Dies de contracte en vigor durant l´any 2023]])</f>
        <v/>
      </c>
      <c r="AN339" s="420"/>
      <c r="AO339" s="91">
        <f>IF(AS339=1,((2763.41/365)*Taula42[[#This Row],[Dies de contracte en vigor durant l´any 2023]]),0)</f>
        <v>0</v>
      </c>
      <c r="AQ339" s="15"/>
      <c r="AS339" s="425">
        <f>IF(Taula42[[#This Row],[Núm. d''ordre]]&lt;&gt;"",1,0)</f>
        <v>0</v>
      </c>
      <c r="AU339" s="425">
        <f t="shared" si="46"/>
        <v>1</v>
      </c>
      <c r="AV339" s="425">
        <f t="shared" si="47"/>
        <v>0</v>
      </c>
      <c r="AX339" s="425">
        <f>IF(Taula42[[#This Row],[Núm. d''ordre]]&gt;0,1,0)</f>
        <v>1</v>
      </c>
      <c r="AZ339" s="426">
        <f t="shared" si="48"/>
        <v>0</v>
      </c>
      <c r="BA339" s="426">
        <f t="shared" si="49"/>
        <v>0</v>
      </c>
      <c r="BB339" s="426">
        <f t="shared" si="50"/>
        <v>0</v>
      </c>
      <c r="BD339" s="88">
        <f t="shared" si="51"/>
        <v>0</v>
      </c>
      <c r="BE339" s="88">
        <f t="shared" si="52"/>
        <v>0</v>
      </c>
      <c r="CC339" s="12"/>
      <c r="CD339" s="12"/>
      <c r="CE339" s="12"/>
    </row>
    <row r="340" spans="1:83" ht="13.5" customHeight="1">
      <c r="A340" s="9"/>
      <c r="B340" s="15" t="str">
        <f>IF($C340&lt;&gt;"",MAX($B$7:B339)+1,"")</f>
        <v/>
      </c>
      <c r="C340" s="2"/>
      <c r="D340" s="167"/>
      <c r="E340" s="168"/>
      <c r="F340" s="153"/>
      <c r="G340" s="153"/>
      <c r="H340" s="160"/>
      <c r="I340" s="159"/>
      <c r="J340" s="163"/>
      <c r="K340" s="172"/>
      <c r="L340" s="162"/>
      <c r="M340" s="162"/>
      <c r="N340" s="532" t="str">
        <f>IF(Taula42[[#This Row],[Data inici contracte]]&lt;&gt;0,Taula42[[#This Row],[Data finalització contracte]]+1,"")</f>
        <v/>
      </c>
      <c r="O34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40" s="495" t="str">
        <f>IF(Taula42[[#This Row],[Data inici contracte]]&lt;&gt;0,((Taula42[[#This Row],[Dies de contracte en vigor durant l´any 2023]]/365)*104),"")</f>
        <v/>
      </c>
      <c r="Q340" s="496"/>
      <c r="R340" s="496"/>
      <c r="S340" s="496"/>
      <c r="T340" s="496"/>
      <c r="U340" s="371">
        <f>SUM(Taula42[[#This Row],[Nombre d''hores de suport i acompanyament a les famílies]:[Nombre d''hores de seguiment en el lloc de feina]])</f>
        <v>0</v>
      </c>
      <c r="V340" s="371" t="str">
        <f>IF(Taula42[[#This Row],[Suma total d''hores d''atenció]]=0,"",AH340)</f>
        <v/>
      </c>
      <c r="W340" s="170"/>
      <c r="X340" s="170"/>
      <c r="Y340" s="170"/>
      <c r="Z340" s="170"/>
      <c r="AA340" s="170"/>
      <c r="AB340" s="224">
        <f t="shared" si="45"/>
        <v>0</v>
      </c>
      <c r="AC340" s="227">
        <f>Taula42[[#This Row],[Mòdul aplicat]]</f>
        <v>0</v>
      </c>
      <c r="AD340" s="231"/>
      <c r="AE340" s="80"/>
      <c r="AF340" s="529">
        <f>(IF(AND(AS340=1,Taula42[[#This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40" s="529">
        <f t="shared" si="53"/>
        <v>0</v>
      </c>
      <c r="AH34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40" s="420"/>
      <c r="AJ340" s="471" t="str">
        <f>IF(Taula42[[#This Row],[Data inici contracte]]=0,"",(12/365)*Taula42[[#This Row],[Dies de contracte en vigor durant l´any 2023]])</f>
        <v/>
      </c>
      <c r="AK340" s="471" t="str">
        <f>IF(Taula42[[#This Row],[Data inici contracte]]=0,"",(24/365)*Taula42[[#This Row],[Dies de contracte en vigor durant l´any 2023]])</f>
        <v/>
      </c>
      <c r="AL340" s="471" t="str">
        <f>IF(Taula42[[#This Row],[Data inici contracte]]=0,"",(4/365)*Taula42[[#This Row],[Dies de contracte en vigor durant l´any 2023]])</f>
        <v/>
      </c>
      <c r="AM340" s="471" t="str">
        <f>IF(Taula42[[#This Row],[Data inici contracte]]=0,"",(64/365)*Taula42[[#This Row],[Dies de contracte en vigor durant l´any 2023]])</f>
        <v/>
      </c>
      <c r="AN340" s="420"/>
      <c r="AO340" s="91">
        <f>IF(AS340=1,((2763.41/365)*Taula42[[#This Row],[Dies de contracte en vigor durant l´any 2023]]),0)</f>
        <v>0</v>
      </c>
      <c r="AQ340" s="15"/>
      <c r="AS340" s="425">
        <f>IF(Taula42[[#This Row],[Núm. d''ordre]]&lt;&gt;"",1,0)</f>
        <v>0</v>
      </c>
      <c r="AU340" s="425">
        <f t="shared" si="46"/>
        <v>1</v>
      </c>
      <c r="AV340" s="425">
        <f t="shared" si="47"/>
        <v>0</v>
      </c>
      <c r="AX340" s="425">
        <f>IF(Taula42[[#This Row],[Núm. d''ordre]]&gt;0,1,0)</f>
        <v>1</v>
      </c>
      <c r="AZ340" s="426">
        <f t="shared" si="48"/>
        <v>0</v>
      </c>
      <c r="BA340" s="426">
        <f t="shared" si="49"/>
        <v>0</v>
      </c>
      <c r="BB340" s="426">
        <f t="shared" si="50"/>
        <v>0</v>
      </c>
      <c r="BD340" s="88">
        <f t="shared" si="51"/>
        <v>0</v>
      </c>
      <c r="BE340" s="88">
        <f t="shared" si="52"/>
        <v>0</v>
      </c>
      <c r="CC340" s="12"/>
      <c r="CD340" s="12"/>
      <c r="CE340" s="12"/>
    </row>
    <row r="341" spans="1:83" ht="13.5" customHeight="1">
      <c r="A341" s="9"/>
      <c r="B341" s="15" t="str">
        <f>IF($C341&lt;&gt;"",MAX($B$7:B340)+1,"")</f>
        <v/>
      </c>
      <c r="C341" s="2"/>
      <c r="D341" s="167"/>
      <c r="E341" s="168"/>
      <c r="F341" s="153"/>
      <c r="G341" s="153"/>
      <c r="H341" s="160"/>
      <c r="I341" s="159"/>
      <c r="J341" s="163"/>
      <c r="K341" s="172"/>
      <c r="L341" s="162"/>
      <c r="M341" s="162"/>
      <c r="N341" s="532" t="str">
        <f>IF(Taula42[[#This Row],[Data inici contracte]]&lt;&gt;0,Taula42[[#This Row],[Data finalització contracte]]+1,"")</f>
        <v/>
      </c>
      <c r="O34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41" s="495" t="str">
        <f>IF(Taula42[[#This Row],[Data inici contracte]]&lt;&gt;0,((Taula42[[#This Row],[Dies de contracte en vigor durant l´any 2023]]/365)*104),"")</f>
        <v/>
      </c>
      <c r="Q341" s="496"/>
      <c r="R341" s="496"/>
      <c r="S341" s="496"/>
      <c r="T341" s="496"/>
      <c r="U341" s="371">
        <f>SUM(Taula42[[#This Row],[Nombre d''hores de suport i acompanyament a les famílies]:[Nombre d''hores de seguiment en el lloc de feina]])</f>
        <v>0</v>
      </c>
      <c r="V341" s="371" t="str">
        <f>IF(Taula42[[#This Row],[Suma total d''hores d''atenció]]=0,"",AH341)</f>
        <v/>
      </c>
      <c r="W341" s="170"/>
      <c r="X341" s="170"/>
      <c r="Y341" s="170"/>
      <c r="Z341" s="170"/>
      <c r="AA341" s="170"/>
      <c r="AB341" s="224">
        <f t="shared" si="45"/>
        <v>0</v>
      </c>
      <c r="AC341" s="227">
        <f>Taula42[[#This Row],[Mòdul aplicat]]</f>
        <v>0</v>
      </c>
      <c r="AD341" s="231"/>
      <c r="AE341" s="80"/>
      <c r="AF341" s="529">
        <f>(IF(AND(AS341=1,Taula42[[#This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41" s="529">
        <f t="shared" si="53"/>
        <v>0</v>
      </c>
      <c r="AH34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41" s="420"/>
      <c r="AJ341" s="471" t="str">
        <f>IF(Taula42[[#This Row],[Data inici contracte]]=0,"",(12/365)*Taula42[[#This Row],[Dies de contracte en vigor durant l´any 2023]])</f>
        <v/>
      </c>
      <c r="AK341" s="471" t="str">
        <f>IF(Taula42[[#This Row],[Data inici contracte]]=0,"",(24/365)*Taula42[[#This Row],[Dies de contracte en vigor durant l´any 2023]])</f>
        <v/>
      </c>
      <c r="AL341" s="471" t="str">
        <f>IF(Taula42[[#This Row],[Data inici contracte]]=0,"",(4/365)*Taula42[[#This Row],[Dies de contracte en vigor durant l´any 2023]])</f>
        <v/>
      </c>
      <c r="AM341" s="471" t="str">
        <f>IF(Taula42[[#This Row],[Data inici contracte]]=0,"",(64/365)*Taula42[[#This Row],[Dies de contracte en vigor durant l´any 2023]])</f>
        <v/>
      </c>
      <c r="AN341" s="420"/>
      <c r="AO341" s="91">
        <f>IF(AS341=1,((2763.41/365)*Taula42[[#This Row],[Dies de contracte en vigor durant l´any 2023]]),0)</f>
        <v>0</v>
      </c>
      <c r="AQ341" s="15"/>
      <c r="AS341" s="425">
        <f>IF(Taula42[[#This Row],[Núm. d''ordre]]&lt;&gt;"",1,0)</f>
        <v>0</v>
      </c>
      <c r="AU341" s="425">
        <f t="shared" si="46"/>
        <v>1</v>
      </c>
      <c r="AV341" s="425">
        <f t="shared" si="47"/>
        <v>0</v>
      </c>
      <c r="AX341" s="425">
        <f>IF(Taula42[[#This Row],[Núm. d''ordre]]&gt;0,1,0)</f>
        <v>1</v>
      </c>
      <c r="AZ341" s="426">
        <f t="shared" si="48"/>
        <v>0</v>
      </c>
      <c r="BA341" s="426">
        <f t="shared" si="49"/>
        <v>0</v>
      </c>
      <c r="BB341" s="426">
        <f t="shared" si="50"/>
        <v>0</v>
      </c>
      <c r="BD341" s="88">
        <f t="shared" si="51"/>
        <v>0</v>
      </c>
      <c r="BE341" s="88">
        <f t="shared" si="52"/>
        <v>0</v>
      </c>
      <c r="CC341" s="12"/>
      <c r="CD341" s="12"/>
      <c r="CE341" s="12"/>
    </row>
    <row r="342" spans="1:83" ht="13.5" customHeight="1">
      <c r="A342" s="9"/>
      <c r="B342" s="15" t="str">
        <f>IF($C342&lt;&gt;"",MAX($B$7:B341)+1,"")</f>
        <v/>
      </c>
      <c r="C342" s="2"/>
      <c r="D342" s="167"/>
      <c r="E342" s="168"/>
      <c r="F342" s="153"/>
      <c r="G342" s="153"/>
      <c r="H342" s="160"/>
      <c r="I342" s="159"/>
      <c r="J342" s="163"/>
      <c r="K342" s="172"/>
      <c r="L342" s="162"/>
      <c r="M342" s="162"/>
      <c r="N342" s="532" t="str">
        <f>IF(Taula42[[#This Row],[Data inici contracte]]&lt;&gt;0,Taula42[[#This Row],[Data finalització contracte]]+1,"")</f>
        <v/>
      </c>
      <c r="O34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42" s="495" t="str">
        <f>IF(Taula42[[#This Row],[Data inici contracte]]&lt;&gt;0,((Taula42[[#This Row],[Dies de contracte en vigor durant l´any 2023]]/365)*104),"")</f>
        <v/>
      </c>
      <c r="Q342" s="496"/>
      <c r="R342" s="496"/>
      <c r="S342" s="496"/>
      <c r="T342" s="496"/>
      <c r="U342" s="371">
        <f>SUM(Taula42[[#This Row],[Nombre d''hores de suport i acompanyament a les famílies]:[Nombre d''hores de seguiment en el lloc de feina]])</f>
        <v>0</v>
      </c>
      <c r="V342" s="371" t="str">
        <f>IF(Taula42[[#This Row],[Suma total d''hores d''atenció]]=0,"",AH342)</f>
        <v/>
      </c>
      <c r="W342" s="170"/>
      <c r="X342" s="170"/>
      <c r="Y342" s="170"/>
      <c r="Z342" s="170"/>
      <c r="AA342" s="170"/>
      <c r="AB342" s="224">
        <f t="shared" si="45"/>
        <v>0</v>
      </c>
      <c r="AC342" s="227">
        <f>Taula42[[#This Row],[Mòdul aplicat]]</f>
        <v>0</v>
      </c>
      <c r="AD342" s="231"/>
      <c r="AE342" s="80"/>
      <c r="AF342" s="529">
        <f>(IF(AND(AS342=1,Taula42[[#This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42" s="529">
        <f t="shared" si="53"/>
        <v>0</v>
      </c>
      <c r="AH34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42" s="420"/>
      <c r="AJ342" s="471" t="str">
        <f>IF(Taula42[[#This Row],[Data inici contracte]]=0,"",(12/365)*Taula42[[#This Row],[Dies de contracte en vigor durant l´any 2023]])</f>
        <v/>
      </c>
      <c r="AK342" s="471" t="str">
        <f>IF(Taula42[[#This Row],[Data inici contracte]]=0,"",(24/365)*Taula42[[#This Row],[Dies de contracte en vigor durant l´any 2023]])</f>
        <v/>
      </c>
      <c r="AL342" s="471" t="str">
        <f>IF(Taula42[[#This Row],[Data inici contracte]]=0,"",(4/365)*Taula42[[#This Row],[Dies de contracte en vigor durant l´any 2023]])</f>
        <v/>
      </c>
      <c r="AM342" s="471" t="str">
        <f>IF(Taula42[[#This Row],[Data inici contracte]]=0,"",(64/365)*Taula42[[#This Row],[Dies de contracte en vigor durant l´any 2023]])</f>
        <v/>
      </c>
      <c r="AN342" s="420"/>
      <c r="AO342" s="91">
        <f>IF(AS342=1,((2763.41/365)*Taula42[[#This Row],[Dies de contracte en vigor durant l´any 2023]]),0)</f>
        <v>0</v>
      </c>
      <c r="AQ342" s="15"/>
      <c r="AS342" s="425">
        <f>IF(Taula42[[#This Row],[Núm. d''ordre]]&lt;&gt;"",1,0)</f>
        <v>0</v>
      </c>
      <c r="AU342" s="425">
        <f t="shared" si="46"/>
        <v>1</v>
      </c>
      <c r="AV342" s="425">
        <f t="shared" si="47"/>
        <v>0</v>
      </c>
      <c r="AX342" s="425">
        <f>IF(Taula42[[#This Row],[Núm. d''ordre]]&gt;0,1,0)</f>
        <v>1</v>
      </c>
      <c r="AZ342" s="426">
        <f t="shared" si="48"/>
        <v>0</v>
      </c>
      <c r="BA342" s="426">
        <f t="shared" si="49"/>
        <v>0</v>
      </c>
      <c r="BB342" s="426">
        <f t="shared" si="50"/>
        <v>0</v>
      </c>
      <c r="BD342" s="88">
        <f t="shared" si="51"/>
        <v>0</v>
      </c>
      <c r="BE342" s="88">
        <f t="shared" si="52"/>
        <v>0</v>
      </c>
      <c r="CC342" s="12"/>
      <c r="CD342" s="12"/>
      <c r="CE342" s="12"/>
    </row>
    <row r="343" spans="1:83" ht="13.5" customHeight="1">
      <c r="A343" s="9"/>
      <c r="B343" s="15" t="str">
        <f>IF($C343&lt;&gt;"",MAX($B$7:B342)+1,"")</f>
        <v/>
      </c>
      <c r="C343" s="2"/>
      <c r="D343" s="167"/>
      <c r="E343" s="168"/>
      <c r="F343" s="153"/>
      <c r="G343" s="153"/>
      <c r="H343" s="160"/>
      <c r="I343" s="159"/>
      <c r="J343" s="163"/>
      <c r="K343" s="172"/>
      <c r="L343" s="162"/>
      <c r="M343" s="162"/>
      <c r="N343" s="532" t="str">
        <f>IF(Taula42[[#This Row],[Data inici contracte]]&lt;&gt;0,Taula42[[#This Row],[Data finalització contracte]]+1,"")</f>
        <v/>
      </c>
      <c r="O34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43" s="495" t="str">
        <f>IF(Taula42[[#This Row],[Data inici contracte]]&lt;&gt;0,((Taula42[[#This Row],[Dies de contracte en vigor durant l´any 2023]]/365)*104),"")</f>
        <v/>
      </c>
      <c r="Q343" s="496"/>
      <c r="R343" s="496"/>
      <c r="S343" s="496"/>
      <c r="T343" s="496"/>
      <c r="U343" s="371">
        <f>SUM(Taula42[[#This Row],[Nombre d''hores de suport i acompanyament a les famílies]:[Nombre d''hores de seguiment en el lloc de feina]])</f>
        <v>0</v>
      </c>
      <c r="V343" s="371" t="str">
        <f>IF(Taula42[[#This Row],[Suma total d''hores d''atenció]]=0,"",AH343)</f>
        <v/>
      </c>
      <c r="W343" s="170"/>
      <c r="X343" s="170"/>
      <c r="Y343" s="170"/>
      <c r="Z343" s="170"/>
      <c r="AA343" s="170"/>
      <c r="AB343" s="224">
        <f t="shared" si="45"/>
        <v>0</v>
      </c>
      <c r="AC343" s="227">
        <f>Taula42[[#This Row],[Mòdul aplicat]]</f>
        <v>0</v>
      </c>
      <c r="AD343" s="231"/>
      <c r="AE343" s="80"/>
      <c r="AF343" s="529">
        <f>(IF(AND(AS343=1,Taula42[[#This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43" s="529">
        <f t="shared" si="53"/>
        <v>0</v>
      </c>
      <c r="AH34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43" s="420"/>
      <c r="AJ343" s="471" t="str">
        <f>IF(Taula42[[#This Row],[Data inici contracte]]=0,"",(12/365)*Taula42[[#This Row],[Dies de contracte en vigor durant l´any 2023]])</f>
        <v/>
      </c>
      <c r="AK343" s="471" t="str">
        <f>IF(Taula42[[#This Row],[Data inici contracte]]=0,"",(24/365)*Taula42[[#This Row],[Dies de contracte en vigor durant l´any 2023]])</f>
        <v/>
      </c>
      <c r="AL343" s="471" t="str">
        <f>IF(Taula42[[#This Row],[Data inici contracte]]=0,"",(4/365)*Taula42[[#This Row],[Dies de contracte en vigor durant l´any 2023]])</f>
        <v/>
      </c>
      <c r="AM343" s="471" t="str">
        <f>IF(Taula42[[#This Row],[Data inici contracte]]=0,"",(64/365)*Taula42[[#This Row],[Dies de contracte en vigor durant l´any 2023]])</f>
        <v/>
      </c>
      <c r="AN343" s="420"/>
      <c r="AO343" s="91">
        <f>IF(AS343=1,((2763.41/365)*Taula42[[#This Row],[Dies de contracte en vigor durant l´any 2023]]),0)</f>
        <v>0</v>
      </c>
      <c r="AQ343" s="15"/>
      <c r="AS343" s="425">
        <f>IF(Taula42[[#This Row],[Núm. d''ordre]]&lt;&gt;"",1,0)</f>
        <v>0</v>
      </c>
      <c r="AU343" s="425">
        <f t="shared" si="46"/>
        <v>1</v>
      </c>
      <c r="AV343" s="425">
        <f t="shared" si="47"/>
        <v>0</v>
      </c>
      <c r="AX343" s="425">
        <f>IF(Taula42[[#This Row],[Núm. d''ordre]]&gt;0,1,0)</f>
        <v>1</v>
      </c>
      <c r="AZ343" s="426">
        <f t="shared" si="48"/>
        <v>0</v>
      </c>
      <c r="BA343" s="426">
        <f t="shared" si="49"/>
        <v>0</v>
      </c>
      <c r="BB343" s="426">
        <f t="shared" si="50"/>
        <v>0</v>
      </c>
      <c r="BD343" s="88">
        <f t="shared" si="51"/>
        <v>0</v>
      </c>
      <c r="BE343" s="88">
        <f t="shared" si="52"/>
        <v>0</v>
      </c>
      <c r="CC343" s="12"/>
      <c r="CD343" s="12"/>
      <c r="CE343" s="12"/>
    </row>
    <row r="344" spans="1:83" ht="13.5" customHeight="1">
      <c r="A344" s="9"/>
      <c r="B344" s="15" t="str">
        <f>IF($C344&lt;&gt;"",MAX($B$7:B343)+1,"")</f>
        <v/>
      </c>
      <c r="C344" s="2"/>
      <c r="D344" s="167"/>
      <c r="E344" s="168"/>
      <c r="F344" s="153"/>
      <c r="G344" s="153"/>
      <c r="H344" s="160"/>
      <c r="I344" s="159"/>
      <c r="J344" s="163"/>
      <c r="K344" s="172"/>
      <c r="L344" s="162"/>
      <c r="M344" s="162"/>
      <c r="N344" s="532" t="str">
        <f>IF(Taula42[[#This Row],[Data inici contracte]]&lt;&gt;0,Taula42[[#This Row],[Data finalització contracte]]+1,"")</f>
        <v/>
      </c>
      <c r="O34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44" s="495" t="str">
        <f>IF(Taula42[[#This Row],[Data inici contracte]]&lt;&gt;0,((Taula42[[#This Row],[Dies de contracte en vigor durant l´any 2023]]/365)*104),"")</f>
        <v/>
      </c>
      <c r="Q344" s="496"/>
      <c r="R344" s="496"/>
      <c r="S344" s="496"/>
      <c r="T344" s="496"/>
      <c r="U344" s="371">
        <f>SUM(Taula42[[#This Row],[Nombre d''hores de suport i acompanyament a les famílies]:[Nombre d''hores de seguiment en el lloc de feina]])</f>
        <v>0</v>
      </c>
      <c r="V344" s="371" t="str">
        <f>IF(Taula42[[#This Row],[Suma total d''hores d''atenció]]=0,"",AH344)</f>
        <v/>
      </c>
      <c r="W344" s="170"/>
      <c r="X344" s="170"/>
      <c r="Y344" s="170"/>
      <c r="Z344" s="170"/>
      <c r="AA344" s="170"/>
      <c r="AB344" s="224">
        <f t="shared" si="45"/>
        <v>0</v>
      </c>
      <c r="AC344" s="227">
        <f>Taula42[[#This Row],[Mòdul aplicat]]</f>
        <v>0</v>
      </c>
      <c r="AD344" s="231"/>
      <c r="AE344" s="80"/>
      <c r="AF344" s="529">
        <f>(IF(AND(AS344=1,Taula42[[#This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44" s="529">
        <f t="shared" si="53"/>
        <v>0</v>
      </c>
      <c r="AH34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44" s="420"/>
      <c r="AJ344" s="471" t="str">
        <f>IF(Taula42[[#This Row],[Data inici contracte]]=0,"",(12/365)*Taula42[[#This Row],[Dies de contracte en vigor durant l´any 2023]])</f>
        <v/>
      </c>
      <c r="AK344" s="471" t="str">
        <f>IF(Taula42[[#This Row],[Data inici contracte]]=0,"",(24/365)*Taula42[[#This Row],[Dies de contracte en vigor durant l´any 2023]])</f>
        <v/>
      </c>
      <c r="AL344" s="471" t="str">
        <f>IF(Taula42[[#This Row],[Data inici contracte]]=0,"",(4/365)*Taula42[[#This Row],[Dies de contracte en vigor durant l´any 2023]])</f>
        <v/>
      </c>
      <c r="AM344" s="471" t="str">
        <f>IF(Taula42[[#This Row],[Data inici contracte]]=0,"",(64/365)*Taula42[[#This Row],[Dies de contracte en vigor durant l´any 2023]])</f>
        <v/>
      </c>
      <c r="AN344" s="420"/>
      <c r="AO344" s="91">
        <f>IF(AS344=1,((2763.41/365)*Taula42[[#This Row],[Dies de contracte en vigor durant l´any 2023]]),0)</f>
        <v>0</v>
      </c>
      <c r="AQ344" s="15"/>
      <c r="AS344" s="425">
        <f>IF(Taula42[[#This Row],[Núm. d''ordre]]&lt;&gt;"",1,0)</f>
        <v>0</v>
      </c>
      <c r="AU344" s="425">
        <f t="shared" si="46"/>
        <v>1</v>
      </c>
      <c r="AV344" s="425">
        <f t="shared" si="47"/>
        <v>0</v>
      </c>
      <c r="AX344" s="425">
        <f>IF(Taula42[[#This Row],[Núm. d''ordre]]&gt;0,1,0)</f>
        <v>1</v>
      </c>
      <c r="AZ344" s="426">
        <f t="shared" si="48"/>
        <v>0</v>
      </c>
      <c r="BA344" s="426">
        <f t="shared" si="49"/>
        <v>0</v>
      </c>
      <c r="BB344" s="426">
        <f t="shared" si="50"/>
        <v>0</v>
      </c>
      <c r="BD344" s="88">
        <f t="shared" si="51"/>
        <v>0</v>
      </c>
      <c r="BE344" s="88">
        <f t="shared" si="52"/>
        <v>0</v>
      </c>
      <c r="CC344" s="12"/>
      <c r="CD344" s="12"/>
      <c r="CE344" s="12"/>
    </row>
    <row r="345" spans="1:83" ht="13.5" customHeight="1">
      <c r="A345" s="9"/>
      <c r="B345" s="15" t="str">
        <f>IF($C345&lt;&gt;"",MAX($B$7:B344)+1,"")</f>
        <v/>
      </c>
      <c r="C345" s="2"/>
      <c r="D345" s="167"/>
      <c r="E345" s="168"/>
      <c r="F345" s="153"/>
      <c r="G345" s="153"/>
      <c r="H345" s="160"/>
      <c r="I345" s="159"/>
      <c r="J345" s="163"/>
      <c r="K345" s="172"/>
      <c r="L345" s="162"/>
      <c r="M345" s="162"/>
      <c r="N345" s="532" t="str">
        <f>IF(Taula42[[#This Row],[Data inici contracte]]&lt;&gt;0,Taula42[[#This Row],[Data finalització contracte]]+1,"")</f>
        <v/>
      </c>
      <c r="O34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45" s="495" t="str">
        <f>IF(Taula42[[#This Row],[Data inici contracte]]&lt;&gt;0,((Taula42[[#This Row],[Dies de contracte en vigor durant l´any 2023]]/365)*104),"")</f>
        <v/>
      </c>
      <c r="Q345" s="496"/>
      <c r="R345" s="496"/>
      <c r="S345" s="496"/>
      <c r="T345" s="496"/>
      <c r="U345" s="371">
        <f>SUM(Taula42[[#This Row],[Nombre d''hores de suport i acompanyament a les famílies]:[Nombre d''hores de seguiment en el lloc de feina]])</f>
        <v>0</v>
      </c>
      <c r="V345" s="371" t="str">
        <f>IF(Taula42[[#This Row],[Suma total d''hores d''atenció]]=0,"",AH345)</f>
        <v/>
      </c>
      <c r="W345" s="170"/>
      <c r="X345" s="170"/>
      <c r="Y345" s="170"/>
      <c r="Z345" s="170"/>
      <c r="AA345" s="170"/>
      <c r="AB345" s="224">
        <f t="shared" si="45"/>
        <v>0</v>
      </c>
      <c r="AC345" s="227">
        <f>Taula42[[#This Row],[Mòdul aplicat]]</f>
        <v>0</v>
      </c>
      <c r="AD345" s="231"/>
      <c r="AE345" s="80"/>
      <c r="AF345" s="529">
        <f>(IF(AND(AS345=1,Taula42[[#This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45" s="529">
        <f t="shared" si="53"/>
        <v>0</v>
      </c>
      <c r="AH34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45" s="420"/>
      <c r="AJ345" s="471" t="str">
        <f>IF(Taula42[[#This Row],[Data inici contracte]]=0,"",(12/365)*Taula42[[#This Row],[Dies de contracte en vigor durant l´any 2023]])</f>
        <v/>
      </c>
      <c r="AK345" s="471" t="str">
        <f>IF(Taula42[[#This Row],[Data inici contracte]]=0,"",(24/365)*Taula42[[#This Row],[Dies de contracte en vigor durant l´any 2023]])</f>
        <v/>
      </c>
      <c r="AL345" s="471" t="str">
        <f>IF(Taula42[[#This Row],[Data inici contracte]]=0,"",(4/365)*Taula42[[#This Row],[Dies de contracte en vigor durant l´any 2023]])</f>
        <v/>
      </c>
      <c r="AM345" s="471" t="str">
        <f>IF(Taula42[[#This Row],[Data inici contracte]]=0,"",(64/365)*Taula42[[#This Row],[Dies de contracte en vigor durant l´any 2023]])</f>
        <v/>
      </c>
      <c r="AN345" s="420"/>
      <c r="AO345" s="91">
        <f>IF(AS345=1,((2763.41/365)*Taula42[[#This Row],[Dies de contracte en vigor durant l´any 2023]]),0)</f>
        <v>0</v>
      </c>
      <c r="AQ345" s="15"/>
      <c r="AS345" s="425">
        <f>IF(Taula42[[#This Row],[Núm. d''ordre]]&lt;&gt;"",1,0)</f>
        <v>0</v>
      </c>
      <c r="AU345" s="425">
        <f t="shared" si="46"/>
        <v>1</v>
      </c>
      <c r="AV345" s="425">
        <f t="shared" si="47"/>
        <v>0</v>
      </c>
      <c r="AX345" s="425">
        <f>IF(Taula42[[#This Row],[Núm. d''ordre]]&gt;0,1,0)</f>
        <v>1</v>
      </c>
      <c r="AZ345" s="426">
        <f t="shared" si="48"/>
        <v>0</v>
      </c>
      <c r="BA345" s="426">
        <f t="shared" si="49"/>
        <v>0</v>
      </c>
      <c r="BB345" s="426">
        <f t="shared" si="50"/>
        <v>0</v>
      </c>
      <c r="BD345" s="88">
        <f t="shared" si="51"/>
        <v>0</v>
      </c>
      <c r="BE345" s="88">
        <f t="shared" si="52"/>
        <v>0</v>
      </c>
      <c r="CC345" s="12"/>
      <c r="CD345" s="12"/>
      <c r="CE345" s="12"/>
    </row>
    <row r="346" spans="1:83" ht="13.5" customHeight="1">
      <c r="A346" s="9"/>
      <c r="B346" s="15" t="str">
        <f>IF($C346&lt;&gt;"",MAX($B$7:B345)+1,"")</f>
        <v/>
      </c>
      <c r="C346" s="2"/>
      <c r="D346" s="167"/>
      <c r="E346" s="168"/>
      <c r="F346" s="153"/>
      <c r="G346" s="153"/>
      <c r="H346" s="160"/>
      <c r="I346" s="159"/>
      <c r="J346" s="163"/>
      <c r="K346" s="172"/>
      <c r="L346" s="162"/>
      <c r="M346" s="162"/>
      <c r="N346" s="532" t="str">
        <f>IF(Taula42[[#This Row],[Data inici contracte]]&lt;&gt;0,Taula42[[#This Row],[Data finalització contracte]]+1,"")</f>
        <v/>
      </c>
      <c r="O34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46" s="495" t="str">
        <f>IF(Taula42[[#This Row],[Data inici contracte]]&lt;&gt;0,((Taula42[[#This Row],[Dies de contracte en vigor durant l´any 2023]]/365)*104),"")</f>
        <v/>
      </c>
      <c r="Q346" s="496"/>
      <c r="R346" s="496"/>
      <c r="S346" s="496"/>
      <c r="T346" s="496"/>
      <c r="U346" s="371">
        <f>SUM(Taula42[[#This Row],[Nombre d''hores de suport i acompanyament a les famílies]:[Nombre d''hores de seguiment en el lloc de feina]])</f>
        <v>0</v>
      </c>
      <c r="V346" s="371" t="str">
        <f>IF(Taula42[[#This Row],[Suma total d''hores d''atenció]]=0,"",AH346)</f>
        <v/>
      </c>
      <c r="W346" s="170"/>
      <c r="X346" s="170"/>
      <c r="Y346" s="170"/>
      <c r="Z346" s="170"/>
      <c r="AA346" s="170"/>
      <c r="AB346" s="224">
        <f t="shared" si="45"/>
        <v>0</v>
      </c>
      <c r="AC346" s="227">
        <f>Taula42[[#This Row],[Mòdul aplicat]]</f>
        <v>0</v>
      </c>
      <c r="AD346" s="231"/>
      <c r="AE346" s="80"/>
      <c r="AF346" s="529">
        <f>(IF(AND(AS346=1,Taula42[[#This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46" s="529">
        <f t="shared" si="53"/>
        <v>0</v>
      </c>
      <c r="AH34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46" s="420"/>
      <c r="AJ346" s="471" t="str">
        <f>IF(Taula42[[#This Row],[Data inici contracte]]=0,"",(12/365)*Taula42[[#This Row],[Dies de contracte en vigor durant l´any 2023]])</f>
        <v/>
      </c>
      <c r="AK346" s="471" t="str">
        <f>IF(Taula42[[#This Row],[Data inici contracte]]=0,"",(24/365)*Taula42[[#This Row],[Dies de contracte en vigor durant l´any 2023]])</f>
        <v/>
      </c>
      <c r="AL346" s="471" t="str">
        <f>IF(Taula42[[#This Row],[Data inici contracte]]=0,"",(4/365)*Taula42[[#This Row],[Dies de contracte en vigor durant l´any 2023]])</f>
        <v/>
      </c>
      <c r="AM346" s="471" t="str">
        <f>IF(Taula42[[#This Row],[Data inici contracte]]=0,"",(64/365)*Taula42[[#This Row],[Dies de contracte en vigor durant l´any 2023]])</f>
        <v/>
      </c>
      <c r="AN346" s="420"/>
      <c r="AO346" s="91">
        <f>IF(AS346=1,((2763.41/365)*Taula42[[#This Row],[Dies de contracte en vigor durant l´any 2023]]),0)</f>
        <v>0</v>
      </c>
      <c r="AQ346" s="15"/>
      <c r="AS346" s="425">
        <f>IF(Taula42[[#This Row],[Núm. d''ordre]]&lt;&gt;"",1,0)</f>
        <v>0</v>
      </c>
      <c r="AU346" s="425">
        <f t="shared" si="46"/>
        <v>1</v>
      </c>
      <c r="AV346" s="425">
        <f t="shared" si="47"/>
        <v>0</v>
      </c>
      <c r="AX346" s="425">
        <f>IF(Taula42[[#This Row],[Núm. d''ordre]]&gt;0,1,0)</f>
        <v>1</v>
      </c>
      <c r="AZ346" s="426">
        <f t="shared" si="48"/>
        <v>0</v>
      </c>
      <c r="BA346" s="426">
        <f t="shared" si="49"/>
        <v>0</v>
      </c>
      <c r="BB346" s="426">
        <f t="shared" si="50"/>
        <v>0</v>
      </c>
      <c r="BD346" s="88">
        <f t="shared" si="51"/>
        <v>0</v>
      </c>
      <c r="BE346" s="88">
        <f t="shared" si="52"/>
        <v>0</v>
      </c>
      <c r="CC346" s="12"/>
      <c r="CD346" s="12"/>
      <c r="CE346" s="12"/>
    </row>
    <row r="347" spans="1:83" ht="13.5" customHeight="1">
      <c r="A347" s="9"/>
      <c r="B347" s="15" t="str">
        <f>IF($C347&lt;&gt;"",MAX($B$7:B346)+1,"")</f>
        <v/>
      </c>
      <c r="C347" s="2"/>
      <c r="D347" s="167"/>
      <c r="E347" s="168"/>
      <c r="F347" s="153"/>
      <c r="G347" s="153"/>
      <c r="H347" s="160"/>
      <c r="I347" s="159"/>
      <c r="J347" s="163"/>
      <c r="K347" s="172"/>
      <c r="L347" s="162"/>
      <c r="M347" s="162"/>
      <c r="N347" s="532" t="str">
        <f>IF(Taula42[[#This Row],[Data inici contracte]]&lt;&gt;0,Taula42[[#This Row],[Data finalització contracte]]+1,"")</f>
        <v/>
      </c>
      <c r="O34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47" s="495" t="str">
        <f>IF(Taula42[[#This Row],[Data inici contracte]]&lt;&gt;0,((Taula42[[#This Row],[Dies de contracte en vigor durant l´any 2023]]/365)*104),"")</f>
        <v/>
      </c>
      <c r="Q347" s="496"/>
      <c r="R347" s="496"/>
      <c r="S347" s="496"/>
      <c r="T347" s="496"/>
      <c r="U347" s="371">
        <f>SUM(Taula42[[#This Row],[Nombre d''hores de suport i acompanyament a les famílies]:[Nombre d''hores de seguiment en el lloc de feina]])</f>
        <v>0</v>
      </c>
      <c r="V347" s="371" t="str">
        <f>IF(Taula42[[#This Row],[Suma total d''hores d''atenció]]=0,"",AH347)</f>
        <v/>
      </c>
      <c r="W347" s="170"/>
      <c r="X347" s="170"/>
      <c r="Y347" s="170"/>
      <c r="Z347" s="170"/>
      <c r="AA347" s="170"/>
      <c r="AB347" s="224">
        <f t="shared" si="45"/>
        <v>0</v>
      </c>
      <c r="AC347" s="227">
        <f>Taula42[[#This Row],[Mòdul aplicat]]</f>
        <v>0</v>
      </c>
      <c r="AD347" s="231"/>
      <c r="AE347" s="80"/>
      <c r="AF347" s="529">
        <f>(IF(AND(AS347=1,Taula42[[#This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47" s="529">
        <f t="shared" si="53"/>
        <v>0</v>
      </c>
      <c r="AH34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47" s="420"/>
      <c r="AJ347" s="471" t="str">
        <f>IF(Taula42[[#This Row],[Data inici contracte]]=0,"",(12/365)*Taula42[[#This Row],[Dies de contracte en vigor durant l´any 2023]])</f>
        <v/>
      </c>
      <c r="AK347" s="471" t="str">
        <f>IF(Taula42[[#This Row],[Data inici contracte]]=0,"",(24/365)*Taula42[[#This Row],[Dies de contracte en vigor durant l´any 2023]])</f>
        <v/>
      </c>
      <c r="AL347" s="471" t="str">
        <f>IF(Taula42[[#This Row],[Data inici contracte]]=0,"",(4/365)*Taula42[[#This Row],[Dies de contracte en vigor durant l´any 2023]])</f>
        <v/>
      </c>
      <c r="AM347" s="471" t="str">
        <f>IF(Taula42[[#This Row],[Data inici contracte]]=0,"",(64/365)*Taula42[[#This Row],[Dies de contracte en vigor durant l´any 2023]])</f>
        <v/>
      </c>
      <c r="AN347" s="420"/>
      <c r="AO347" s="91">
        <f>IF(AS347=1,((2763.41/365)*Taula42[[#This Row],[Dies de contracte en vigor durant l´any 2023]]),0)</f>
        <v>0</v>
      </c>
      <c r="AQ347" s="15"/>
      <c r="AS347" s="425">
        <f>IF(Taula42[[#This Row],[Núm. d''ordre]]&lt;&gt;"",1,0)</f>
        <v>0</v>
      </c>
      <c r="AU347" s="425">
        <f t="shared" si="46"/>
        <v>1</v>
      </c>
      <c r="AV347" s="425">
        <f t="shared" si="47"/>
        <v>0</v>
      </c>
      <c r="AX347" s="425">
        <f>IF(Taula42[[#This Row],[Núm. d''ordre]]&gt;0,1,0)</f>
        <v>1</v>
      </c>
      <c r="AZ347" s="426">
        <f t="shared" si="48"/>
        <v>0</v>
      </c>
      <c r="BA347" s="426">
        <f t="shared" si="49"/>
        <v>0</v>
      </c>
      <c r="BB347" s="426">
        <f t="shared" si="50"/>
        <v>0</v>
      </c>
      <c r="BD347" s="88">
        <f t="shared" si="51"/>
        <v>0</v>
      </c>
      <c r="BE347" s="88">
        <f t="shared" si="52"/>
        <v>0</v>
      </c>
      <c r="CC347" s="12"/>
      <c r="CD347" s="12"/>
      <c r="CE347" s="12"/>
    </row>
    <row r="348" spans="1:83" ht="13.5" customHeight="1">
      <c r="A348" s="9"/>
      <c r="B348" s="15" t="str">
        <f>IF($C348&lt;&gt;"",MAX($B$7:B347)+1,"")</f>
        <v/>
      </c>
      <c r="C348" s="2"/>
      <c r="D348" s="167"/>
      <c r="E348" s="168"/>
      <c r="F348" s="153"/>
      <c r="G348" s="153"/>
      <c r="H348" s="160"/>
      <c r="I348" s="159"/>
      <c r="J348" s="163"/>
      <c r="K348" s="172"/>
      <c r="L348" s="162"/>
      <c r="M348" s="162"/>
      <c r="N348" s="532" t="str">
        <f>IF(Taula42[[#This Row],[Data inici contracte]]&lt;&gt;0,Taula42[[#This Row],[Data finalització contracte]]+1,"")</f>
        <v/>
      </c>
      <c r="O34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48" s="495" t="str">
        <f>IF(Taula42[[#This Row],[Data inici contracte]]&lt;&gt;0,((Taula42[[#This Row],[Dies de contracte en vigor durant l´any 2023]]/365)*104),"")</f>
        <v/>
      </c>
      <c r="Q348" s="496"/>
      <c r="R348" s="496"/>
      <c r="S348" s="496"/>
      <c r="T348" s="496"/>
      <c r="U348" s="371">
        <f>SUM(Taula42[[#This Row],[Nombre d''hores de suport i acompanyament a les famílies]:[Nombre d''hores de seguiment en el lloc de feina]])</f>
        <v>0</v>
      </c>
      <c r="V348" s="371" t="str">
        <f>IF(Taula42[[#This Row],[Suma total d''hores d''atenció]]=0,"",AH348)</f>
        <v/>
      </c>
      <c r="W348" s="170"/>
      <c r="X348" s="170"/>
      <c r="Y348" s="170"/>
      <c r="Z348" s="170"/>
      <c r="AA348" s="170"/>
      <c r="AB348" s="224">
        <f t="shared" si="45"/>
        <v>0</v>
      </c>
      <c r="AC348" s="227">
        <f>Taula42[[#This Row],[Mòdul aplicat]]</f>
        <v>0</v>
      </c>
      <c r="AD348" s="231"/>
      <c r="AE348" s="80"/>
      <c r="AF348" s="529">
        <f>(IF(AND(AS348=1,Taula42[[#This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48" s="529">
        <f t="shared" si="53"/>
        <v>0</v>
      </c>
      <c r="AH34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48" s="420"/>
      <c r="AJ348" s="471" t="str">
        <f>IF(Taula42[[#This Row],[Data inici contracte]]=0,"",(12/365)*Taula42[[#This Row],[Dies de contracte en vigor durant l´any 2023]])</f>
        <v/>
      </c>
      <c r="AK348" s="471" t="str">
        <f>IF(Taula42[[#This Row],[Data inici contracte]]=0,"",(24/365)*Taula42[[#This Row],[Dies de contracte en vigor durant l´any 2023]])</f>
        <v/>
      </c>
      <c r="AL348" s="471" t="str">
        <f>IF(Taula42[[#This Row],[Data inici contracte]]=0,"",(4/365)*Taula42[[#This Row],[Dies de contracte en vigor durant l´any 2023]])</f>
        <v/>
      </c>
      <c r="AM348" s="471" t="str">
        <f>IF(Taula42[[#This Row],[Data inici contracte]]=0,"",(64/365)*Taula42[[#This Row],[Dies de contracte en vigor durant l´any 2023]])</f>
        <v/>
      </c>
      <c r="AN348" s="420"/>
      <c r="AO348" s="91">
        <f>IF(AS348=1,((2763.41/365)*Taula42[[#This Row],[Dies de contracte en vigor durant l´any 2023]]),0)</f>
        <v>0</v>
      </c>
      <c r="AQ348" s="15"/>
      <c r="AS348" s="425">
        <f>IF(Taula42[[#This Row],[Núm. d''ordre]]&lt;&gt;"",1,0)</f>
        <v>0</v>
      </c>
      <c r="AU348" s="425">
        <f t="shared" si="46"/>
        <v>1</v>
      </c>
      <c r="AV348" s="425">
        <f t="shared" si="47"/>
        <v>0</v>
      </c>
      <c r="AX348" s="425">
        <f>IF(Taula42[[#This Row],[Núm. d''ordre]]&gt;0,1,0)</f>
        <v>1</v>
      </c>
      <c r="AZ348" s="426">
        <f t="shared" si="48"/>
        <v>0</v>
      </c>
      <c r="BA348" s="426">
        <f t="shared" si="49"/>
        <v>0</v>
      </c>
      <c r="BB348" s="426">
        <f t="shared" si="50"/>
        <v>0</v>
      </c>
      <c r="BD348" s="88">
        <f t="shared" si="51"/>
        <v>0</v>
      </c>
      <c r="BE348" s="88">
        <f t="shared" si="52"/>
        <v>0</v>
      </c>
      <c r="CC348" s="12"/>
      <c r="CD348" s="12"/>
      <c r="CE348" s="12"/>
    </row>
    <row r="349" spans="1:83" ht="13.5" customHeight="1">
      <c r="A349" s="9"/>
      <c r="B349" s="15" t="str">
        <f>IF($C349&lt;&gt;"",MAX($B$7:B348)+1,"")</f>
        <v/>
      </c>
      <c r="C349" s="2"/>
      <c r="D349" s="167"/>
      <c r="E349" s="168"/>
      <c r="F349" s="153"/>
      <c r="G349" s="153"/>
      <c r="H349" s="160"/>
      <c r="I349" s="159"/>
      <c r="J349" s="163"/>
      <c r="K349" s="172"/>
      <c r="L349" s="162"/>
      <c r="M349" s="162"/>
      <c r="N349" s="532" t="str">
        <f>IF(Taula42[[#This Row],[Data inici contracte]]&lt;&gt;0,Taula42[[#This Row],[Data finalització contracte]]+1,"")</f>
        <v/>
      </c>
      <c r="O34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49" s="495" t="str">
        <f>IF(Taula42[[#This Row],[Data inici contracte]]&lt;&gt;0,((Taula42[[#This Row],[Dies de contracte en vigor durant l´any 2023]]/365)*104),"")</f>
        <v/>
      </c>
      <c r="Q349" s="496"/>
      <c r="R349" s="496"/>
      <c r="S349" s="496"/>
      <c r="T349" s="496"/>
      <c r="U349" s="371">
        <f>SUM(Taula42[[#This Row],[Nombre d''hores de suport i acompanyament a les famílies]:[Nombre d''hores de seguiment en el lloc de feina]])</f>
        <v>0</v>
      </c>
      <c r="V349" s="371" t="str">
        <f>IF(Taula42[[#This Row],[Suma total d''hores d''atenció]]=0,"",AH349)</f>
        <v/>
      </c>
      <c r="W349" s="170"/>
      <c r="X349" s="170"/>
      <c r="Y349" s="170"/>
      <c r="Z349" s="170"/>
      <c r="AA349" s="170"/>
      <c r="AB349" s="224">
        <f t="shared" si="45"/>
        <v>0</v>
      </c>
      <c r="AC349" s="227">
        <f>Taula42[[#This Row],[Mòdul aplicat]]</f>
        <v>0</v>
      </c>
      <c r="AD349" s="231"/>
      <c r="AE349" s="80"/>
      <c r="AF349" s="529">
        <f>(IF(AND(AS349=1,Taula42[[#This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49" s="529">
        <f t="shared" si="53"/>
        <v>0</v>
      </c>
      <c r="AH34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49" s="420"/>
      <c r="AJ349" s="471" t="str">
        <f>IF(Taula42[[#This Row],[Data inici contracte]]=0,"",(12/365)*Taula42[[#This Row],[Dies de contracte en vigor durant l´any 2023]])</f>
        <v/>
      </c>
      <c r="AK349" s="471" t="str">
        <f>IF(Taula42[[#This Row],[Data inici contracte]]=0,"",(24/365)*Taula42[[#This Row],[Dies de contracte en vigor durant l´any 2023]])</f>
        <v/>
      </c>
      <c r="AL349" s="471" t="str">
        <f>IF(Taula42[[#This Row],[Data inici contracte]]=0,"",(4/365)*Taula42[[#This Row],[Dies de contracte en vigor durant l´any 2023]])</f>
        <v/>
      </c>
      <c r="AM349" s="471" t="str">
        <f>IF(Taula42[[#This Row],[Data inici contracte]]=0,"",(64/365)*Taula42[[#This Row],[Dies de contracte en vigor durant l´any 2023]])</f>
        <v/>
      </c>
      <c r="AN349" s="420"/>
      <c r="AO349" s="91">
        <f>IF(AS349=1,((2763.41/365)*Taula42[[#This Row],[Dies de contracte en vigor durant l´any 2023]]),0)</f>
        <v>0</v>
      </c>
      <c r="AQ349" s="15"/>
      <c r="AS349" s="425">
        <f>IF(Taula42[[#This Row],[Núm. d''ordre]]&lt;&gt;"",1,0)</f>
        <v>0</v>
      </c>
      <c r="AU349" s="425">
        <f t="shared" si="46"/>
        <v>1</v>
      </c>
      <c r="AV349" s="425">
        <f t="shared" si="47"/>
        <v>0</v>
      </c>
      <c r="AX349" s="425">
        <f>IF(Taula42[[#This Row],[Núm. d''ordre]]&gt;0,1,0)</f>
        <v>1</v>
      </c>
      <c r="AZ349" s="426">
        <f t="shared" si="48"/>
        <v>0</v>
      </c>
      <c r="BA349" s="426">
        <f t="shared" si="49"/>
        <v>0</v>
      </c>
      <c r="BB349" s="426">
        <f t="shared" si="50"/>
        <v>0</v>
      </c>
      <c r="BD349" s="88">
        <f t="shared" si="51"/>
        <v>0</v>
      </c>
      <c r="BE349" s="88">
        <f t="shared" si="52"/>
        <v>0</v>
      </c>
      <c r="CC349" s="12"/>
      <c r="CD349" s="12"/>
      <c r="CE349" s="12"/>
    </row>
    <row r="350" spans="1:83" ht="13.5" customHeight="1">
      <c r="A350" s="9"/>
      <c r="B350" s="15" t="str">
        <f>IF($C350&lt;&gt;"",MAX($B$7:B349)+1,"")</f>
        <v/>
      </c>
      <c r="C350" s="2"/>
      <c r="D350" s="167"/>
      <c r="E350" s="168"/>
      <c r="F350" s="153"/>
      <c r="G350" s="153"/>
      <c r="H350" s="160"/>
      <c r="I350" s="159"/>
      <c r="J350" s="163"/>
      <c r="K350" s="172"/>
      <c r="L350" s="162"/>
      <c r="M350" s="162"/>
      <c r="N350" s="532" t="str">
        <f>IF(Taula42[[#This Row],[Data inici contracte]]&lt;&gt;0,Taula42[[#This Row],[Data finalització contracte]]+1,"")</f>
        <v/>
      </c>
      <c r="O35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50" s="495" t="str">
        <f>IF(Taula42[[#This Row],[Data inici contracte]]&lt;&gt;0,((Taula42[[#This Row],[Dies de contracte en vigor durant l´any 2023]]/365)*104),"")</f>
        <v/>
      </c>
      <c r="Q350" s="496"/>
      <c r="R350" s="496"/>
      <c r="S350" s="496"/>
      <c r="T350" s="496"/>
      <c r="U350" s="371">
        <f>SUM(Taula42[[#This Row],[Nombre d''hores de suport i acompanyament a les famílies]:[Nombre d''hores de seguiment en el lloc de feina]])</f>
        <v>0</v>
      </c>
      <c r="V350" s="371" t="str">
        <f>IF(Taula42[[#This Row],[Suma total d''hores d''atenció]]=0,"",AH350)</f>
        <v/>
      </c>
      <c r="W350" s="170"/>
      <c r="X350" s="170"/>
      <c r="Y350" s="170"/>
      <c r="Z350" s="170"/>
      <c r="AA350" s="170"/>
      <c r="AB350" s="224">
        <f t="shared" si="45"/>
        <v>0</v>
      </c>
      <c r="AC350" s="227">
        <f>Taula42[[#This Row],[Mòdul aplicat]]</f>
        <v>0</v>
      </c>
      <c r="AD350" s="231"/>
      <c r="AE350" s="80"/>
      <c r="AF350" s="529">
        <f>(IF(AND(AS350=1,Taula42[[#This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50" s="529">
        <f t="shared" si="53"/>
        <v>0</v>
      </c>
      <c r="AH35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50" s="420"/>
      <c r="AJ350" s="471" t="str">
        <f>IF(Taula42[[#This Row],[Data inici contracte]]=0,"",(12/365)*Taula42[[#This Row],[Dies de contracte en vigor durant l´any 2023]])</f>
        <v/>
      </c>
      <c r="AK350" s="471" t="str">
        <f>IF(Taula42[[#This Row],[Data inici contracte]]=0,"",(24/365)*Taula42[[#This Row],[Dies de contracte en vigor durant l´any 2023]])</f>
        <v/>
      </c>
      <c r="AL350" s="471" t="str">
        <f>IF(Taula42[[#This Row],[Data inici contracte]]=0,"",(4/365)*Taula42[[#This Row],[Dies de contracte en vigor durant l´any 2023]])</f>
        <v/>
      </c>
      <c r="AM350" s="471" t="str">
        <f>IF(Taula42[[#This Row],[Data inici contracte]]=0,"",(64/365)*Taula42[[#This Row],[Dies de contracte en vigor durant l´any 2023]])</f>
        <v/>
      </c>
      <c r="AN350" s="420"/>
      <c r="AO350" s="91">
        <f>IF(AS350=1,((2763.41/365)*Taula42[[#This Row],[Dies de contracte en vigor durant l´any 2023]]),0)</f>
        <v>0</v>
      </c>
      <c r="AQ350" s="15"/>
      <c r="AS350" s="425">
        <f>IF(Taula42[[#This Row],[Núm. d''ordre]]&lt;&gt;"",1,0)</f>
        <v>0</v>
      </c>
      <c r="AU350" s="425">
        <f t="shared" si="46"/>
        <v>1</v>
      </c>
      <c r="AV350" s="425">
        <f t="shared" si="47"/>
        <v>0</v>
      </c>
      <c r="AX350" s="425">
        <f>IF(Taula42[[#This Row],[Núm. d''ordre]]&gt;0,1,0)</f>
        <v>1</v>
      </c>
      <c r="AZ350" s="426">
        <f t="shared" si="48"/>
        <v>0</v>
      </c>
      <c r="BA350" s="426">
        <f t="shared" si="49"/>
        <v>0</v>
      </c>
      <c r="BB350" s="426">
        <f t="shared" si="50"/>
        <v>0</v>
      </c>
      <c r="BD350" s="88">
        <f t="shared" si="51"/>
        <v>0</v>
      </c>
      <c r="BE350" s="88">
        <f t="shared" si="52"/>
        <v>0</v>
      </c>
      <c r="CC350" s="12"/>
      <c r="CD350" s="12"/>
      <c r="CE350" s="12"/>
    </row>
    <row r="351" spans="1:83" ht="13.5" customHeight="1">
      <c r="A351" s="9"/>
      <c r="B351" s="15" t="str">
        <f>IF($C351&lt;&gt;"",MAX($B$7:B350)+1,"")</f>
        <v/>
      </c>
      <c r="C351" s="2"/>
      <c r="D351" s="167"/>
      <c r="E351" s="168"/>
      <c r="F351" s="153"/>
      <c r="G351" s="153"/>
      <c r="H351" s="160"/>
      <c r="I351" s="159"/>
      <c r="J351" s="163"/>
      <c r="K351" s="172"/>
      <c r="L351" s="162"/>
      <c r="M351" s="162"/>
      <c r="N351" s="532" t="str">
        <f>IF(Taula42[[#This Row],[Data inici contracte]]&lt;&gt;0,Taula42[[#This Row],[Data finalització contracte]]+1,"")</f>
        <v/>
      </c>
      <c r="O35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51" s="495" t="str">
        <f>IF(Taula42[[#This Row],[Data inici contracte]]&lt;&gt;0,((Taula42[[#This Row],[Dies de contracte en vigor durant l´any 2023]]/365)*104),"")</f>
        <v/>
      </c>
      <c r="Q351" s="496"/>
      <c r="R351" s="496"/>
      <c r="S351" s="496"/>
      <c r="T351" s="496"/>
      <c r="U351" s="371">
        <f>SUM(Taula42[[#This Row],[Nombre d''hores de suport i acompanyament a les famílies]:[Nombre d''hores de seguiment en el lloc de feina]])</f>
        <v>0</v>
      </c>
      <c r="V351" s="371" t="str">
        <f>IF(Taula42[[#This Row],[Suma total d''hores d''atenció]]=0,"",AH351)</f>
        <v/>
      </c>
      <c r="W351" s="170"/>
      <c r="X351" s="170"/>
      <c r="Y351" s="170"/>
      <c r="Z351" s="170"/>
      <c r="AA351" s="170"/>
      <c r="AB351" s="224">
        <f t="shared" si="45"/>
        <v>0</v>
      </c>
      <c r="AC351" s="227">
        <f>Taula42[[#This Row],[Mòdul aplicat]]</f>
        <v>0</v>
      </c>
      <c r="AD351" s="231"/>
      <c r="AE351" s="80"/>
      <c r="AF351" s="529">
        <f>(IF(AND(AS351=1,Taula42[[#This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51" s="529">
        <f t="shared" si="53"/>
        <v>0</v>
      </c>
      <c r="AH35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51" s="420"/>
      <c r="AJ351" s="471" t="str">
        <f>IF(Taula42[[#This Row],[Data inici contracte]]=0,"",(12/365)*Taula42[[#This Row],[Dies de contracte en vigor durant l´any 2023]])</f>
        <v/>
      </c>
      <c r="AK351" s="471" t="str">
        <f>IF(Taula42[[#This Row],[Data inici contracte]]=0,"",(24/365)*Taula42[[#This Row],[Dies de contracte en vigor durant l´any 2023]])</f>
        <v/>
      </c>
      <c r="AL351" s="471" t="str">
        <f>IF(Taula42[[#This Row],[Data inici contracte]]=0,"",(4/365)*Taula42[[#This Row],[Dies de contracte en vigor durant l´any 2023]])</f>
        <v/>
      </c>
      <c r="AM351" s="471" t="str">
        <f>IF(Taula42[[#This Row],[Data inici contracte]]=0,"",(64/365)*Taula42[[#This Row],[Dies de contracte en vigor durant l´any 2023]])</f>
        <v/>
      </c>
      <c r="AN351" s="420"/>
      <c r="AO351" s="91">
        <f>IF(AS351=1,((2763.41/365)*Taula42[[#This Row],[Dies de contracte en vigor durant l´any 2023]]),0)</f>
        <v>0</v>
      </c>
      <c r="AQ351" s="15"/>
      <c r="AS351" s="425">
        <f>IF(Taula42[[#This Row],[Núm. d''ordre]]&lt;&gt;"",1,0)</f>
        <v>0</v>
      </c>
      <c r="AU351" s="425">
        <f t="shared" si="46"/>
        <v>1</v>
      </c>
      <c r="AV351" s="425">
        <f t="shared" si="47"/>
        <v>0</v>
      </c>
      <c r="AX351" s="425">
        <f>IF(Taula42[[#This Row],[Núm. d''ordre]]&gt;0,1,0)</f>
        <v>1</v>
      </c>
      <c r="AZ351" s="426">
        <f t="shared" si="48"/>
        <v>0</v>
      </c>
      <c r="BA351" s="426">
        <f t="shared" si="49"/>
        <v>0</v>
      </c>
      <c r="BB351" s="426">
        <f t="shared" si="50"/>
        <v>0</v>
      </c>
      <c r="BD351" s="88">
        <f t="shared" si="51"/>
        <v>0</v>
      </c>
      <c r="BE351" s="88">
        <f t="shared" si="52"/>
        <v>0</v>
      </c>
      <c r="CC351" s="12"/>
      <c r="CD351" s="12"/>
      <c r="CE351" s="12"/>
    </row>
    <row r="352" spans="1:83" ht="13.5" customHeight="1">
      <c r="A352" s="9"/>
      <c r="B352" s="15" t="str">
        <f>IF($C352&lt;&gt;"",MAX($B$7:B351)+1,"")</f>
        <v/>
      </c>
      <c r="C352" s="2"/>
      <c r="D352" s="167"/>
      <c r="E352" s="168"/>
      <c r="F352" s="153"/>
      <c r="G352" s="153"/>
      <c r="H352" s="160"/>
      <c r="I352" s="159"/>
      <c r="J352" s="163"/>
      <c r="K352" s="172"/>
      <c r="L352" s="162"/>
      <c r="M352" s="162"/>
      <c r="N352" s="532" t="str">
        <f>IF(Taula42[[#This Row],[Data inici contracte]]&lt;&gt;0,Taula42[[#This Row],[Data finalització contracte]]+1,"")</f>
        <v/>
      </c>
      <c r="O35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52" s="495" t="str">
        <f>IF(Taula42[[#This Row],[Data inici contracte]]&lt;&gt;0,((Taula42[[#This Row],[Dies de contracte en vigor durant l´any 2023]]/365)*104),"")</f>
        <v/>
      </c>
      <c r="Q352" s="496"/>
      <c r="R352" s="496"/>
      <c r="S352" s="496"/>
      <c r="T352" s="496"/>
      <c r="U352" s="371">
        <f>SUM(Taula42[[#This Row],[Nombre d''hores de suport i acompanyament a les famílies]:[Nombre d''hores de seguiment en el lloc de feina]])</f>
        <v>0</v>
      </c>
      <c r="V352" s="371" t="str">
        <f>IF(Taula42[[#This Row],[Suma total d''hores d''atenció]]=0,"",AH352)</f>
        <v/>
      </c>
      <c r="W352" s="170"/>
      <c r="X352" s="170"/>
      <c r="Y352" s="170"/>
      <c r="Z352" s="170"/>
      <c r="AA352" s="170"/>
      <c r="AB352" s="224">
        <f t="shared" si="45"/>
        <v>0</v>
      </c>
      <c r="AC352" s="227">
        <f>Taula42[[#This Row],[Mòdul aplicat]]</f>
        <v>0</v>
      </c>
      <c r="AD352" s="231"/>
      <c r="AE352" s="80"/>
      <c r="AF352" s="529">
        <f>(IF(AND(AS352=1,Taula42[[#This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52" s="529">
        <f t="shared" si="53"/>
        <v>0</v>
      </c>
      <c r="AH35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52" s="420"/>
      <c r="AJ352" s="471" t="str">
        <f>IF(Taula42[[#This Row],[Data inici contracte]]=0,"",(12/365)*Taula42[[#This Row],[Dies de contracte en vigor durant l´any 2023]])</f>
        <v/>
      </c>
      <c r="AK352" s="471" t="str">
        <f>IF(Taula42[[#This Row],[Data inici contracte]]=0,"",(24/365)*Taula42[[#This Row],[Dies de contracte en vigor durant l´any 2023]])</f>
        <v/>
      </c>
      <c r="AL352" s="471" t="str">
        <f>IF(Taula42[[#This Row],[Data inici contracte]]=0,"",(4/365)*Taula42[[#This Row],[Dies de contracte en vigor durant l´any 2023]])</f>
        <v/>
      </c>
      <c r="AM352" s="471" t="str">
        <f>IF(Taula42[[#This Row],[Data inici contracte]]=0,"",(64/365)*Taula42[[#This Row],[Dies de contracte en vigor durant l´any 2023]])</f>
        <v/>
      </c>
      <c r="AN352" s="420"/>
      <c r="AO352" s="91">
        <f>IF(AS352=1,((2763.41/365)*Taula42[[#This Row],[Dies de contracte en vigor durant l´any 2023]]),0)</f>
        <v>0</v>
      </c>
      <c r="AQ352" s="15"/>
      <c r="AS352" s="425">
        <f>IF(Taula42[[#This Row],[Núm. d''ordre]]&lt;&gt;"",1,0)</f>
        <v>0</v>
      </c>
      <c r="AU352" s="425">
        <f t="shared" si="46"/>
        <v>1</v>
      </c>
      <c r="AV352" s="425">
        <f t="shared" si="47"/>
        <v>0</v>
      </c>
      <c r="AX352" s="425">
        <f>IF(Taula42[[#This Row],[Núm. d''ordre]]&gt;0,1,0)</f>
        <v>1</v>
      </c>
      <c r="AZ352" s="426">
        <f t="shared" si="48"/>
        <v>0</v>
      </c>
      <c r="BA352" s="426">
        <f t="shared" si="49"/>
        <v>0</v>
      </c>
      <c r="BB352" s="426">
        <f t="shared" si="50"/>
        <v>0</v>
      </c>
      <c r="BD352" s="88">
        <f t="shared" si="51"/>
        <v>0</v>
      </c>
      <c r="BE352" s="88">
        <f t="shared" si="52"/>
        <v>0</v>
      </c>
      <c r="CC352" s="12"/>
      <c r="CD352" s="12"/>
      <c r="CE352" s="12"/>
    </row>
    <row r="353" spans="1:83" ht="13.5" customHeight="1">
      <c r="A353" s="9"/>
      <c r="B353" s="15" t="str">
        <f>IF($C353&lt;&gt;"",MAX($B$7:B352)+1,"")</f>
        <v/>
      </c>
      <c r="C353" s="2"/>
      <c r="D353" s="167"/>
      <c r="E353" s="168"/>
      <c r="F353" s="153"/>
      <c r="G353" s="153"/>
      <c r="H353" s="160"/>
      <c r="I353" s="159"/>
      <c r="J353" s="163"/>
      <c r="K353" s="172"/>
      <c r="L353" s="162"/>
      <c r="M353" s="162"/>
      <c r="N353" s="532" t="str">
        <f>IF(Taula42[[#This Row],[Data inici contracte]]&lt;&gt;0,Taula42[[#This Row],[Data finalització contracte]]+1,"")</f>
        <v/>
      </c>
      <c r="O35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53" s="495" t="str">
        <f>IF(Taula42[[#This Row],[Data inici contracte]]&lt;&gt;0,((Taula42[[#This Row],[Dies de contracte en vigor durant l´any 2023]]/365)*104),"")</f>
        <v/>
      </c>
      <c r="Q353" s="496"/>
      <c r="R353" s="496"/>
      <c r="S353" s="496"/>
      <c r="T353" s="496"/>
      <c r="U353" s="371">
        <f>SUM(Taula42[[#This Row],[Nombre d''hores de suport i acompanyament a les famílies]:[Nombre d''hores de seguiment en el lloc de feina]])</f>
        <v>0</v>
      </c>
      <c r="V353" s="371" t="str">
        <f>IF(Taula42[[#This Row],[Suma total d''hores d''atenció]]=0,"",AH353)</f>
        <v/>
      </c>
      <c r="W353" s="170"/>
      <c r="X353" s="170"/>
      <c r="Y353" s="170"/>
      <c r="Z353" s="170"/>
      <c r="AA353" s="170"/>
      <c r="AB353" s="224">
        <f t="shared" si="45"/>
        <v>0</v>
      </c>
      <c r="AC353" s="227">
        <f>Taula42[[#This Row],[Mòdul aplicat]]</f>
        <v>0</v>
      </c>
      <c r="AD353" s="231"/>
      <c r="AE353" s="80"/>
      <c r="AF353" s="529">
        <f>(IF(AND(AS353=1,Taula42[[#This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53" s="529">
        <f t="shared" si="53"/>
        <v>0</v>
      </c>
      <c r="AH35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53" s="420"/>
      <c r="AJ353" s="471" t="str">
        <f>IF(Taula42[[#This Row],[Data inici contracte]]=0,"",(12/365)*Taula42[[#This Row],[Dies de contracte en vigor durant l´any 2023]])</f>
        <v/>
      </c>
      <c r="AK353" s="471" t="str">
        <f>IF(Taula42[[#This Row],[Data inici contracte]]=0,"",(24/365)*Taula42[[#This Row],[Dies de contracte en vigor durant l´any 2023]])</f>
        <v/>
      </c>
      <c r="AL353" s="471" t="str">
        <f>IF(Taula42[[#This Row],[Data inici contracte]]=0,"",(4/365)*Taula42[[#This Row],[Dies de contracte en vigor durant l´any 2023]])</f>
        <v/>
      </c>
      <c r="AM353" s="471" t="str">
        <f>IF(Taula42[[#This Row],[Data inici contracte]]=0,"",(64/365)*Taula42[[#This Row],[Dies de contracte en vigor durant l´any 2023]])</f>
        <v/>
      </c>
      <c r="AN353" s="420"/>
      <c r="AO353" s="91">
        <f>IF(AS353=1,((2763.41/365)*Taula42[[#This Row],[Dies de contracte en vigor durant l´any 2023]]),0)</f>
        <v>0</v>
      </c>
      <c r="AQ353" s="15"/>
      <c r="AS353" s="425">
        <f>IF(Taula42[[#This Row],[Núm. d''ordre]]&lt;&gt;"",1,0)</f>
        <v>0</v>
      </c>
      <c r="AU353" s="425">
        <f t="shared" si="46"/>
        <v>1</v>
      </c>
      <c r="AV353" s="425">
        <f t="shared" si="47"/>
        <v>0</v>
      </c>
      <c r="AX353" s="425">
        <f>IF(Taula42[[#This Row],[Núm. d''ordre]]&gt;0,1,0)</f>
        <v>1</v>
      </c>
      <c r="AZ353" s="426">
        <f t="shared" si="48"/>
        <v>0</v>
      </c>
      <c r="BA353" s="426">
        <f t="shared" si="49"/>
        <v>0</v>
      </c>
      <c r="BB353" s="426">
        <f t="shared" si="50"/>
        <v>0</v>
      </c>
      <c r="BD353" s="88">
        <f t="shared" si="51"/>
        <v>0</v>
      </c>
      <c r="BE353" s="88">
        <f t="shared" si="52"/>
        <v>0</v>
      </c>
      <c r="CC353" s="12"/>
      <c r="CD353" s="12"/>
      <c r="CE353" s="12"/>
    </row>
    <row r="354" spans="1:83" ht="13.5" customHeight="1">
      <c r="A354" s="9"/>
      <c r="B354" s="15" t="str">
        <f>IF($C354&lt;&gt;"",MAX($B$7:B353)+1,"")</f>
        <v/>
      </c>
      <c r="C354" s="2"/>
      <c r="D354" s="167"/>
      <c r="E354" s="168"/>
      <c r="F354" s="153"/>
      <c r="G354" s="153"/>
      <c r="H354" s="160"/>
      <c r="I354" s="159"/>
      <c r="J354" s="163"/>
      <c r="K354" s="172"/>
      <c r="L354" s="162"/>
      <c r="M354" s="162"/>
      <c r="N354" s="532" t="str">
        <f>IF(Taula42[[#This Row],[Data inici contracte]]&lt;&gt;0,Taula42[[#This Row],[Data finalització contracte]]+1,"")</f>
        <v/>
      </c>
      <c r="O35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54" s="495" t="str">
        <f>IF(Taula42[[#This Row],[Data inici contracte]]&lt;&gt;0,((Taula42[[#This Row],[Dies de contracte en vigor durant l´any 2023]]/365)*104),"")</f>
        <v/>
      </c>
      <c r="Q354" s="496"/>
      <c r="R354" s="496"/>
      <c r="S354" s="496"/>
      <c r="T354" s="496"/>
      <c r="U354" s="371">
        <f>SUM(Taula42[[#This Row],[Nombre d''hores de suport i acompanyament a les famílies]:[Nombre d''hores de seguiment en el lloc de feina]])</f>
        <v>0</v>
      </c>
      <c r="V354" s="371" t="str">
        <f>IF(Taula42[[#This Row],[Suma total d''hores d''atenció]]=0,"",AH354)</f>
        <v/>
      </c>
      <c r="W354" s="170"/>
      <c r="X354" s="170"/>
      <c r="Y354" s="170"/>
      <c r="Z354" s="170"/>
      <c r="AA354" s="170"/>
      <c r="AB354" s="224">
        <f t="shared" si="45"/>
        <v>0</v>
      </c>
      <c r="AC354" s="227">
        <f>Taula42[[#This Row],[Mòdul aplicat]]</f>
        <v>0</v>
      </c>
      <c r="AD354" s="231"/>
      <c r="AE354" s="80"/>
      <c r="AF354" s="529">
        <f>(IF(AND(AS354=1,Taula42[[#This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54" s="529">
        <f t="shared" si="53"/>
        <v>0</v>
      </c>
      <c r="AH35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54" s="420"/>
      <c r="AJ354" s="471" t="str">
        <f>IF(Taula42[[#This Row],[Data inici contracte]]=0,"",(12/365)*Taula42[[#This Row],[Dies de contracte en vigor durant l´any 2023]])</f>
        <v/>
      </c>
      <c r="AK354" s="471" t="str">
        <f>IF(Taula42[[#This Row],[Data inici contracte]]=0,"",(24/365)*Taula42[[#This Row],[Dies de contracte en vigor durant l´any 2023]])</f>
        <v/>
      </c>
      <c r="AL354" s="471" t="str">
        <f>IF(Taula42[[#This Row],[Data inici contracte]]=0,"",(4/365)*Taula42[[#This Row],[Dies de contracte en vigor durant l´any 2023]])</f>
        <v/>
      </c>
      <c r="AM354" s="471" t="str">
        <f>IF(Taula42[[#This Row],[Data inici contracte]]=0,"",(64/365)*Taula42[[#This Row],[Dies de contracte en vigor durant l´any 2023]])</f>
        <v/>
      </c>
      <c r="AN354" s="420"/>
      <c r="AO354" s="91">
        <f>IF(AS354=1,((2763.41/365)*Taula42[[#This Row],[Dies de contracte en vigor durant l´any 2023]]),0)</f>
        <v>0</v>
      </c>
      <c r="AQ354" s="15"/>
      <c r="AS354" s="425">
        <f>IF(Taula42[[#This Row],[Núm. d''ordre]]&lt;&gt;"",1,0)</f>
        <v>0</v>
      </c>
      <c r="AU354" s="425">
        <f t="shared" si="46"/>
        <v>1</v>
      </c>
      <c r="AV354" s="425">
        <f t="shared" si="47"/>
        <v>0</v>
      </c>
      <c r="AX354" s="425">
        <f>IF(Taula42[[#This Row],[Núm. d''ordre]]&gt;0,1,0)</f>
        <v>1</v>
      </c>
      <c r="AZ354" s="426">
        <f t="shared" si="48"/>
        <v>0</v>
      </c>
      <c r="BA354" s="426">
        <f t="shared" si="49"/>
        <v>0</v>
      </c>
      <c r="BB354" s="426">
        <f t="shared" si="50"/>
        <v>0</v>
      </c>
      <c r="BD354" s="88">
        <f t="shared" si="51"/>
        <v>0</v>
      </c>
      <c r="BE354" s="88">
        <f t="shared" si="52"/>
        <v>0</v>
      </c>
      <c r="CC354" s="12"/>
      <c r="CD354" s="12"/>
      <c r="CE354" s="12"/>
    </row>
    <row r="355" spans="1:83" ht="13.5" customHeight="1">
      <c r="A355" s="9"/>
      <c r="B355" s="15" t="str">
        <f>IF($C355&lt;&gt;"",MAX($B$7:B354)+1,"")</f>
        <v/>
      </c>
      <c r="C355" s="2"/>
      <c r="D355" s="167"/>
      <c r="E355" s="168"/>
      <c r="F355" s="153"/>
      <c r="G355" s="153"/>
      <c r="H355" s="160"/>
      <c r="I355" s="159"/>
      <c r="J355" s="163"/>
      <c r="K355" s="172"/>
      <c r="L355" s="162"/>
      <c r="M355" s="162"/>
      <c r="N355" s="532" t="str">
        <f>IF(Taula42[[#This Row],[Data inici contracte]]&lt;&gt;0,Taula42[[#This Row],[Data finalització contracte]]+1,"")</f>
        <v/>
      </c>
      <c r="O35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55" s="495" t="str">
        <f>IF(Taula42[[#This Row],[Data inici contracte]]&lt;&gt;0,((Taula42[[#This Row],[Dies de contracte en vigor durant l´any 2023]]/365)*104),"")</f>
        <v/>
      </c>
      <c r="Q355" s="496"/>
      <c r="R355" s="496"/>
      <c r="S355" s="496"/>
      <c r="T355" s="496"/>
      <c r="U355" s="371">
        <f>SUM(Taula42[[#This Row],[Nombre d''hores de suport i acompanyament a les famílies]:[Nombre d''hores de seguiment en el lloc de feina]])</f>
        <v>0</v>
      </c>
      <c r="V355" s="371" t="str">
        <f>IF(Taula42[[#This Row],[Suma total d''hores d''atenció]]=0,"",AH355)</f>
        <v/>
      </c>
      <c r="W355" s="170"/>
      <c r="X355" s="170"/>
      <c r="Y355" s="170"/>
      <c r="Z355" s="170"/>
      <c r="AA355" s="170"/>
      <c r="AB355" s="224">
        <f t="shared" si="45"/>
        <v>0</v>
      </c>
      <c r="AC355" s="227">
        <f>Taula42[[#This Row],[Mòdul aplicat]]</f>
        <v>0</v>
      </c>
      <c r="AD355" s="231"/>
      <c r="AE355" s="80"/>
      <c r="AF355" s="529">
        <f>(IF(AND(AS355=1,Taula42[[#This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55" s="529">
        <f t="shared" si="53"/>
        <v>0</v>
      </c>
      <c r="AH35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55" s="420"/>
      <c r="AJ355" s="471" t="str">
        <f>IF(Taula42[[#This Row],[Data inici contracte]]=0,"",(12/365)*Taula42[[#This Row],[Dies de contracte en vigor durant l´any 2023]])</f>
        <v/>
      </c>
      <c r="AK355" s="471" t="str">
        <f>IF(Taula42[[#This Row],[Data inici contracte]]=0,"",(24/365)*Taula42[[#This Row],[Dies de contracte en vigor durant l´any 2023]])</f>
        <v/>
      </c>
      <c r="AL355" s="471" t="str">
        <f>IF(Taula42[[#This Row],[Data inici contracte]]=0,"",(4/365)*Taula42[[#This Row],[Dies de contracte en vigor durant l´any 2023]])</f>
        <v/>
      </c>
      <c r="AM355" s="471" t="str">
        <f>IF(Taula42[[#This Row],[Data inici contracte]]=0,"",(64/365)*Taula42[[#This Row],[Dies de contracte en vigor durant l´any 2023]])</f>
        <v/>
      </c>
      <c r="AN355" s="420"/>
      <c r="AO355" s="91">
        <f>IF(AS355=1,((2763.41/365)*Taula42[[#This Row],[Dies de contracte en vigor durant l´any 2023]]),0)</f>
        <v>0</v>
      </c>
      <c r="AQ355" s="15"/>
      <c r="AS355" s="425">
        <f>IF(Taula42[[#This Row],[Núm. d''ordre]]&lt;&gt;"",1,0)</f>
        <v>0</v>
      </c>
      <c r="AU355" s="425">
        <f t="shared" si="46"/>
        <v>1</v>
      </c>
      <c r="AV355" s="425">
        <f t="shared" si="47"/>
        <v>0</v>
      </c>
      <c r="AX355" s="425">
        <f>IF(Taula42[[#This Row],[Núm. d''ordre]]&gt;0,1,0)</f>
        <v>1</v>
      </c>
      <c r="AZ355" s="426">
        <f t="shared" si="48"/>
        <v>0</v>
      </c>
      <c r="BA355" s="426">
        <f t="shared" si="49"/>
        <v>0</v>
      </c>
      <c r="BB355" s="426">
        <f t="shared" si="50"/>
        <v>0</v>
      </c>
      <c r="BD355" s="88">
        <f t="shared" si="51"/>
        <v>0</v>
      </c>
      <c r="BE355" s="88">
        <f t="shared" si="52"/>
        <v>0</v>
      </c>
      <c r="CC355" s="12"/>
      <c r="CD355" s="12"/>
      <c r="CE355" s="12"/>
    </row>
    <row r="356" spans="1:83" ht="13.5" customHeight="1">
      <c r="A356" s="9"/>
      <c r="B356" s="15" t="str">
        <f>IF($C356&lt;&gt;"",MAX($B$7:B355)+1,"")</f>
        <v/>
      </c>
      <c r="C356" s="2"/>
      <c r="D356" s="167"/>
      <c r="E356" s="168"/>
      <c r="F356" s="153"/>
      <c r="G356" s="153"/>
      <c r="H356" s="160"/>
      <c r="I356" s="159"/>
      <c r="J356" s="163"/>
      <c r="K356" s="172"/>
      <c r="L356" s="162"/>
      <c r="M356" s="162"/>
      <c r="N356" s="532" t="str">
        <f>IF(Taula42[[#This Row],[Data inici contracte]]&lt;&gt;0,Taula42[[#This Row],[Data finalització contracte]]+1,"")</f>
        <v/>
      </c>
      <c r="O35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56" s="495" t="str">
        <f>IF(Taula42[[#This Row],[Data inici contracte]]&lt;&gt;0,((Taula42[[#This Row],[Dies de contracte en vigor durant l´any 2023]]/365)*104),"")</f>
        <v/>
      </c>
      <c r="Q356" s="496"/>
      <c r="R356" s="496"/>
      <c r="S356" s="496"/>
      <c r="T356" s="496"/>
      <c r="U356" s="371">
        <f>SUM(Taula42[[#This Row],[Nombre d''hores de suport i acompanyament a les famílies]:[Nombre d''hores de seguiment en el lloc de feina]])</f>
        <v>0</v>
      </c>
      <c r="V356" s="371" t="str">
        <f>IF(Taula42[[#This Row],[Suma total d''hores d''atenció]]=0,"",AH356)</f>
        <v/>
      </c>
      <c r="W356" s="170"/>
      <c r="X356" s="170"/>
      <c r="Y356" s="170"/>
      <c r="Z356" s="170"/>
      <c r="AA356" s="170"/>
      <c r="AB356" s="224">
        <f t="shared" si="45"/>
        <v>0</v>
      </c>
      <c r="AC356" s="227">
        <f>Taula42[[#This Row],[Mòdul aplicat]]</f>
        <v>0</v>
      </c>
      <c r="AD356" s="231"/>
      <c r="AE356" s="80"/>
      <c r="AF356" s="529">
        <f>(IF(AND(AS356=1,Taula42[[#This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56" s="529">
        <f t="shared" si="53"/>
        <v>0</v>
      </c>
      <c r="AH35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56" s="420"/>
      <c r="AJ356" s="471" t="str">
        <f>IF(Taula42[[#This Row],[Data inici contracte]]=0,"",(12/365)*Taula42[[#This Row],[Dies de contracte en vigor durant l´any 2023]])</f>
        <v/>
      </c>
      <c r="AK356" s="471" t="str">
        <f>IF(Taula42[[#This Row],[Data inici contracte]]=0,"",(24/365)*Taula42[[#This Row],[Dies de contracte en vigor durant l´any 2023]])</f>
        <v/>
      </c>
      <c r="AL356" s="471" t="str">
        <f>IF(Taula42[[#This Row],[Data inici contracte]]=0,"",(4/365)*Taula42[[#This Row],[Dies de contracte en vigor durant l´any 2023]])</f>
        <v/>
      </c>
      <c r="AM356" s="471" t="str">
        <f>IF(Taula42[[#This Row],[Data inici contracte]]=0,"",(64/365)*Taula42[[#This Row],[Dies de contracte en vigor durant l´any 2023]])</f>
        <v/>
      </c>
      <c r="AN356" s="420"/>
      <c r="AO356" s="91">
        <f>IF(AS356=1,((2763.41/365)*Taula42[[#This Row],[Dies de contracte en vigor durant l´any 2023]]),0)</f>
        <v>0</v>
      </c>
      <c r="AQ356" s="15"/>
      <c r="AS356" s="425">
        <f>IF(Taula42[[#This Row],[Núm. d''ordre]]&lt;&gt;"",1,0)</f>
        <v>0</v>
      </c>
      <c r="AU356" s="425">
        <f t="shared" si="46"/>
        <v>1</v>
      </c>
      <c r="AV356" s="425">
        <f t="shared" si="47"/>
        <v>0</v>
      </c>
      <c r="AX356" s="425">
        <f>IF(Taula42[[#This Row],[Núm. d''ordre]]&gt;0,1,0)</f>
        <v>1</v>
      </c>
      <c r="AZ356" s="426">
        <f t="shared" si="48"/>
        <v>0</v>
      </c>
      <c r="BA356" s="426">
        <f t="shared" si="49"/>
        <v>0</v>
      </c>
      <c r="BB356" s="426">
        <f t="shared" si="50"/>
        <v>0</v>
      </c>
      <c r="BD356" s="88">
        <f t="shared" si="51"/>
        <v>0</v>
      </c>
      <c r="BE356" s="88">
        <f t="shared" si="52"/>
        <v>0</v>
      </c>
      <c r="CC356" s="12"/>
      <c r="CD356" s="12"/>
      <c r="CE356" s="12"/>
    </row>
    <row r="357" spans="1:83" ht="13.5" customHeight="1">
      <c r="A357" s="9"/>
      <c r="B357" s="15" t="str">
        <f>IF($C357&lt;&gt;"",MAX($B$7:B356)+1,"")</f>
        <v/>
      </c>
      <c r="C357" s="2"/>
      <c r="D357" s="167"/>
      <c r="E357" s="168"/>
      <c r="F357" s="153"/>
      <c r="G357" s="153"/>
      <c r="H357" s="160"/>
      <c r="I357" s="159"/>
      <c r="J357" s="163"/>
      <c r="K357" s="172"/>
      <c r="L357" s="162"/>
      <c r="M357" s="162"/>
      <c r="N357" s="532" t="str">
        <f>IF(Taula42[[#This Row],[Data inici contracte]]&lt;&gt;0,Taula42[[#This Row],[Data finalització contracte]]+1,"")</f>
        <v/>
      </c>
      <c r="O35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57" s="495" t="str">
        <f>IF(Taula42[[#This Row],[Data inici contracte]]&lt;&gt;0,((Taula42[[#This Row],[Dies de contracte en vigor durant l´any 2023]]/365)*104),"")</f>
        <v/>
      </c>
      <c r="Q357" s="496"/>
      <c r="R357" s="496"/>
      <c r="S357" s="496"/>
      <c r="T357" s="496"/>
      <c r="U357" s="371">
        <f>SUM(Taula42[[#This Row],[Nombre d''hores de suport i acompanyament a les famílies]:[Nombre d''hores de seguiment en el lloc de feina]])</f>
        <v>0</v>
      </c>
      <c r="V357" s="371" t="str">
        <f>IF(Taula42[[#This Row],[Suma total d''hores d''atenció]]=0,"",AH357)</f>
        <v/>
      </c>
      <c r="W357" s="170"/>
      <c r="X357" s="170"/>
      <c r="Y357" s="170"/>
      <c r="Z357" s="170"/>
      <c r="AA357" s="170"/>
      <c r="AB357" s="224">
        <f t="shared" si="45"/>
        <v>0</v>
      </c>
      <c r="AC357" s="227">
        <f>Taula42[[#This Row],[Mòdul aplicat]]</f>
        <v>0</v>
      </c>
      <c r="AD357" s="231"/>
      <c r="AE357" s="80"/>
      <c r="AF357" s="529">
        <f>(IF(AND(AS357=1,Taula42[[#This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57" s="529">
        <f t="shared" si="53"/>
        <v>0</v>
      </c>
      <c r="AH35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57" s="420"/>
      <c r="AJ357" s="471" t="str">
        <f>IF(Taula42[[#This Row],[Data inici contracte]]=0,"",(12/365)*Taula42[[#This Row],[Dies de contracte en vigor durant l´any 2023]])</f>
        <v/>
      </c>
      <c r="AK357" s="471" t="str">
        <f>IF(Taula42[[#This Row],[Data inici contracte]]=0,"",(24/365)*Taula42[[#This Row],[Dies de contracte en vigor durant l´any 2023]])</f>
        <v/>
      </c>
      <c r="AL357" s="471" t="str">
        <f>IF(Taula42[[#This Row],[Data inici contracte]]=0,"",(4/365)*Taula42[[#This Row],[Dies de contracte en vigor durant l´any 2023]])</f>
        <v/>
      </c>
      <c r="AM357" s="471" t="str">
        <f>IF(Taula42[[#This Row],[Data inici contracte]]=0,"",(64/365)*Taula42[[#This Row],[Dies de contracte en vigor durant l´any 2023]])</f>
        <v/>
      </c>
      <c r="AN357" s="420"/>
      <c r="AO357" s="91">
        <f>IF(AS357=1,((2763.41/365)*Taula42[[#This Row],[Dies de contracte en vigor durant l´any 2023]]),0)</f>
        <v>0</v>
      </c>
      <c r="AQ357" s="15"/>
      <c r="AS357" s="425">
        <f>IF(Taula42[[#This Row],[Núm. d''ordre]]&lt;&gt;"",1,0)</f>
        <v>0</v>
      </c>
      <c r="AU357" s="425">
        <f t="shared" si="46"/>
        <v>1</v>
      </c>
      <c r="AV357" s="425">
        <f t="shared" si="47"/>
        <v>0</v>
      </c>
      <c r="AX357" s="425">
        <f>IF(Taula42[[#This Row],[Núm. d''ordre]]&gt;0,1,0)</f>
        <v>1</v>
      </c>
      <c r="AZ357" s="426">
        <f t="shared" si="48"/>
        <v>0</v>
      </c>
      <c r="BA357" s="426">
        <f t="shared" si="49"/>
        <v>0</v>
      </c>
      <c r="BB357" s="426">
        <f t="shared" si="50"/>
        <v>0</v>
      </c>
      <c r="BD357" s="88">
        <f t="shared" si="51"/>
        <v>0</v>
      </c>
      <c r="BE357" s="88">
        <f t="shared" si="52"/>
        <v>0</v>
      </c>
      <c r="CC357" s="12"/>
      <c r="CD357" s="12"/>
      <c r="CE357" s="12"/>
    </row>
    <row r="358" spans="1:83" ht="13.5" customHeight="1">
      <c r="A358" s="9"/>
      <c r="B358" s="15" t="str">
        <f>IF($C358&lt;&gt;"",MAX($B$7:B357)+1,"")</f>
        <v/>
      </c>
      <c r="C358" s="2"/>
      <c r="D358" s="167"/>
      <c r="E358" s="168"/>
      <c r="F358" s="153"/>
      <c r="G358" s="153"/>
      <c r="H358" s="160"/>
      <c r="I358" s="159"/>
      <c r="J358" s="163"/>
      <c r="K358" s="172"/>
      <c r="L358" s="162"/>
      <c r="M358" s="162"/>
      <c r="N358" s="532" t="str">
        <f>IF(Taula42[[#This Row],[Data inici contracte]]&lt;&gt;0,Taula42[[#This Row],[Data finalització contracte]]+1,"")</f>
        <v/>
      </c>
      <c r="O35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58" s="495" t="str">
        <f>IF(Taula42[[#This Row],[Data inici contracte]]&lt;&gt;0,((Taula42[[#This Row],[Dies de contracte en vigor durant l´any 2023]]/365)*104),"")</f>
        <v/>
      </c>
      <c r="Q358" s="496"/>
      <c r="R358" s="496"/>
      <c r="S358" s="496"/>
      <c r="T358" s="496"/>
      <c r="U358" s="371">
        <f>SUM(Taula42[[#This Row],[Nombre d''hores de suport i acompanyament a les famílies]:[Nombre d''hores de seguiment en el lloc de feina]])</f>
        <v>0</v>
      </c>
      <c r="V358" s="371" t="str">
        <f>IF(Taula42[[#This Row],[Suma total d''hores d''atenció]]=0,"",AH358)</f>
        <v/>
      </c>
      <c r="W358" s="170"/>
      <c r="X358" s="170"/>
      <c r="Y358" s="170"/>
      <c r="Z358" s="170"/>
      <c r="AA358" s="170"/>
      <c r="AB358" s="224">
        <f t="shared" si="45"/>
        <v>0</v>
      </c>
      <c r="AC358" s="227">
        <f>Taula42[[#This Row],[Mòdul aplicat]]</f>
        <v>0</v>
      </c>
      <c r="AD358" s="231"/>
      <c r="AE358" s="80"/>
      <c r="AF358" s="529">
        <f>(IF(AND(AS358=1,Taula42[[#This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58" s="529">
        <f t="shared" si="53"/>
        <v>0</v>
      </c>
      <c r="AH35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58" s="420"/>
      <c r="AJ358" s="471" t="str">
        <f>IF(Taula42[[#This Row],[Data inici contracte]]=0,"",(12/365)*Taula42[[#This Row],[Dies de contracte en vigor durant l´any 2023]])</f>
        <v/>
      </c>
      <c r="AK358" s="471" t="str">
        <f>IF(Taula42[[#This Row],[Data inici contracte]]=0,"",(24/365)*Taula42[[#This Row],[Dies de contracte en vigor durant l´any 2023]])</f>
        <v/>
      </c>
      <c r="AL358" s="471" t="str">
        <f>IF(Taula42[[#This Row],[Data inici contracte]]=0,"",(4/365)*Taula42[[#This Row],[Dies de contracte en vigor durant l´any 2023]])</f>
        <v/>
      </c>
      <c r="AM358" s="471" t="str">
        <f>IF(Taula42[[#This Row],[Data inici contracte]]=0,"",(64/365)*Taula42[[#This Row],[Dies de contracte en vigor durant l´any 2023]])</f>
        <v/>
      </c>
      <c r="AN358" s="420"/>
      <c r="AO358" s="91">
        <f>IF(AS358=1,((2763.41/365)*Taula42[[#This Row],[Dies de contracte en vigor durant l´any 2023]]),0)</f>
        <v>0</v>
      </c>
      <c r="AQ358" s="15"/>
      <c r="AS358" s="425">
        <f>IF(Taula42[[#This Row],[Núm. d''ordre]]&lt;&gt;"",1,0)</f>
        <v>0</v>
      </c>
      <c r="AU358" s="425">
        <f t="shared" si="46"/>
        <v>1</v>
      </c>
      <c r="AV358" s="425">
        <f t="shared" si="47"/>
        <v>0</v>
      </c>
      <c r="AX358" s="425">
        <f>IF(Taula42[[#This Row],[Núm. d''ordre]]&gt;0,1,0)</f>
        <v>1</v>
      </c>
      <c r="AZ358" s="426">
        <f t="shared" si="48"/>
        <v>0</v>
      </c>
      <c r="BA358" s="426">
        <f t="shared" si="49"/>
        <v>0</v>
      </c>
      <c r="BB358" s="426">
        <f t="shared" si="50"/>
        <v>0</v>
      </c>
      <c r="BD358" s="88">
        <f t="shared" si="51"/>
        <v>0</v>
      </c>
      <c r="BE358" s="88">
        <f t="shared" si="52"/>
        <v>0</v>
      </c>
      <c r="CC358" s="12"/>
      <c r="CD358" s="12"/>
      <c r="CE358" s="12"/>
    </row>
    <row r="359" spans="1:83" ht="13.5" customHeight="1">
      <c r="A359" s="9"/>
      <c r="B359" s="15" t="str">
        <f>IF($C359&lt;&gt;"",MAX($B$7:B358)+1,"")</f>
        <v/>
      </c>
      <c r="C359" s="2"/>
      <c r="D359" s="167"/>
      <c r="E359" s="168"/>
      <c r="F359" s="153"/>
      <c r="G359" s="153"/>
      <c r="H359" s="160"/>
      <c r="I359" s="159"/>
      <c r="J359" s="163"/>
      <c r="K359" s="172"/>
      <c r="L359" s="162"/>
      <c r="M359" s="162"/>
      <c r="N359" s="532" t="str">
        <f>IF(Taula42[[#This Row],[Data inici contracte]]&lt;&gt;0,Taula42[[#This Row],[Data finalització contracte]]+1,"")</f>
        <v/>
      </c>
      <c r="O35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59" s="495" t="str">
        <f>IF(Taula42[[#This Row],[Data inici contracte]]&lt;&gt;0,((Taula42[[#This Row],[Dies de contracte en vigor durant l´any 2023]]/365)*104),"")</f>
        <v/>
      </c>
      <c r="Q359" s="496"/>
      <c r="R359" s="496"/>
      <c r="S359" s="496"/>
      <c r="T359" s="496"/>
      <c r="U359" s="371">
        <f>SUM(Taula42[[#This Row],[Nombre d''hores de suport i acompanyament a les famílies]:[Nombre d''hores de seguiment en el lloc de feina]])</f>
        <v>0</v>
      </c>
      <c r="V359" s="371" t="str">
        <f>IF(Taula42[[#This Row],[Suma total d''hores d''atenció]]=0,"",AH359)</f>
        <v/>
      </c>
      <c r="W359" s="170"/>
      <c r="X359" s="170"/>
      <c r="Y359" s="170"/>
      <c r="Z359" s="170"/>
      <c r="AA359" s="170"/>
      <c r="AB359" s="224">
        <f t="shared" si="45"/>
        <v>0</v>
      </c>
      <c r="AC359" s="227">
        <f>Taula42[[#This Row],[Mòdul aplicat]]</f>
        <v>0</v>
      </c>
      <c r="AD359" s="231"/>
      <c r="AE359" s="80"/>
      <c r="AF359" s="529">
        <f>(IF(AND(AS359=1,Taula42[[#This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59" s="529">
        <f t="shared" si="53"/>
        <v>0</v>
      </c>
      <c r="AH35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59" s="420"/>
      <c r="AJ359" s="471" t="str">
        <f>IF(Taula42[[#This Row],[Data inici contracte]]=0,"",(12/365)*Taula42[[#This Row],[Dies de contracte en vigor durant l´any 2023]])</f>
        <v/>
      </c>
      <c r="AK359" s="471" t="str">
        <f>IF(Taula42[[#This Row],[Data inici contracte]]=0,"",(24/365)*Taula42[[#This Row],[Dies de contracte en vigor durant l´any 2023]])</f>
        <v/>
      </c>
      <c r="AL359" s="471" t="str">
        <f>IF(Taula42[[#This Row],[Data inici contracte]]=0,"",(4/365)*Taula42[[#This Row],[Dies de contracte en vigor durant l´any 2023]])</f>
        <v/>
      </c>
      <c r="AM359" s="471" t="str">
        <f>IF(Taula42[[#This Row],[Data inici contracte]]=0,"",(64/365)*Taula42[[#This Row],[Dies de contracte en vigor durant l´any 2023]])</f>
        <v/>
      </c>
      <c r="AN359" s="420"/>
      <c r="AO359" s="91">
        <f>IF(AS359=1,((2763.41/365)*Taula42[[#This Row],[Dies de contracte en vigor durant l´any 2023]]),0)</f>
        <v>0</v>
      </c>
      <c r="AQ359" s="15"/>
      <c r="AS359" s="425">
        <f>IF(Taula42[[#This Row],[Núm. d''ordre]]&lt;&gt;"",1,0)</f>
        <v>0</v>
      </c>
      <c r="AU359" s="425">
        <f t="shared" si="46"/>
        <v>1</v>
      </c>
      <c r="AV359" s="425">
        <f t="shared" si="47"/>
        <v>0</v>
      </c>
      <c r="AX359" s="425">
        <f>IF(Taula42[[#This Row],[Núm. d''ordre]]&gt;0,1,0)</f>
        <v>1</v>
      </c>
      <c r="AZ359" s="426">
        <f t="shared" si="48"/>
        <v>0</v>
      </c>
      <c r="BA359" s="426">
        <f t="shared" si="49"/>
        <v>0</v>
      </c>
      <c r="BB359" s="426">
        <f t="shared" si="50"/>
        <v>0</v>
      </c>
      <c r="BD359" s="88">
        <f t="shared" si="51"/>
        <v>0</v>
      </c>
      <c r="BE359" s="88">
        <f t="shared" si="52"/>
        <v>0</v>
      </c>
      <c r="CC359" s="12"/>
      <c r="CD359" s="12"/>
      <c r="CE359" s="12"/>
    </row>
    <row r="360" spans="1:83" ht="13.5" customHeight="1">
      <c r="A360" s="9"/>
      <c r="B360" s="15" t="str">
        <f>IF($C360&lt;&gt;"",MAX($B$7:B359)+1,"")</f>
        <v/>
      </c>
      <c r="C360" s="2"/>
      <c r="D360" s="167"/>
      <c r="E360" s="168"/>
      <c r="F360" s="153"/>
      <c r="G360" s="153"/>
      <c r="H360" s="160"/>
      <c r="I360" s="159"/>
      <c r="J360" s="163"/>
      <c r="K360" s="172"/>
      <c r="L360" s="162"/>
      <c r="M360" s="162"/>
      <c r="N360" s="532" t="str">
        <f>IF(Taula42[[#This Row],[Data inici contracte]]&lt;&gt;0,Taula42[[#This Row],[Data finalització contracte]]+1,"")</f>
        <v/>
      </c>
      <c r="O36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60" s="495" t="str">
        <f>IF(Taula42[[#This Row],[Data inici contracte]]&lt;&gt;0,((Taula42[[#This Row],[Dies de contracte en vigor durant l´any 2023]]/365)*104),"")</f>
        <v/>
      </c>
      <c r="Q360" s="496"/>
      <c r="R360" s="496"/>
      <c r="S360" s="496"/>
      <c r="T360" s="496"/>
      <c r="U360" s="371">
        <f>SUM(Taula42[[#This Row],[Nombre d''hores de suport i acompanyament a les famílies]:[Nombre d''hores de seguiment en el lloc de feina]])</f>
        <v>0</v>
      </c>
      <c r="V360" s="371" t="str">
        <f>IF(Taula42[[#This Row],[Suma total d''hores d''atenció]]=0,"",AH360)</f>
        <v/>
      </c>
      <c r="W360" s="170"/>
      <c r="X360" s="170"/>
      <c r="Y360" s="170"/>
      <c r="Z360" s="170"/>
      <c r="AA360" s="170"/>
      <c r="AB360" s="224">
        <f t="shared" si="45"/>
        <v>0</v>
      </c>
      <c r="AC360" s="227">
        <f>Taula42[[#This Row],[Mòdul aplicat]]</f>
        <v>0</v>
      </c>
      <c r="AD360" s="231"/>
      <c r="AE360" s="80"/>
      <c r="AF360" s="529">
        <f>(IF(AND(AS360=1,Taula42[[#This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60" s="529">
        <f t="shared" si="53"/>
        <v>0</v>
      </c>
      <c r="AH36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60" s="420"/>
      <c r="AJ360" s="471" t="str">
        <f>IF(Taula42[[#This Row],[Data inici contracte]]=0,"",(12/365)*Taula42[[#This Row],[Dies de contracte en vigor durant l´any 2023]])</f>
        <v/>
      </c>
      <c r="AK360" s="471" t="str">
        <f>IF(Taula42[[#This Row],[Data inici contracte]]=0,"",(24/365)*Taula42[[#This Row],[Dies de contracte en vigor durant l´any 2023]])</f>
        <v/>
      </c>
      <c r="AL360" s="471" t="str">
        <f>IF(Taula42[[#This Row],[Data inici contracte]]=0,"",(4/365)*Taula42[[#This Row],[Dies de contracte en vigor durant l´any 2023]])</f>
        <v/>
      </c>
      <c r="AM360" s="471" t="str">
        <f>IF(Taula42[[#This Row],[Data inici contracte]]=0,"",(64/365)*Taula42[[#This Row],[Dies de contracte en vigor durant l´any 2023]])</f>
        <v/>
      </c>
      <c r="AN360" s="420"/>
      <c r="AO360" s="91">
        <f>IF(AS360=1,((2763.41/365)*Taula42[[#This Row],[Dies de contracte en vigor durant l´any 2023]]),0)</f>
        <v>0</v>
      </c>
      <c r="AQ360" s="15"/>
      <c r="AS360" s="425">
        <f>IF(Taula42[[#This Row],[Núm. d''ordre]]&lt;&gt;"",1,0)</f>
        <v>0</v>
      </c>
      <c r="AU360" s="425">
        <f t="shared" si="46"/>
        <v>1</v>
      </c>
      <c r="AV360" s="425">
        <f t="shared" si="47"/>
        <v>0</v>
      </c>
      <c r="AX360" s="425">
        <f>IF(Taula42[[#This Row],[Núm. d''ordre]]&gt;0,1,0)</f>
        <v>1</v>
      </c>
      <c r="AZ360" s="426">
        <f t="shared" si="48"/>
        <v>0</v>
      </c>
      <c r="BA360" s="426">
        <f t="shared" si="49"/>
        <v>0</v>
      </c>
      <c r="BB360" s="426">
        <f t="shared" si="50"/>
        <v>0</v>
      </c>
      <c r="BD360" s="88">
        <f t="shared" si="51"/>
        <v>0</v>
      </c>
      <c r="BE360" s="88">
        <f t="shared" si="52"/>
        <v>0</v>
      </c>
      <c r="CC360" s="12"/>
      <c r="CD360" s="12"/>
      <c r="CE360" s="12"/>
    </row>
    <row r="361" spans="1:83" ht="13.5" customHeight="1">
      <c r="A361" s="9"/>
      <c r="B361" s="15" t="str">
        <f>IF($C361&lt;&gt;"",MAX($B$7:B360)+1,"")</f>
        <v/>
      </c>
      <c r="C361" s="2"/>
      <c r="D361" s="167"/>
      <c r="E361" s="168"/>
      <c r="F361" s="153"/>
      <c r="G361" s="153"/>
      <c r="H361" s="160"/>
      <c r="I361" s="159"/>
      <c r="J361" s="163"/>
      <c r="K361" s="172"/>
      <c r="L361" s="162"/>
      <c r="M361" s="162"/>
      <c r="N361" s="532" t="str">
        <f>IF(Taula42[[#This Row],[Data inici contracte]]&lt;&gt;0,Taula42[[#This Row],[Data finalització contracte]]+1,"")</f>
        <v/>
      </c>
      <c r="O36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61" s="495" t="str">
        <f>IF(Taula42[[#This Row],[Data inici contracte]]&lt;&gt;0,((Taula42[[#This Row],[Dies de contracte en vigor durant l´any 2023]]/365)*104),"")</f>
        <v/>
      </c>
      <c r="Q361" s="496"/>
      <c r="R361" s="496"/>
      <c r="S361" s="496"/>
      <c r="T361" s="496"/>
      <c r="U361" s="371">
        <f>SUM(Taula42[[#This Row],[Nombre d''hores de suport i acompanyament a les famílies]:[Nombre d''hores de seguiment en el lloc de feina]])</f>
        <v>0</v>
      </c>
      <c r="V361" s="371" t="str">
        <f>IF(Taula42[[#This Row],[Suma total d''hores d''atenció]]=0,"",AH361)</f>
        <v/>
      </c>
      <c r="W361" s="170"/>
      <c r="X361" s="170"/>
      <c r="Y361" s="170"/>
      <c r="Z361" s="170"/>
      <c r="AA361" s="170"/>
      <c r="AB361" s="224">
        <f t="shared" si="45"/>
        <v>0</v>
      </c>
      <c r="AC361" s="227">
        <f>Taula42[[#This Row],[Mòdul aplicat]]</f>
        <v>0</v>
      </c>
      <c r="AD361" s="231"/>
      <c r="AE361" s="80"/>
      <c r="AF361" s="529">
        <f>(IF(AND(AS361=1,Taula42[[#This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61" s="529">
        <f t="shared" si="53"/>
        <v>0</v>
      </c>
      <c r="AH36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61" s="420"/>
      <c r="AJ361" s="471" t="str">
        <f>IF(Taula42[[#This Row],[Data inici contracte]]=0,"",(12/365)*Taula42[[#This Row],[Dies de contracte en vigor durant l´any 2023]])</f>
        <v/>
      </c>
      <c r="AK361" s="471" t="str">
        <f>IF(Taula42[[#This Row],[Data inici contracte]]=0,"",(24/365)*Taula42[[#This Row],[Dies de contracte en vigor durant l´any 2023]])</f>
        <v/>
      </c>
      <c r="AL361" s="471" t="str">
        <f>IF(Taula42[[#This Row],[Data inici contracte]]=0,"",(4/365)*Taula42[[#This Row],[Dies de contracte en vigor durant l´any 2023]])</f>
        <v/>
      </c>
      <c r="AM361" s="471" t="str">
        <f>IF(Taula42[[#This Row],[Data inici contracte]]=0,"",(64/365)*Taula42[[#This Row],[Dies de contracte en vigor durant l´any 2023]])</f>
        <v/>
      </c>
      <c r="AN361" s="420"/>
      <c r="AO361" s="91">
        <f>IF(AS361=1,((2763.41/365)*Taula42[[#This Row],[Dies de contracte en vigor durant l´any 2023]]),0)</f>
        <v>0</v>
      </c>
      <c r="AQ361" s="15"/>
      <c r="AS361" s="425">
        <f>IF(Taula42[[#This Row],[Núm. d''ordre]]&lt;&gt;"",1,0)</f>
        <v>0</v>
      </c>
      <c r="AU361" s="425">
        <f t="shared" si="46"/>
        <v>1</v>
      </c>
      <c r="AV361" s="425">
        <f t="shared" si="47"/>
        <v>0</v>
      </c>
      <c r="AX361" s="425">
        <f>IF(Taula42[[#This Row],[Núm. d''ordre]]&gt;0,1,0)</f>
        <v>1</v>
      </c>
      <c r="AZ361" s="426">
        <f t="shared" si="48"/>
        <v>0</v>
      </c>
      <c r="BA361" s="426">
        <f t="shared" si="49"/>
        <v>0</v>
      </c>
      <c r="BB361" s="426">
        <f t="shared" si="50"/>
        <v>0</v>
      </c>
      <c r="BD361" s="88">
        <f t="shared" si="51"/>
        <v>0</v>
      </c>
      <c r="BE361" s="88">
        <f t="shared" si="52"/>
        <v>0</v>
      </c>
      <c r="CC361" s="12"/>
      <c r="CD361" s="12"/>
      <c r="CE361" s="12"/>
    </row>
    <row r="362" spans="1:83" ht="13.5" customHeight="1">
      <c r="A362" s="9"/>
      <c r="B362" s="15" t="str">
        <f>IF($C362&lt;&gt;"",MAX($B$7:B361)+1,"")</f>
        <v/>
      </c>
      <c r="C362" s="2"/>
      <c r="D362" s="167"/>
      <c r="E362" s="168"/>
      <c r="F362" s="153"/>
      <c r="G362" s="153"/>
      <c r="H362" s="160"/>
      <c r="I362" s="159"/>
      <c r="J362" s="163"/>
      <c r="K362" s="172"/>
      <c r="L362" s="162"/>
      <c r="M362" s="162"/>
      <c r="N362" s="532" t="str">
        <f>IF(Taula42[[#This Row],[Data inici contracte]]&lt;&gt;0,Taula42[[#This Row],[Data finalització contracte]]+1,"")</f>
        <v/>
      </c>
      <c r="O36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62" s="495" t="str">
        <f>IF(Taula42[[#This Row],[Data inici contracte]]&lt;&gt;0,((Taula42[[#This Row],[Dies de contracte en vigor durant l´any 2023]]/365)*104),"")</f>
        <v/>
      </c>
      <c r="Q362" s="496"/>
      <c r="R362" s="496"/>
      <c r="S362" s="496"/>
      <c r="T362" s="496"/>
      <c r="U362" s="371">
        <f>SUM(Taula42[[#This Row],[Nombre d''hores de suport i acompanyament a les famílies]:[Nombre d''hores de seguiment en el lloc de feina]])</f>
        <v>0</v>
      </c>
      <c r="V362" s="371" t="str">
        <f>IF(Taula42[[#This Row],[Suma total d''hores d''atenció]]=0,"",AH362)</f>
        <v/>
      </c>
      <c r="W362" s="170"/>
      <c r="X362" s="170"/>
      <c r="Y362" s="170"/>
      <c r="Z362" s="170"/>
      <c r="AA362" s="170"/>
      <c r="AB362" s="224">
        <f t="shared" si="45"/>
        <v>0</v>
      </c>
      <c r="AC362" s="227">
        <f>Taula42[[#This Row],[Mòdul aplicat]]</f>
        <v>0</v>
      </c>
      <c r="AD362" s="231"/>
      <c r="AE362" s="80"/>
      <c r="AF362" s="529">
        <f>(IF(AND(AS362=1,Taula42[[#This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62" s="529">
        <f t="shared" si="53"/>
        <v>0</v>
      </c>
      <c r="AH36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62" s="420"/>
      <c r="AJ362" s="471" t="str">
        <f>IF(Taula42[[#This Row],[Data inici contracte]]=0,"",(12/365)*Taula42[[#This Row],[Dies de contracte en vigor durant l´any 2023]])</f>
        <v/>
      </c>
      <c r="AK362" s="471" t="str">
        <f>IF(Taula42[[#This Row],[Data inici contracte]]=0,"",(24/365)*Taula42[[#This Row],[Dies de contracte en vigor durant l´any 2023]])</f>
        <v/>
      </c>
      <c r="AL362" s="471" t="str">
        <f>IF(Taula42[[#This Row],[Data inici contracte]]=0,"",(4/365)*Taula42[[#This Row],[Dies de contracte en vigor durant l´any 2023]])</f>
        <v/>
      </c>
      <c r="AM362" s="471" t="str">
        <f>IF(Taula42[[#This Row],[Data inici contracte]]=0,"",(64/365)*Taula42[[#This Row],[Dies de contracte en vigor durant l´any 2023]])</f>
        <v/>
      </c>
      <c r="AN362" s="420"/>
      <c r="AO362" s="91">
        <f>IF(AS362=1,((2763.41/365)*Taula42[[#This Row],[Dies de contracte en vigor durant l´any 2023]]),0)</f>
        <v>0</v>
      </c>
      <c r="AQ362" s="15"/>
      <c r="AS362" s="425">
        <f>IF(Taula42[[#This Row],[Núm. d''ordre]]&lt;&gt;"",1,0)</f>
        <v>0</v>
      </c>
      <c r="AU362" s="425">
        <f t="shared" si="46"/>
        <v>1</v>
      </c>
      <c r="AV362" s="425">
        <f t="shared" si="47"/>
        <v>0</v>
      </c>
      <c r="AX362" s="425">
        <f>IF(Taula42[[#This Row],[Núm. d''ordre]]&gt;0,1,0)</f>
        <v>1</v>
      </c>
      <c r="AZ362" s="426">
        <f t="shared" si="48"/>
        <v>0</v>
      </c>
      <c r="BA362" s="426">
        <f t="shared" si="49"/>
        <v>0</v>
      </c>
      <c r="BB362" s="426">
        <f t="shared" si="50"/>
        <v>0</v>
      </c>
      <c r="BD362" s="88">
        <f t="shared" si="51"/>
        <v>0</v>
      </c>
      <c r="BE362" s="88">
        <f t="shared" si="52"/>
        <v>0</v>
      </c>
      <c r="CC362" s="12"/>
      <c r="CD362" s="12"/>
      <c r="CE362" s="12"/>
    </row>
    <row r="363" spans="1:83" ht="13.5" customHeight="1">
      <c r="A363" s="9"/>
      <c r="B363" s="15" t="str">
        <f>IF($C363&lt;&gt;"",MAX($B$7:B362)+1,"")</f>
        <v/>
      </c>
      <c r="C363" s="2"/>
      <c r="D363" s="167"/>
      <c r="E363" s="168"/>
      <c r="F363" s="153"/>
      <c r="G363" s="153"/>
      <c r="H363" s="160"/>
      <c r="I363" s="159"/>
      <c r="J363" s="163"/>
      <c r="K363" s="172"/>
      <c r="L363" s="162"/>
      <c r="M363" s="162"/>
      <c r="N363" s="532" t="str">
        <f>IF(Taula42[[#This Row],[Data inici contracte]]&lt;&gt;0,Taula42[[#This Row],[Data finalització contracte]]+1,"")</f>
        <v/>
      </c>
      <c r="O36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63" s="495" t="str">
        <f>IF(Taula42[[#This Row],[Data inici contracte]]&lt;&gt;0,((Taula42[[#This Row],[Dies de contracte en vigor durant l´any 2023]]/365)*104),"")</f>
        <v/>
      </c>
      <c r="Q363" s="496"/>
      <c r="R363" s="496"/>
      <c r="S363" s="496"/>
      <c r="T363" s="496"/>
      <c r="U363" s="371">
        <f>SUM(Taula42[[#This Row],[Nombre d''hores de suport i acompanyament a les famílies]:[Nombre d''hores de seguiment en el lloc de feina]])</f>
        <v>0</v>
      </c>
      <c r="V363" s="371" t="str">
        <f>IF(Taula42[[#This Row],[Suma total d''hores d''atenció]]=0,"",AH363)</f>
        <v/>
      </c>
      <c r="W363" s="170"/>
      <c r="X363" s="170"/>
      <c r="Y363" s="170"/>
      <c r="Z363" s="170"/>
      <c r="AA363" s="170"/>
      <c r="AB363" s="224">
        <f t="shared" si="45"/>
        <v>0</v>
      </c>
      <c r="AC363" s="227">
        <f>Taula42[[#This Row],[Mòdul aplicat]]</f>
        <v>0</v>
      </c>
      <c r="AD363" s="231"/>
      <c r="AE363" s="80"/>
      <c r="AF363" s="529">
        <f>(IF(AND(AS363=1,Taula42[[#This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63" s="529">
        <f t="shared" si="53"/>
        <v>0</v>
      </c>
      <c r="AH36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63" s="420"/>
      <c r="AJ363" s="471" t="str">
        <f>IF(Taula42[[#This Row],[Data inici contracte]]=0,"",(12/365)*Taula42[[#This Row],[Dies de contracte en vigor durant l´any 2023]])</f>
        <v/>
      </c>
      <c r="AK363" s="471" t="str">
        <f>IF(Taula42[[#This Row],[Data inici contracte]]=0,"",(24/365)*Taula42[[#This Row],[Dies de contracte en vigor durant l´any 2023]])</f>
        <v/>
      </c>
      <c r="AL363" s="471" t="str">
        <f>IF(Taula42[[#This Row],[Data inici contracte]]=0,"",(4/365)*Taula42[[#This Row],[Dies de contracte en vigor durant l´any 2023]])</f>
        <v/>
      </c>
      <c r="AM363" s="471" t="str">
        <f>IF(Taula42[[#This Row],[Data inici contracte]]=0,"",(64/365)*Taula42[[#This Row],[Dies de contracte en vigor durant l´any 2023]])</f>
        <v/>
      </c>
      <c r="AN363" s="420"/>
      <c r="AO363" s="91">
        <f>IF(AS363=1,((2763.41/365)*Taula42[[#This Row],[Dies de contracte en vigor durant l´any 2023]]),0)</f>
        <v>0</v>
      </c>
      <c r="AQ363" s="15"/>
      <c r="AS363" s="425">
        <f>IF(Taula42[[#This Row],[Núm. d''ordre]]&lt;&gt;"",1,0)</f>
        <v>0</v>
      </c>
      <c r="AU363" s="425">
        <f t="shared" si="46"/>
        <v>1</v>
      </c>
      <c r="AV363" s="425">
        <f t="shared" si="47"/>
        <v>0</v>
      </c>
      <c r="AX363" s="425">
        <f>IF(Taula42[[#This Row],[Núm. d''ordre]]&gt;0,1,0)</f>
        <v>1</v>
      </c>
      <c r="AZ363" s="426">
        <f t="shared" si="48"/>
        <v>0</v>
      </c>
      <c r="BA363" s="426">
        <f t="shared" si="49"/>
        <v>0</v>
      </c>
      <c r="BB363" s="426">
        <f t="shared" si="50"/>
        <v>0</v>
      </c>
      <c r="BD363" s="88">
        <f t="shared" si="51"/>
        <v>0</v>
      </c>
      <c r="BE363" s="88">
        <f t="shared" si="52"/>
        <v>0</v>
      </c>
      <c r="CC363" s="12"/>
      <c r="CD363" s="12"/>
      <c r="CE363" s="12"/>
    </row>
    <row r="364" spans="1:83" ht="13.5" customHeight="1">
      <c r="A364" s="9"/>
      <c r="B364" s="15" t="str">
        <f>IF($C364&lt;&gt;"",MAX($B$7:B363)+1,"")</f>
        <v/>
      </c>
      <c r="C364" s="2"/>
      <c r="D364" s="167"/>
      <c r="E364" s="168"/>
      <c r="F364" s="153"/>
      <c r="G364" s="153"/>
      <c r="H364" s="160"/>
      <c r="I364" s="159"/>
      <c r="J364" s="163"/>
      <c r="K364" s="172"/>
      <c r="L364" s="162"/>
      <c r="M364" s="162"/>
      <c r="N364" s="532" t="str">
        <f>IF(Taula42[[#This Row],[Data inici contracte]]&lt;&gt;0,Taula42[[#This Row],[Data finalització contracte]]+1,"")</f>
        <v/>
      </c>
      <c r="O36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64" s="495" t="str">
        <f>IF(Taula42[[#This Row],[Data inici contracte]]&lt;&gt;0,((Taula42[[#This Row],[Dies de contracte en vigor durant l´any 2023]]/365)*104),"")</f>
        <v/>
      </c>
      <c r="Q364" s="496"/>
      <c r="R364" s="496"/>
      <c r="S364" s="496"/>
      <c r="T364" s="496"/>
      <c r="U364" s="371">
        <f>SUM(Taula42[[#This Row],[Nombre d''hores de suport i acompanyament a les famílies]:[Nombre d''hores de seguiment en el lloc de feina]])</f>
        <v>0</v>
      </c>
      <c r="V364" s="371" t="str">
        <f>IF(Taula42[[#This Row],[Suma total d''hores d''atenció]]=0,"",AH364)</f>
        <v/>
      </c>
      <c r="W364" s="170"/>
      <c r="X364" s="170"/>
      <c r="Y364" s="170"/>
      <c r="Z364" s="170"/>
      <c r="AA364" s="170"/>
      <c r="AB364" s="224">
        <f t="shared" si="45"/>
        <v>0</v>
      </c>
      <c r="AC364" s="227">
        <f>Taula42[[#This Row],[Mòdul aplicat]]</f>
        <v>0</v>
      </c>
      <c r="AD364" s="231"/>
      <c r="AE364" s="80"/>
      <c r="AF364" s="529">
        <f>(IF(AND(AS364=1,Taula42[[#This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64" s="529">
        <f t="shared" si="53"/>
        <v>0</v>
      </c>
      <c r="AH36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64" s="420"/>
      <c r="AJ364" s="471" t="str">
        <f>IF(Taula42[[#This Row],[Data inici contracte]]=0,"",(12/365)*Taula42[[#This Row],[Dies de contracte en vigor durant l´any 2023]])</f>
        <v/>
      </c>
      <c r="AK364" s="471" t="str">
        <f>IF(Taula42[[#This Row],[Data inici contracte]]=0,"",(24/365)*Taula42[[#This Row],[Dies de contracte en vigor durant l´any 2023]])</f>
        <v/>
      </c>
      <c r="AL364" s="471" t="str">
        <f>IF(Taula42[[#This Row],[Data inici contracte]]=0,"",(4/365)*Taula42[[#This Row],[Dies de contracte en vigor durant l´any 2023]])</f>
        <v/>
      </c>
      <c r="AM364" s="471" t="str">
        <f>IF(Taula42[[#This Row],[Data inici contracte]]=0,"",(64/365)*Taula42[[#This Row],[Dies de contracte en vigor durant l´any 2023]])</f>
        <v/>
      </c>
      <c r="AN364" s="420"/>
      <c r="AO364" s="91">
        <f>IF(AS364=1,((2763.41/365)*Taula42[[#This Row],[Dies de contracte en vigor durant l´any 2023]]),0)</f>
        <v>0</v>
      </c>
      <c r="AQ364" s="15"/>
      <c r="AS364" s="425">
        <f>IF(Taula42[[#This Row],[Núm. d''ordre]]&lt;&gt;"",1,0)</f>
        <v>0</v>
      </c>
      <c r="AU364" s="425">
        <f t="shared" si="46"/>
        <v>1</v>
      </c>
      <c r="AV364" s="425">
        <f t="shared" si="47"/>
        <v>0</v>
      </c>
      <c r="AX364" s="425">
        <f>IF(Taula42[[#This Row],[Núm. d''ordre]]&gt;0,1,0)</f>
        <v>1</v>
      </c>
      <c r="AZ364" s="426">
        <f t="shared" si="48"/>
        <v>0</v>
      </c>
      <c r="BA364" s="426">
        <f t="shared" si="49"/>
        <v>0</v>
      </c>
      <c r="BB364" s="426">
        <f t="shared" si="50"/>
        <v>0</v>
      </c>
      <c r="BD364" s="88">
        <f t="shared" si="51"/>
        <v>0</v>
      </c>
      <c r="BE364" s="88">
        <f t="shared" si="52"/>
        <v>0</v>
      </c>
      <c r="CC364" s="12"/>
      <c r="CD364" s="12"/>
      <c r="CE364" s="12"/>
    </row>
    <row r="365" spans="1:83" ht="13.5" customHeight="1">
      <c r="A365" s="9"/>
      <c r="B365" s="15" t="str">
        <f>IF($C365&lt;&gt;"",MAX($B$7:B364)+1,"")</f>
        <v/>
      </c>
      <c r="C365" s="2"/>
      <c r="D365" s="167"/>
      <c r="E365" s="168"/>
      <c r="F365" s="153"/>
      <c r="G365" s="153"/>
      <c r="H365" s="160"/>
      <c r="I365" s="159"/>
      <c r="J365" s="163"/>
      <c r="K365" s="172"/>
      <c r="L365" s="162"/>
      <c r="M365" s="162"/>
      <c r="N365" s="532" t="str">
        <f>IF(Taula42[[#This Row],[Data inici contracte]]&lt;&gt;0,Taula42[[#This Row],[Data finalització contracte]]+1,"")</f>
        <v/>
      </c>
      <c r="O36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65" s="495" t="str">
        <f>IF(Taula42[[#This Row],[Data inici contracte]]&lt;&gt;0,((Taula42[[#This Row],[Dies de contracte en vigor durant l´any 2023]]/365)*104),"")</f>
        <v/>
      </c>
      <c r="Q365" s="496"/>
      <c r="R365" s="496"/>
      <c r="S365" s="496"/>
      <c r="T365" s="496"/>
      <c r="U365" s="371">
        <f>SUM(Taula42[[#This Row],[Nombre d''hores de suport i acompanyament a les famílies]:[Nombre d''hores de seguiment en el lloc de feina]])</f>
        <v>0</v>
      </c>
      <c r="V365" s="371" t="str">
        <f>IF(Taula42[[#This Row],[Suma total d''hores d''atenció]]=0,"",AH365)</f>
        <v/>
      </c>
      <c r="W365" s="170"/>
      <c r="X365" s="170"/>
      <c r="Y365" s="170"/>
      <c r="Z365" s="170"/>
      <c r="AA365" s="170"/>
      <c r="AB365" s="224">
        <f t="shared" si="45"/>
        <v>0</v>
      </c>
      <c r="AC365" s="227">
        <f>Taula42[[#This Row],[Mòdul aplicat]]</f>
        <v>0</v>
      </c>
      <c r="AD365" s="231"/>
      <c r="AE365" s="80"/>
      <c r="AF365" s="529">
        <f>(IF(AND(AS365=1,Taula42[[#This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65" s="529">
        <f t="shared" si="53"/>
        <v>0</v>
      </c>
      <c r="AH36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65" s="420"/>
      <c r="AJ365" s="471" t="str">
        <f>IF(Taula42[[#This Row],[Data inici contracte]]=0,"",(12/365)*Taula42[[#This Row],[Dies de contracte en vigor durant l´any 2023]])</f>
        <v/>
      </c>
      <c r="AK365" s="471" t="str">
        <f>IF(Taula42[[#This Row],[Data inici contracte]]=0,"",(24/365)*Taula42[[#This Row],[Dies de contracte en vigor durant l´any 2023]])</f>
        <v/>
      </c>
      <c r="AL365" s="471" t="str">
        <f>IF(Taula42[[#This Row],[Data inici contracte]]=0,"",(4/365)*Taula42[[#This Row],[Dies de contracte en vigor durant l´any 2023]])</f>
        <v/>
      </c>
      <c r="AM365" s="471" t="str">
        <f>IF(Taula42[[#This Row],[Data inici contracte]]=0,"",(64/365)*Taula42[[#This Row],[Dies de contracte en vigor durant l´any 2023]])</f>
        <v/>
      </c>
      <c r="AN365" s="420"/>
      <c r="AO365" s="91">
        <f>IF(AS365=1,((2763.41/365)*Taula42[[#This Row],[Dies de contracte en vigor durant l´any 2023]]),0)</f>
        <v>0</v>
      </c>
      <c r="AQ365" s="15"/>
      <c r="AS365" s="425">
        <f>IF(Taula42[[#This Row],[Núm. d''ordre]]&lt;&gt;"",1,0)</f>
        <v>0</v>
      </c>
      <c r="AU365" s="425">
        <f t="shared" si="46"/>
        <v>1</v>
      </c>
      <c r="AV365" s="425">
        <f t="shared" si="47"/>
        <v>0</v>
      </c>
      <c r="AX365" s="425">
        <f>IF(Taula42[[#This Row],[Núm. d''ordre]]&gt;0,1,0)</f>
        <v>1</v>
      </c>
      <c r="AZ365" s="426">
        <f t="shared" si="48"/>
        <v>0</v>
      </c>
      <c r="BA365" s="426">
        <f t="shared" si="49"/>
        <v>0</v>
      </c>
      <c r="BB365" s="426">
        <f t="shared" si="50"/>
        <v>0</v>
      </c>
      <c r="BD365" s="88">
        <f t="shared" si="51"/>
        <v>0</v>
      </c>
      <c r="BE365" s="88">
        <f t="shared" si="52"/>
        <v>0</v>
      </c>
      <c r="CC365" s="12"/>
      <c r="CD365" s="12"/>
      <c r="CE365" s="12"/>
    </row>
    <row r="366" spans="1:83" ht="13.5" customHeight="1">
      <c r="A366" s="9"/>
      <c r="B366" s="15" t="str">
        <f>IF($C366&lt;&gt;"",MAX($B$7:B365)+1,"")</f>
        <v/>
      </c>
      <c r="C366" s="2"/>
      <c r="D366" s="167"/>
      <c r="E366" s="168"/>
      <c r="F366" s="153"/>
      <c r="G366" s="153"/>
      <c r="H366" s="160"/>
      <c r="I366" s="159"/>
      <c r="J366" s="163"/>
      <c r="K366" s="172"/>
      <c r="L366" s="162"/>
      <c r="M366" s="162"/>
      <c r="N366" s="532" t="str">
        <f>IF(Taula42[[#This Row],[Data inici contracte]]&lt;&gt;0,Taula42[[#This Row],[Data finalització contracte]]+1,"")</f>
        <v/>
      </c>
      <c r="O36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66" s="495" t="str">
        <f>IF(Taula42[[#This Row],[Data inici contracte]]&lt;&gt;0,((Taula42[[#This Row],[Dies de contracte en vigor durant l´any 2023]]/365)*104),"")</f>
        <v/>
      </c>
      <c r="Q366" s="496"/>
      <c r="R366" s="496"/>
      <c r="S366" s="496"/>
      <c r="T366" s="496"/>
      <c r="U366" s="371">
        <f>SUM(Taula42[[#This Row],[Nombre d''hores de suport i acompanyament a les famílies]:[Nombre d''hores de seguiment en el lloc de feina]])</f>
        <v>0</v>
      </c>
      <c r="V366" s="371" t="str">
        <f>IF(Taula42[[#This Row],[Suma total d''hores d''atenció]]=0,"",AH366)</f>
        <v/>
      </c>
      <c r="W366" s="170"/>
      <c r="X366" s="170"/>
      <c r="Y366" s="170"/>
      <c r="Z366" s="170"/>
      <c r="AA366" s="170"/>
      <c r="AB366" s="224">
        <f t="shared" si="45"/>
        <v>0</v>
      </c>
      <c r="AC366" s="227">
        <f>Taula42[[#This Row],[Mòdul aplicat]]</f>
        <v>0</v>
      </c>
      <c r="AD366" s="231"/>
      <c r="AE366" s="80"/>
      <c r="AF366" s="529">
        <f>(IF(AND(AS366=1,Taula42[[#This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66" s="529">
        <f t="shared" si="53"/>
        <v>0</v>
      </c>
      <c r="AH36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66" s="420"/>
      <c r="AJ366" s="471" t="str">
        <f>IF(Taula42[[#This Row],[Data inici contracte]]=0,"",(12/365)*Taula42[[#This Row],[Dies de contracte en vigor durant l´any 2023]])</f>
        <v/>
      </c>
      <c r="AK366" s="471" t="str">
        <f>IF(Taula42[[#This Row],[Data inici contracte]]=0,"",(24/365)*Taula42[[#This Row],[Dies de contracte en vigor durant l´any 2023]])</f>
        <v/>
      </c>
      <c r="AL366" s="471" t="str">
        <f>IF(Taula42[[#This Row],[Data inici contracte]]=0,"",(4/365)*Taula42[[#This Row],[Dies de contracte en vigor durant l´any 2023]])</f>
        <v/>
      </c>
      <c r="AM366" s="471" t="str">
        <f>IF(Taula42[[#This Row],[Data inici contracte]]=0,"",(64/365)*Taula42[[#This Row],[Dies de contracte en vigor durant l´any 2023]])</f>
        <v/>
      </c>
      <c r="AN366" s="420"/>
      <c r="AO366" s="91">
        <f>IF(AS366=1,((2763.41/365)*Taula42[[#This Row],[Dies de contracte en vigor durant l´any 2023]]),0)</f>
        <v>0</v>
      </c>
      <c r="AQ366" s="15"/>
      <c r="AS366" s="425">
        <f>IF(Taula42[[#This Row],[Núm. d''ordre]]&lt;&gt;"",1,0)</f>
        <v>0</v>
      </c>
      <c r="AU366" s="425">
        <f t="shared" si="46"/>
        <v>1</v>
      </c>
      <c r="AV366" s="425">
        <f t="shared" si="47"/>
        <v>0</v>
      </c>
      <c r="AX366" s="425">
        <f>IF(Taula42[[#This Row],[Núm. d''ordre]]&gt;0,1,0)</f>
        <v>1</v>
      </c>
      <c r="AZ366" s="426">
        <f t="shared" si="48"/>
        <v>0</v>
      </c>
      <c r="BA366" s="426">
        <f t="shared" si="49"/>
        <v>0</v>
      </c>
      <c r="BB366" s="426">
        <f t="shared" si="50"/>
        <v>0</v>
      </c>
      <c r="BD366" s="88">
        <f t="shared" si="51"/>
        <v>0</v>
      </c>
      <c r="BE366" s="88">
        <f t="shared" si="52"/>
        <v>0</v>
      </c>
      <c r="CC366" s="12"/>
      <c r="CD366" s="12"/>
      <c r="CE366" s="12"/>
    </row>
    <row r="367" spans="1:83" ht="13.5" customHeight="1">
      <c r="A367" s="9"/>
      <c r="B367" s="15" t="str">
        <f>IF($C367&lt;&gt;"",MAX($B$7:B366)+1,"")</f>
        <v/>
      </c>
      <c r="C367" s="2"/>
      <c r="D367" s="167"/>
      <c r="E367" s="168"/>
      <c r="F367" s="153"/>
      <c r="G367" s="153"/>
      <c r="H367" s="160"/>
      <c r="I367" s="159"/>
      <c r="J367" s="163"/>
      <c r="K367" s="172"/>
      <c r="L367" s="162"/>
      <c r="M367" s="162"/>
      <c r="N367" s="532" t="str">
        <f>IF(Taula42[[#This Row],[Data inici contracte]]&lt;&gt;0,Taula42[[#This Row],[Data finalització contracte]]+1,"")</f>
        <v/>
      </c>
      <c r="O36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67" s="495" t="str">
        <f>IF(Taula42[[#This Row],[Data inici contracte]]&lt;&gt;0,((Taula42[[#This Row],[Dies de contracte en vigor durant l´any 2023]]/365)*104),"")</f>
        <v/>
      </c>
      <c r="Q367" s="496"/>
      <c r="R367" s="496"/>
      <c r="S367" s="496"/>
      <c r="T367" s="496"/>
      <c r="U367" s="371">
        <f>SUM(Taula42[[#This Row],[Nombre d''hores de suport i acompanyament a les famílies]:[Nombre d''hores de seguiment en el lloc de feina]])</f>
        <v>0</v>
      </c>
      <c r="V367" s="371" t="str">
        <f>IF(Taula42[[#This Row],[Suma total d''hores d''atenció]]=0,"",AH367)</f>
        <v/>
      </c>
      <c r="W367" s="170"/>
      <c r="X367" s="170"/>
      <c r="Y367" s="170"/>
      <c r="Z367" s="170"/>
      <c r="AA367" s="170"/>
      <c r="AB367" s="224">
        <f t="shared" si="45"/>
        <v>0</v>
      </c>
      <c r="AC367" s="227">
        <f>Taula42[[#This Row],[Mòdul aplicat]]</f>
        <v>0</v>
      </c>
      <c r="AD367" s="231"/>
      <c r="AE367" s="80"/>
      <c r="AF367" s="529">
        <f>(IF(AND(AS367=1,Taula42[[#This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67" s="529">
        <f t="shared" si="53"/>
        <v>0</v>
      </c>
      <c r="AH36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67" s="420"/>
      <c r="AJ367" s="471" t="str">
        <f>IF(Taula42[[#This Row],[Data inici contracte]]=0,"",(12/365)*Taula42[[#This Row],[Dies de contracte en vigor durant l´any 2023]])</f>
        <v/>
      </c>
      <c r="AK367" s="471" t="str">
        <f>IF(Taula42[[#This Row],[Data inici contracte]]=0,"",(24/365)*Taula42[[#This Row],[Dies de contracte en vigor durant l´any 2023]])</f>
        <v/>
      </c>
      <c r="AL367" s="471" t="str">
        <f>IF(Taula42[[#This Row],[Data inici contracte]]=0,"",(4/365)*Taula42[[#This Row],[Dies de contracte en vigor durant l´any 2023]])</f>
        <v/>
      </c>
      <c r="AM367" s="471" t="str">
        <f>IF(Taula42[[#This Row],[Data inici contracte]]=0,"",(64/365)*Taula42[[#This Row],[Dies de contracte en vigor durant l´any 2023]])</f>
        <v/>
      </c>
      <c r="AN367" s="420"/>
      <c r="AO367" s="91">
        <f>IF(AS367=1,((2763.41/365)*Taula42[[#This Row],[Dies de contracte en vigor durant l´any 2023]]),0)</f>
        <v>0</v>
      </c>
      <c r="AQ367" s="15"/>
      <c r="AS367" s="425">
        <f>IF(Taula42[[#This Row],[Núm. d''ordre]]&lt;&gt;"",1,0)</f>
        <v>0</v>
      </c>
      <c r="AU367" s="425">
        <f t="shared" si="46"/>
        <v>1</v>
      </c>
      <c r="AV367" s="425">
        <f t="shared" si="47"/>
        <v>0</v>
      </c>
      <c r="AX367" s="425">
        <f>IF(Taula42[[#This Row],[Núm. d''ordre]]&gt;0,1,0)</f>
        <v>1</v>
      </c>
      <c r="AZ367" s="426">
        <f t="shared" si="48"/>
        <v>0</v>
      </c>
      <c r="BA367" s="426">
        <f t="shared" si="49"/>
        <v>0</v>
      </c>
      <c r="BB367" s="426">
        <f t="shared" si="50"/>
        <v>0</v>
      </c>
      <c r="BD367" s="88">
        <f t="shared" si="51"/>
        <v>0</v>
      </c>
      <c r="BE367" s="88">
        <f t="shared" si="52"/>
        <v>0</v>
      </c>
      <c r="CC367" s="12"/>
      <c r="CD367" s="12"/>
      <c r="CE367" s="12"/>
    </row>
    <row r="368" spans="1:83" ht="13.5" customHeight="1">
      <c r="A368" s="9"/>
      <c r="B368" s="15" t="str">
        <f>IF($C368&lt;&gt;"",MAX($B$7:B367)+1,"")</f>
        <v/>
      </c>
      <c r="C368" s="2"/>
      <c r="D368" s="167"/>
      <c r="E368" s="168"/>
      <c r="F368" s="153"/>
      <c r="G368" s="153"/>
      <c r="H368" s="160"/>
      <c r="I368" s="159"/>
      <c r="J368" s="163"/>
      <c r="K368" s="172"/>
      <c r="L368" s="162"/>
      <c r="M368" s="162"/>
      <c r="N368" s="532" t="str">
        <f>IF(Taula42[[#This Row],[Data inici contracte]]&lt;&gt;0,Taula42[[#This Row],[Data finalització contracte]]+1,"")</f>
        <v/>
      </c>
      <c r="O36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68" s="495" t="str">
        <f>IF(Taula42[[#This Row],[Data inici contracte]]&lt;&gt;0,((Taula42[[#This Row],[Dies de contracte en vigor durant l´any 2023]]/365)*104),"")</f>
        <v/>
      </c>
      <c r="Q368" s="496"/>
      <c r="R368" s="496"/>
      <c r="S368" s="496"/>
      <c r="T368" s="496"/>
      <c r="U368" s="371">
        <f>SUM(Taula42[[#This Row],[Nombre d''hores de suport i acompanyament a les famílies]:[Nombre d''hores de seguiment en el lloc de feina]])</f>
        <v>0</v>
      </c>
      <c r="V368" s="371" t="str">
        <f>IF(Taula42[[#This Row],[Suma total d''hores d''atenció]]=0,"",AH368)</f>
        <v/>
      </c>
      <c r="W368" s="170"/>
      <c r="X368" s="170"/>
      <c r="Y368" s="170"/>
      <c r="Z368" s="170"/>
      <c r="AA368" s="170"/>
      <c r="AB368" s="224">
        <f t="shared" si="45"/>
        <v>0</v>
      </c>
      <c r="AC368" s="227">
        <f>Taula42[[#This Row],[Mòdul aplicat]]</f>
        <v>0</v>
      </c>
      <c r="AD368" s="231"/>
      <c r="AE368" s="80"/>
      <c r="AF368" s="529">
        <f>(IF(AND(AS368=1,Taula42[[#This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68" s="529">
        <f t="shared" si="53"/>
        <v>0</v>
      </c>
      <c r="AH36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68" s="420"/>
      <c r="AJ368" s="471" t="str">
        <f>IF(Taula42[[#This Row],[Data inici contracte]]=0,"",(12/365)*Taula42[[#This Row],[Dies de contracte en vigor durant l´any 2023]])</f>
        <v/>
      </c>
      <c r="AK368" s="471" t="str">
        <f>IF(Taula42[[#This Row],[Data inici contracte]]=0,"",(24/365)*Taula42[[#This Row],[Dies de contracte en vigor durant l´any 2023]])</f>
        <v/>
      </c>
      <c r="AL368" s="471" t="str">
        <f>IF(Taula42[[#This Row],[Data inici contracte]]=0,"",(4/365)*Taula42[[#This Row],[Dies de contracte en vigor durant l´any 2023]])</f>
        <v/>
      </c>
      <c r="AM368" s="471" t="str">
        <f>IF(Taula42[[#This Row],[Data inici contracte]]=0,"",(64/365)*Taula42[[#This Row],[Dies de contracte en vigor durant l´any 2023]])</f>
        <v/>
      </c>
      <c r="AN368" s="420"/>
      <c r="AO368" s="91">
        <f>IF(AS368=1,((2763.41/365)*Taula42[[#This Row],[Dies de contracte en vigor durant l´any 2023]]),0)</f>
        <v>0</v>
      </c>
      <c r="AQ368" s="15"/>
      <c r="AS368" s="425">
        <f>IF(Taula42[[#This Row],[Núm. d''ordre]]&lt;&gt;"",1,0)</f>
        <v>0</v>
      </c>
      <c r="AU368" s="425">
        <f t="shared" si="46"/>
        <v>1</v>
      </c>
      <c r="AV368" s="425">
        <f t="shared" si="47"/>
        <v>0</v>
      </c>
      <c r="AX368" s="425">
        <f>IF(Taula42[[#This Row],[Núm. d''ordre]]&gt;0,1,0)</f>
        <v>1</v>
      </c>
      <c r="AZ368" s="426">
        <f t="shared" si="48"/>
        <v>0</v>
      </c>
      <c r="BA368" s="426">
        <f t="shared" si="49"/>
        <v>0</v>
      </c>
      <c r="BB368" s="426">
        <f t="shared" si="50"/>
        <v>0</v>
      </c>
      <c r="BD368" s="88">
        <f t="shared" si="51"/>
        <v>0</v>
      </c>
      <c r="BE368" s="88">
        <f t="shared" si="52"/>
        <v>0</v>
      </c>
      <c r="CC368" s="12"/>
      <c r="CD368" s="12"/>
      <c r="CE368" s="12"/>
    </row>
    <row r="369" spans="1:83" ht="13.5" customHeight="1">
      <c r="A369" s="9"/>
      <c r="B369" s="15" t="str">
        <f>IF($C369&lt;&gt;"",MAX($B$7:B368)+1,"")</f>
        <v/>
      </c>
      <c r="C369" s="2"/>
      <c r="D369" s="167"/>
      <c r="E369" s="168"/>
      <c r="F369" s="153"/>
      <c r="G369" s="153"/>
      <c r="H369" s="160"/>
      <c r="I369" s="159"/>
      <c r="J369" s="163"/>
      <c r="K369" s="172"/>
      <c r="L369" s="162"/>
      <c r="M369" s="162"/>
      <c r="N369" s="532" t="str">
        <f>IF(Taula42[[#This Row],[Data inici contracte]]&lt;&gt;0,Taula42[[#This Row],[Data finalització contracte]]+1,"")</f>
        <v/>
      </c>
      <c r="O36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69" s="495" t="str">
        <f>IF(Taula42[[#This Row],[Data inici contracte]]&lt;&gt;0,((Taula42[[#This Row],[Dies de contracte en vigor durant l´any 2023]]/365)*104),"")</f>
        <v/>
      </c>
      <c r="Q369" s="496"/>
      <c r="R369" s="496"/>
      <c r="S369" s="496"/>
      <c r="T369" s="496"/>
      <c r="U369" s="371">
        <f>SUM(Taula42[[#This Row],[Nombre d''hores de suport i acompanyament a les famílies]:[Nombre d''hores de seguiment en el lloc de feina]])</f>
        <v>0</v>
      </c>
      <c r="V369" s="371" t="str">
        <f>IF(Taula42[[#This Row],[Suma total d''hores d''atenció]]=0,"",AH369)</f>
        <v/>
      </c>
      <c r="W369" s="170"/>
      <c r="X369" s="170"/>
      <c r="Y369" s="170"/>
      <c r="Z369" s="170"/>
      <c r="AA369" s="170"/>
      <c r="AB369" s="224">
        <f t="shared" si="45"/>
        <v>0</v>
      </c>
      <c r="AC369" s="227">
        <f>Taula42[[#This Row],[Mòdul aplicat]]</f>
        <v>0</v>
      </c>
      <c r="AD369" s="231"/>
      <c r="AE369" s="80"/>
      <c r="AF369" s="529">
        <f>(IF(AND(AS369=1,Taula42[[#This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69" s="529">
        <f t="shared" si="53"/>
        <v>0</v>
      </c>
      <c r="AH36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69" s="420"/>
      <c r="AJ369" s="471" t="str">
        <f>IF(Taula42[[#This Row],[Data inici contracte]]=0,"",(12/365)*Taula42[[#This Row],[Dies de contracte en vigor durant l´any 2023]])</f>
        <v/>
      </c>
      <c r="AK369" s="471" t="str">
        <f>IF(Taula42[[#This Row],[Data inici contracte]]=0,"",(24/365)*Taula42[[#This Row],[Dies de contracte en vigor durant l´any 2023]])</f>
        <v/>
      </c>
      <c r="AL369" s="471" t="str">
        <f>IF(Taula42[[#This Row],[Data inici contracte]]=0,"",(4/365)*Taula42[[#This Row],[Dies de contracte en vigor durant l´any 2023]])</f>
        <v/>
      </c>
      <c r="AM369" s="471" t="str">
        <f>IF(Taula42[[#This Row],[Data inici contracte]]=0,"",(64/365)*Taula42[[#This Row],[Dies de contracte en vigor durant l´any 2023]])</f>
        <v/>
      </c>
      <c r="AN369" s="420"/>
      <c r="AO369" s="91">
        <f>IF(AS369=1,((2763.41/365)*Taula42[[#This Row],[Dies de contracte en vigor durant l´any 2023]]),0)</f>
        <v>0</v>
      </c>
      <c r="AQ369" s="15"/>
      <c r="AS369" s="425">
        <f>IF(Taula42[[#This Row],[Núm. d''ordre]]&lt;&gt;"",1,0)</f>
        <v>0</v>
      </c>
      <c r="AU369" s="425">
        <f t="shared" si="46"/>
        <v>1</v>
      </c>
      <c r="AV369" s="425">
        <f t="shared" si="47"/>
        <v>0</v>
      </c>
      <c r="AX369" s="425">
        <f>IF(Taula42[[#This Row],[Núm. d''ordre]]&gt;0,1,0)</f>
        <v>1</v>
      </c>
      <c r="AZ369" s="426">
        <f t="shared" si="48"/>
        <v>0</v>
      </c>
      <c r="BA369" s="426">
        <f t="shared" si="49"/>
        <v>0</v>
      </c>
      <c r="BB369" s="426">
        <f t="shared" si="50"/>
        <v>0</v>
      </c>
      <c r="BD369" s="88">
        <f t="shared" si="51"/>
        <v>0</v>
      </c>
      <c r="BE369" s="88">
        <f t="shared" si="52"/>
        <v>0</v>
      </c>
      <c r="CC369" s="12"/>
      <c r="CD369" s="12"/>
      <c r="CE369" s="12"/>
    </row>
    <row r="370" spans="1:83" ht="13.5" customHeight="1">
      <c r="A370" s="9"/>
      <c r="B370" s="15" t="str">
        <f>IF($C370&lt;&gt;"",MAX($B$7:B369)+1,"")</f>
        <v/>
      </c>
      <c r="C370" s="2"/>
      <c r="D370" s="167"/>
      <c r="E370" s="168"/>
      <c r="F370" s="153"/>
      <c r="G370" s="153"/>
      <c r="H370" s="160"/>
      <c r="I370" s="159"/>
      <c r="J370" s="163"/>
      <c r="K370" s="172"/>
      <c r="L370" s="162"/>
      <c r="M370" s="162"/>
      <c r="N370" s="532" t="str">
        <f>IF(Taula42[[#This Row],[Data inici contracte]]&lt;&gt;0,Taula42[[#This Row],[Data finalització contracte]]+1,"")</f>
        <v/>
      </c>
      <c r="O37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70" s="495" t="str">
        <f>IF(Taula42[[#This Row],[Data inici contracte]]&lt;&gt;0,((Taula42[[#This Row],[Dies de contracte en vigor durant l´any 2023]]/365)*104),"")</f>
        <v/>
      </c>
      <c r="Q370" s="496"/>
      <c r="R370" s="496"/>
      <c r="S370" s="496"/>
      <c r="T370" s="496"/>
      <c r="U370" s="371">
        <f>SUM(Taula42[[#This Row],[Nombre d''hores de suport i acompanyament a les famílies]:[Nombre d''hores de seguiment en el lloc de feina]])</f>
        <v>0</v>
      </c>
      <c r="V370" s="371" t="str">
        <f>IF(Taula42[[#This Row],[Suma total d''hores d''atenció]]=0,"",AH370)</f>
        <v/>
      </c>
      <c r="W370" s="170"/>
      <c r="X370" s="170"/>
      <c r="Y370" s="170"/>
      <c r="Z370" s="170"/>
      <c r="AA370" s="170"/>
      <c r="AB370" s="224">
        <f t="shared" si="45"/>
        <v>0</v>
      </c>
      <c r="AC370" s="227">
        <f>Taula42[[#This Row],[Mòdul aplicat]]</f>
        <v>0</v>
      </c>
      <c r="AD370" s="231"/>
      <c r="AE370" s="80"/>
      <c r="AF370" s="529">
        <f>(IF(AND(AS370=1,Taula42[[#This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70" s="529">
        <f t="shared" si="53"/>
        <v>0</v>
      </c>
      <c r="AH37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70" s="420"/>
      <c r="AJ370" s="471" t="str">
        <f>IF(Taula42[[#This Row],[Data inici contracte]]=0,"",(12/365)*Taula42[[#This Row],[Dies de contracte en vigor durant l´any 2023]])</f>
        <v/>
      </c>
      <c r="AK370" s="471" t="str">
        <f>IF(Taula42[[#This Row],[Data inici contracte]]=0,"",(24/365)*Taula42[[#This Row],[Dies de contracte en vigor durant l´any 2023]])</f>
        <v/>
      </c>
      <c r="AL370" s="471" t="str">
        <f>IF(Taula42[[#This Row],[Data inici contracte]]=0,"",(4/365)*Taula42[[#This Row],[Dies de contracte en vigor durant l´any 2023]])</f>
        <v/>
      </c>
      <c r="AM370" s="471" t="str">
        <f>IF(Taula42[[#This Row],[Data inici contracte]]=0,"",(64/365)*Taula42[[#This Row],[Dies de contracte en vigor durant l´any 2023]])</f>
        <v/>
      </c>
      <c r="AN370" s="420"/>
      <c r="AO370" s="91">
        <f>IF(AS370=1,((2763.41/365)*Taula42[[#This Row],[Dies de contracte en vigor durant l´any 2023]]),0)</f>
        <v>0</v>
      </c>
      <c r="AQ370" s="15"/>
      <c r="AS370" s="425">
        <f>IF(Taula42[[#This Row],[Núm. d''ordre]]&lt;&gt;"",1,0)</f>
        <v>0</v>
      </c>
      <c r="AU370" s="425">
        <f t="shared" si="46"/>
        <v>1</v>
      </c>
      <c r="AV370" s="425">
        <f t="shared" si="47"/>
        <v>0</v>
      </c>
      <c r="AX370" s="425">
        <f>IF(Taula42[[#This Row],[Núm. d''ordre]]&gt;0,1,0)</f>
        <v>1</v>
      </c>
      <c r="AZ370" s="426">
        <f t="shared" si="48"/>
        <v>0</v>
      </c>
      <c r="BA370" s="426">
        <f t="shared" si="49"/>
        <v>0</v>
      </c>
      <c r="BB370" s="426">
        <f t="shared" si="50"/>
        <v>0</v>
      </c>
      <c r="BD370" s="88">
        <f t="shared" si="51"/>
        <v>0</v>
      </c>
      <c r="BE370" s="88">
        <f t="shared" si="52"/>
        <v>0</v>
      </c>
      <c r="CC370" s="12"/>
      <c r="CD370" s="12"/>
      <c r="CE370" s="12"/>
    </row>
    <row r="371" spans="1:83" ht="13.5" customHeight="1">
      <c r="A371" s="9"/>
      <c r="B371" s="15" t="str">
        <f>IF($C371&lt;&gt;"",MAX($B$7:B370)+1,"")</f>
        <v/>
      </c>
      <c r="C371" s="2"/>
      <c r="D371" s="167"/>
      <c r="E371" s="168"/>
      <c r="F371" s="153"/>
      <c r="G371" s="153"/>
      <c r="H371" s="160"/>
      <c r="I371" s="159"/>
      <c r="J371" s="163"/>
      <c r="K371" s="172"/>
      <c r="L371" s="162"/>
      <c r="M371" s="162"/>
      <c r="N371" s="532" t="str">
        <f>IF(Taula42[[#This Row],[Data inici contracte]]&lt;&gt;0,Taula42[[#This Row],[Data finalització contracte]]+1,"")</f>
        <v/>
      </c>
      <c r="O37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71" s="495" t="str">
        <f>IF(Taula42[[#This Row],[Data inici contracte]]&lt;&gt;0,((Taula42[[#This Row],[Dies de contracte en vigor durant l´any 2023]]/365)*104),"")</f>
        <v/>
      </c>
      <c r="Q371" s="496"/>
      <c r="R371" s="496"/>
      <c r="S371" s="496"/>
      <c r="T371" s="496"/>
      <c r="U371" s="371">
        <f>SUM(Taula42[[#This Row],[Nombre d''hores de suport i acompanyament a les famílies]:[Nombre d''hores de seguiment en el lloc de feina]])</f>
        <v>0</v>
      </c>
      <c r="V371" s="371" t="str">
        <f>IF(Taula42[[#This Row],[Suma total d''hores d''atenció]]=0,"",AH371)</f>
        <v/>
      </c>
      <c r="W371" s="170"/>
      <c r="X371" s="170"/>
      <c r="Y371" s="170"/>
      <c r="Z371" s="170"/>
      <c r="AA371" s="170"/>
      <c r="AB371" s="224">
        <f t="shared" si="45"/>
        <v>0</v>
      </c>
      <c r="AC371" s="227">
        <f>Taula42[[#This Row],[Mòdul aplicat]]</f>
        <v>0</v>
      </c>
      <c r="AD371" s="231"/>
      <c r="AE371" s="80"/>
      <c r="AF371" s="529">
        <f>(IF(AND(AS371=1,Taula42[[#This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71" s="529">
        <f t="shared" si="53"/>
        <v>0</v>
      </c>
      <c r="AH37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71" s="420"/>
      <c r="AJ371" s="471" t="str">
        <f>IF(Taula42[[#This Row],[Data inici contracte]]=0,"",(12/365)*Taula42[[#This Row],[Dies de contracte en vigor durant l´any 2023]])</f>
        <v/>
      </c>
      <c r="AK371" s="471" t="str">
        <f>IF(Taula42[[#This Row],[Data inici contracte]]=0,"",(24/365)*Taula42[[#This Row],[Dies de contracte en vigor durant l´any 2023]])</f>
        <v/>
      </c>
      <c r="AL371" s="471" t="str">
        <f>IF(Taula42[[#This Row],[Data inici contracte]]=0,"",(4/365)*Taula42[[#This Row],[Dies de contracte en vigor durant l´any 2023]])</f>
        <v/>
      </c>
      <c r="AM371" s="471" t="str">
        <f>IF(Taula42[[#This Row],[Data inici contracte]]=0,"",(64/365)*Taula42[[#This Row],[Dies de contracte en vigor durant l´any 2023]])</f>
        <v/>
      </c>
      <c r="AN371" s="420"/>
      <c r="AO371" s="91">
        <f>IF(AS371=1,((2763.41/365)*Taula42[[#This Row],[Dies de contracte en vigor durant l´any 2023]]),0)</f>
        <v>0</v>
      </c>
      <c r="AQ371" s="15"/>
      <c r="AS371" s="425">
        <f>IF(Taula42[[#This Row],[Núm. d''ordre]]&lt;&gt;"",1,0)</f>
        <v>0</v>
      </c>
      <c r="AU371" s="425">
        <f t="shared" si="46"/>
        <v>1</v>
      </c>
      <c r="AV371" s="425">
        <f t="shared" si="47"/>
        <v>0</v>
      </c>
      <c r="AX371" s="425">
        <f>IF(Taula42[[#This Row],[Núm. d''ordre]]&gt;0,1,0)</f>
        <v>1</v>
      </c>
      <c r="AZ371" s="426">
        <f t="shared" si="48"/>
        <v>0</v>
      </c>
      <c r="BA371" s="426">
        <f t="shared" si="49"/>
        <v>0</v>
      </c>
      <c r="BB371" s="426">
        <f t="shared" si="50"/>
        <v>0</v>
      </c>
      <c r="BD371" s="88">
        <f t="shared" si="51"/>
        <v>0</v>
      </c>
      <c r="BE371" s="88">
        <f t="shared" si="52"/>
        <v>0</v>
      </c>
      <c r="CC371" s="12"/>
      <c r="CD371" s="12"/>
      <c r="CE371" s="12"/>
    </row>
    <row r="372" spans="1:83" ht="13.5" customHeight="1">
      <c r="A372" s="9"/>
      <c r="B372" s="15" t="str">
        <f>IF($C372&lt;&gt;"",MAX($B$7:B371)+1,"")</f>
        <v/>
      </c>
      <c r="C372" s="2"/>
      <c r="D372" s="167"/>
      <c r="E372" s="168"/>
      <c r="F372" s="153"/>
      <c r="G372" s="153"/>
      <c r="H372" s="160"/>
      <c r="I372" s="159"/>
      <c r="J372" s="163"/>
      <c r="K372" s="172"/>
      <c r="L372" s="162"/>
      <c r="M372" s="162"/>
      <c r="N372" s="532" t="str">
        <f>IF(Taula42[[#This Row],[Data inici contracte]]&lt;&gt;0,Taula42[[#This Row],[Data finalització contracte]]+1,"")</f>
        <v/>
      </c>
      <c r="O37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72" s="495" t="str">
        <f>IF(Taula42[[#This Row],[Data inici contracte]]&lt;&gt;0,((Taula42[[#This Row],[Dies de contracte en vigor durant l´any 2023]]/365)*104),"")</f>
        <v/>
      </c>
      <c r="Q372" s="496"/>
      <c r="R372" s="496"/>
      <c r="S372" s="496"/>
      <c r="T372" s="496"/>
      <c r="U372" s="371">
        <f>SUM(Taula42[[#This Row],[Nombre d''hores de suport i acompanyament a les famílies]:[Nombre d''hores de seguiment en el lloc de feina]])</f>
        <v>0</v>
      </c>
      <c r="V372" s="371" t="str">
        <f>IF(Taula42[[#This Row],[Suma total d''hores d''atenció]]=0,"",AH372)</f>
        <v/>
      </c>
      <c r="W372" s="170"/>
      <c r="X372" s="170"/>
      <c r="Y372" s="170"/>
      <c r="Z372" s="170"/>
      <c r="AA372" s="170"/>
      <c r="AB372" s="224">
        <f t="shared" si="45"/>
        <v>0</v>
      </c>
      <c r="AC372" s="227">
        <f>Taula42[[#This Row],[Mòdul aplicat]]</f>
        <v>0</v>
      </c>
      <c r="AD372" s="231"/>
      <c r="AE372" s="80"/>
      <c r="AF372" s="529">
        <f>(IF(AND(AS372=1,Taula42[[#This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72" s="529">
        <f t="shared" si="53"/>
        <v>0</v>
      </c>
      <c r="AH37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72" s="420"/>
      <c r="AJ372" s="471" t="str">
        <f>IF(Taula42[[#This Row],[Data inici contracte]]=0,"",(12/365)*Taula42[[#This Row],[Dies de contracte en vigor durant l´any 2023]])</f>
        <v/>
      </c>
      <c r="AK372" s="471" t="str">
        <f>IF(Taula42[[#This Row],[Data inici contracte]]=0,"",(24/365)*Taula42[[#This Row],[Dies de contracte en vigor durant l´any 2023]])</f>
        <v/>
      </c>
      <c r="AL372" s="471" t="str">
        <f>IF(Taula42[[#This Row],[Data inici contracte]]=0,"",(4/365)*Taula42[[#This Row],[Dies de contracte en vigor durant l´any 2023]])</f>
        <v/>
      </c>
      <c r="AM372" s="471" t="str">
        <f>IF(Taula42[[#This Row],[Data inici contracte]]=0,"",(64/365)*Taula42[[#This Row],[Dies de contracte en vigor durant l´any 2023]])</f>
        <v/>
      </c>
      <c r="AN372" s="420"/>
      <c r="AO372" s="91">
        <f>IF(AS372=1,((2763.41/365)*Taula42[[#This Row],[Dies de contracte en vigor durant l´any 2023]]),0)</f>
        <v>0</v>
      </c>
      <c r="AQ372" s="15"/>
      <c r="AS372" s="425">
        <f>IF(Taula42[[#This Row],[Núm. d''ordre]]&lt;&gt;"",1,0)</f>
        <v>0</v>
      </c>
      <c r="AU372" s="425">
        <f t="shared" si="46"/>
        <v>1</v>
      </c>
      <c r="AV372" s="425">
        <f t="shared" si="47"/>
        <v>0</v>
      </c>
      <c r="AX372" s="425">
        <f>IF(Taula42[[#This Row],[Núm. d''ordre]]&gt;0,1,0)</f>
        <v>1</v>
      </c>
      <c r="AZ372" s="426">
        <f t="shared" si="48"/>
        <v>0</v>
      </c>
      <c r="BA372" s="426">
        <f t="shared" si="49"/>
        <v>0</v>
      </c>
      <c r="BB372" s="426">
        <f t="shared" si="50"/>
        <v>0</v>
      </c>
      <c r="BD372" s="88">
        <f t="shared" si="51"/>
        <v>0</v>
      </c>
      <c r="BE372" s="88">
        <f t="shared" si="52"/>
        <v>0</v>
      </c>
      <c r="CC372" s="12"/>
      <c r="CD372" s="12"/>
      <c r="CE372" s="12"/>
    </row>
    <row r="373" spans="1:83" ht="13.5" customHeight="1">
      <c r="A373" s="9"/>
      <c r="B373" s="15" t="str">
        <f>IF($C373&lt;&gt;"",MAX($B$7:B372)+1,"")</f>
        <v/>
      </c>
      <c r="C373" s="2"/>
      <c r="D373" s="167"/>
      <c r="E373" s="168"/>
      <c r="F373" s="153"/>
      <c r="G373" s="153"/>
      <c r="H373" s="160"/>
      <c r="I373" s="159"/>
      <c r="J373" s="163"/>
      <c r="K373" s="172"/>
      <c r="L373" s="162"/>
      <c r="M373" s="162"/>
      <c r="N373" s="532" t="str">
        <f>IF(Taula42[[#This Row],[Data inici contracte]]&lt;&gt;0,Taula42[[#This Row],[Data finalització contracte]]+1,"")</f>
        <v/>
      </c>
      <c r="O37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73" s="495" t="str">
        <f>IF(Taula42[[#This Row],[Data inici contracte]]&lt;&gt;0,((Taula42[[#This Row],[Dies de contracte en vigor durant l´any 2023]]/365)*104),"")</f>
        <v/>
      </c>
      <c r="Q373" s="496"/>
      <c r="R373" s="496"/>
      <c r="S373" s="496"/>
      <c r="T373" s="496"/>
      <c r="U373" s="371">
        <f>SUM(Taula42[[#This Row],[Nombre d''hores de suport i acompanyament a les famílies]:[Nombre d''hores de seguiment en el lloc de feina]])</f>
        <v>0</v>
      </c>
      <c r="V373" s="371" t="str">
        <f>IF(Taula42[[#This Row],[Suma total d''hores d''atenció]]=0,"",AH373)</f>
        <v/>
      </c>
      <c r="W373" s="170"/>
      <c r="X373" s="170"/>
      <c r="Y373" s="170"/>
      <c r="Z373" s="170"/>
      <c r="AA373" s="170"/>
      <c r="AB373" s="224">
        <f t="shared" si="45"/>
        <v>0</v>
      </c>
      <c r="AC373" s="227">
        <f>Taula42[[#This Row],[Mòdul aplicat]]</f>
        <v>0</v>
      </c>
      <c r="AD373" s="231"/>
      <c r="AE373" s="207"/>
      <c r="AF373" s="529">
        <f>(IF(AND(AS373=1,Taula42[[#This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73" s="529">
        <f t="shared" si="53"/>
        <v>0</v>
      </c>
      <c r="AH37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73" s="420"/>
      <c r="AJ373" s="471" t="str">
        <f>IF(Taula42[[#This Row],[Data inici contracte]]=0,"",(12/365)*Taula42[[#This Row],[Dies de contracte en vigor durant l´any 2023]])</f>
        <v/>
      </c>
      <c r="AK373" s="471" t="str">
        <f>IF(Taula42[[#This Row],[Data inici contracte]]=0,"",(24/365)*Taula42[[#This Row],[Dies de contracte en vigor durant l´any 2023]])</f>
        <v/>
      </c>
      <c r="AL373" s="471" t="str">
        <f>IF(Taula42[[#This Row],[Data inici contracte]]=0,"",(4/365)*Taula42[[#This Row],[Dies de contracte en vigor durant l´any 2023]])</f>
        <v/>
      </c>
      <c r="AM373" s="471" t="str">
        <f>IF(Taula42[[#This Row],[Data inici contracte]]=0,"",(64/365)*Taula42[[#This Row],[Dies de contracte en vigor durant l´any 2023]])</f>
        <v/>
      </c>
      <c r="AN373" s="420"/>
      <c r="AO373" s="91">
        <f>IF(AS373=1,((2763.41/365)*Taula42[[#This Row],[Dies de contracte en vigor durant l´any 2023]]),0)</f>
        <v>0</v>
      </c>
      <c r="AQ373" s="15"/>
      <c r="AS373" s="425">
        <f>IF(Taula42[[#This Row],[Núm. d''ordre]]&lt;&gt;"",1,0)</f>
        <v>0</v>
      </c>
      <c r="AU373" s="425">
        <f t="shared" si="46"/>
        <v>1</v>
      </c>
      <c r="AV373" s="425">
        <f t="shared" si="47"/>
        <v>0</v>
      </c>
      <c r="AX373" s="425">
        <f>IF(Taula42[[#This Row],[Núm. d''ordre]]&gt;0,1,0)</f>
        <v>1</v>
      </c>
      <c r="AZ373" s="426">
        <f t="shared" si="48"/>
        <v>0</v>
      </c>
      <c r="BA373" s="426">
        <f t="shared" si="49"/>
        <v>0</v>
      </c>
      <c r="BB373" s="426">
        <f t="shared" si="50"/>
        <v>0</v>
      </c>
      <c r="BD373" s="88">
        <f t="shared" si="51"/>
        <v>0</v>
      </c>
      <c r="BE373" s="88">
        <f t="shared" si="52"/>
        <v>0</v>
      </c>
      <c r="CC373" s="12"/>
      <c r="CD373" s="12"/>
      <c r="CE373" s="12"/>
    </row>
    <row r="374" spans="1:83" ht="13.5" customHeight="1">
      <c r="A374" s="9"/>
      <c r="B374" s="15" t="str">
        <f>IF($C374&lt;&gt;"",MAX($B$7:B373)+1,"")</f>
        <v/>
      </c>
      <c r="C374" s="2"/>
      <c r="D374" s="167"/>
      <c r="E374" s="168"/>
      <c r="F374" s="153"/>
      <c r="G374" s="153"/>
      <c r="H374" s="160"/>
      <c r="I374" s="159"/>
      <c r="J374" s="163"/>
      <c r="K374" s="172"/>
      <c r="L374" s="162"/>
      <c r="M374" s="162"/>
      <c r="N374" s="532" t="str">
        <f>IF(Taula42[[#This Row],[Data inici contracte]]&lt;&gt;0,Taula42[[#This Row],[Data finalització contracte]]+1,"")</f>
        <v/>
      </c>
      <c r="O37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74" s="495" t="str">
        <f>IF(Taula42[[#This Row],[Data inici contracte]]&lt;&gt;0,((Taula42[[#This Row],[Dies de contracte en vigor durant l´any 2023]]/365)*104),"")</f>
        <v/>
      </c>
      <c r="Q374" s="496"/>
      <c r="R374" s="496"/>
      <c r="S374" s="496"/>
      <c r="T374" s="496"/>
      <c r="U374" s="371">
        <f>SUM(Taula42[[#This Row],[Nombre d''hores de suport i acompanyament a les famílies]:[Nombre d''hores de seguiment en el lloc de feina]])</f>
        <v>0</v>
      </c>
      <c r="V374" s="371" t="str">
        <f>IF(Taula42[[#This Row],[Suma total d''hores d''atenció]]=0,"",AH374)</f>
        <v/>
      </c>
      <c r="W374" s="170"/>
      <c r="X374" s="170"/>
      <c r="Y374" s="170"/>
      <c r="Z374" s="170"/>
      <c r="AA374" s="170"/>
      <c r="AB374" s="224">
        <f t="shared" si="45"/>
        <v>0</v>
      </c>
      <c r="AC374" s="227">
        <f>Taula42[[#This Row],[Mòdul aplicat]]</f>
        <v>0</v>
      </c>
      <c r="AD374" s="231"/>
      <c r="AE374" s="207"/>
      <c r="AF374" s="529">
        <f>(IF(AND(AS374=1,Taula42[[#This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74" s="529">
        <f t="shared" si="53"/>
        <v>0</v>
      </c>
      <c r="AH37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74" s="420"/>
      <c r="AJ374" s="471" t="str">
        <f>IF(Taula42[[#This Row],[Data inici contracte]]=0,"",(12/365)*Taula42[[#This Row],[Dies de contracte en vigor durant l´any 2023]])</f>
        <v/>
      </c>
      <c r="AK374" s="471" t="str">
        <f>IF(Taula42[[#This Row],[Data inici contracte]]=0,"",(24/365)*Taula42[[#This Row],[Dies de contracte en vigor durant l´any 2023]])</f>
        <v/>
      </c>
      <c r="AL374" s="471" t="str">
        <f>IF(Taula42[[#This Row],[Data inici contracte]]=0,"",(4/365)*Taula42[[#This Row],[Dies de contracte en vigor durant l´any 2023]])</f>
        <v/>
      </c>
      <c r="AM374" s="471" t="str">
        <f>IF(Taula42[[#This Row],[Data inici contracte]]=0,"",(64/365)*Taula42[[#This Row],[Dies de contracte en vigor durant l´any 2023]])</f>
        <v/>
      </c>
      <c r="AN374" s="420"/>
      <c r="AO374" s="91">
        <f>IF(AS374=1,((2763.41/365)*Taula42[[#This Row],[Dies de contracte en vigor durant l´any 2023]]),0)</f>
        <v>0</v>
      </c>
      <c r="AQ374" s="15"/>
      <c r="AS374" s="425">
        <f>IF(Taula42[[#This Row],[Núm. d''ordre]]&lt;&gt;"",1,0)</f>
        <v>0</v>
      </c>
      <c r="AU374" s="425">
        <f t="shared" si="46"/>
        <v>1</v>
      </c>
      <c r="AV374" s="425">
        <f t="shared" si="47"/>
        <v>0</v>
      </c>
      <c r="AX374" s="425">
        <f>IF(Taula42[[#This Row],[Núm. d''ordre]]&gt;0,1,0)</f>
        <v>1</v>
      </c>
      <c r="AZ374" s="426">
        <f t="shared" si="48"/>
        <v>0</v>
      </c>
      <c r="BA374" s="426">
        <f t="shared" si="49"/>
        <v>0</v>
      </c>
      <c r="BB374" s="426">
        <f t="shared" si="50"/>
        <v>0</v>
      </c>
      <c r="BD374" s="88">
        <f t="shared" si="51"/>
        <v>0</v>
      </c>
      <c r="BE374" s="88">
        <f t="shared" si="52"/>
        <v>0</v>
      </c>
      <c r="CC374" s="12"/>
      <c r="CD374" s="12"/>
      <c r="CE374" s="12"/>
    </row>
    <row r="375" spans="1:83" ht="13.5" customHeight="1">
      <c r="A375" s="9"/>
      <c r="B375" s="15" t="str">
        <f>IF($C375&lt;&gt;"",MAX($B$7:B374)+1,"")</f>
        <v/>
      </c>
      <c r="C375" s="2"/>
      <c r="D375" s="167"/>
      <c r="E375" s="168"/>
      <c r="F375" s="153"/>
      <c r="G375" s="153"/>
      <c r="H375" s="160"/>
      <c r="I375" s="159"/>
      <c r="J375" s="163"/>
      <c r="K375" s="172"/>
      <c r="L375" s="162"/>
      <c r="M375" s="162"/>
      <c r="N375" s="532" t="str">
        <f>IF(Taula42[[#This Row],[Data inici contracte]]&lt;&gt;0,Taula42[[#This Row],[Data finalització contracte]]+1,"")</f>
        <v/>
      </c>
      <c r="O37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75" s="495" t="str">
        <f>IF(Taula42[[#This Row],[Data inici contracte]]&lt;&gt;0,((Taula42[[#This Row],[Dies de contracte en vigor durant l´any 2023]]/365)*104),"")</f>
        <v/>
      </c>
      <c r="Q375" s="496"/>
      <c r="R375" s="496"/>
      <c r="S375" s="496"/>
      <c r="T375" s="496"/>
      <c r="U375" s="371">
        <f>SUM(Taula42[[#This Row],[Nombre d''hores de suport i acompanyament a les famílies]:[Nombre d''hores de seguiment en el lloc de feina]])</f>
        <v>0</v>
      </c>
      <c r="V375" s="371" t="str">
        <f>IF(Taula42[[#This Row],[Suma total d''hores d''atenció]]=0,"",AH375)</f>
        <v/>
      </c>
      <c r="W375" s="170"/>
      <c r="X375" s="170"/>
      <c r="Y375" s="170"/>
      <c r="Z375" s="170"/>
      <c r="AA375" s="170"/>
      <c r="AB375" s="224">
        <f t="shared" si="45"/>
        <v>0</v>
      </c>
      <c r="AC375" s="227">
        <f>Taula42[[#This Row],[Mòdul aplicat]]</f>
        <v>0</v>
      </c>
      <c r="AD375" s="231"/>
      <c r="AE375" s="207"/>
      <c r="AF375" s="529">
        <f>(IF(AND(AS375=1,Taula42[[#This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75" s="529">
        <f t="shared" si="53"/>
        <v>0</v>
      </c>
      <c r="AH37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75" s="420"/>
      <c r="AJ375" s="471" t="str">
        <f>IF(Taula42[[#This Row],[Data inici contracte]]=0,"",(12/365)*Taula42[[#This Row],[Dies de contracte en vigor durant l´any 2023]])</f>
        <v/>
      </c>
      <c r="AK375" s="471" t="str">
        <f>IF(Taula42[[#This Row],[Data inici contracte]]=0,"",(24/365)*Taula42[[#This Row],[Dies de contracte en vigor durant l´any 2023]])</f>
        <v/>
      </c>
      <c r="AL375" s="471" t="str">
        <f>IF(Taula42[[#This Row],[Data inici contracte]]=0,"",(4/365)*Taula42[[#This Row],[Dies de contracte en vigor durant l´any 2023]])</f>
        <v/>
      </c>
      <c r="AM375" s="471" t="str">
        <f>IF(Taula42[[#This Row],[Data inici contracte]]=0,"",(64/365)*Taula42[[#This Row],[Dies de contracte en vigor durant l´any 2023]])</f>
        <v/>
      </c>
      <c r="AN375" s="420"/>
      <c r="AO375" s="91">
        <f>IF(AS375=1,((2763.41/365)*Taula42[[#This Row],[Dies de contracte en vigor durant l´any 2023]]),0)</f>
        <v>0</v>
      </c>
      <c r="AQ375" s="15"/>
      <c r="AS375" s="425">
        <f>IF(Taula42[[#This Row],[Núm. d''ordre]]&lt;&gt;"",1,0)</f>
        <v>0</v>
      </c>
      <c r="AU375" s="425">
        <f t="shared" si="46"/>
        <v>1</v>
      </c>
      <c r="AV375" s="425">
        <f t="shared" si="47"/>
        <v>0</v>
      </c>
      <c r="AX375" s="425">
        <f>IF(Taula42[[#This Row],[Núm. d''ordre]]&gt;0,1,0)</f>
        <v>1</v>
      </c>
      <c r="AZ375" s="426">
        <f t="shared" si="48"/>
        <v>0</v>
      </c>
      <c r="BA375" s="426">
        <f t="shared" si="49"/>
        <v>0</v>
      </c>
      <c r="BB375" s="426">
        <f t="shared" si="50"/>
        <v>0</v>
      </c>
      <c r="BD375" s="88">
        <f t="shared" si="51"/>
        <v>0</v>
      </c>
      <c r="BE375" s="88">
        <f t="shared" si="52"/>
        <v>0</v>
      </c>
      <c r="CC375" s="12"/>
      <c r="CD375" s="12"/>
      <c r="CE375" s="12"/>
    </row>
    <row r="376" spans="1:83" ht="13.5" customHeight="1">
      <c r="A376" s="9"/>
      <c r="B376" s="15" t="str">
        <f>IF($C376&lt;&gt;"",MAX($B$7:B375)+1,"")</f>
        <v/>
      </c>
      <c r="C376" s="2"/>
      <c r="D376" s="167"/>
      <c r="E376" s="168"/>
      <c r="F376" s="153"/>
      <c r="G376" s="153"/>
      <c r="H376" s="160"/>
      <c r="I376" s="159"/>
      <c r="J376" s="163"/>
      <c r="K376" s="172"/>
      <c r="L376" s="162"/>
      <c r="M376" s="162"/>
      <c r="N376" s="532" t="str">
        <f>IF(Taula42[[#This Row],[Data inici contracte]]&lt;&gt;0,Taula42[[#This Row],[Data finalització contracte]]+1,"")</f>
        <v/>
      </c>
      <c r="O37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76" s="495" t="str">
        <f>IF(Taula42[[#This Row],[Data inici contracte]]&lt;&gt;0,((Taula42[[#This Row],[Dies de contracte en vigor durant l´any 2023]]/365)*104),"")</f>
        <v/>
      </c>
      <c r="Q376" s="496"/>
      <c r="R376" s="496"/>
      <c r="S376" s="496"/>
      <c r="T376" s="496"/>
      <c r="U376" s="371">
        <f>SUM(Taula42[[#This Row],[Nombre d''hores de suport i acompanyament a les famílies]:[Nombre d''hores de seguiment en el lloc de feina]])</f>
        <v>0</v>
      </c>
      <c r="V376" s="371" t="str">
        <f>IF(Taula42[[#This Row],[Suma total d''hores d''atenció]]=0,"",AH376)</f>
        <v/>
      </c>
      <c r="W376" s="170"/>
      <c r="X376" s="170"/>
      <c r="Y376" s="170"/>
      <c r="Z376" s="170"/>
      <c r="AA376" s="170"/>
      <c r="AB376" s="224">
        <f t="shared" si="45"/>
        <v>0</v>
      </c>
      <c r="AC376" s="227">
        <f>Taula42[[#This Row],[Mòdul aplicat]]</f>
        <v>0</v>
      </c>
      <c r="AD376" s="231"/>
      <c r="AE376" s="207"/>
      <c r="AF376" s="529">
        <f>(IF(AND(AS376=1,Taula42[[#This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76" s="529">
        <f t="shared" si="53"/>
        <v>0</v>
      </c>
      <c r="AH37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76" s="420"/>
      <c r="AJ376" s="471" t="str">
        <f>IF(Taula42[[#This Row],[Data inici contracte]]=0,"",(12/365)*Taula42[[#This Row],[Dies de contracte en vigor durant l´any 2023]])</f>
        <v/>
      </c>
      <c r="AK376" s="471" t="str">
        <f>IF(Taula42[[#This Row],[Data inici contracte]]=0,"",(24/365)*Taula42[[#This Row],[Dies de contracte en vigor durant l´any 2023]])</f>
        <v/>
      </c>
      <c r="AL376" s="471" t="str">
        <f>IF(Taula42[[#This Row],[Data inici contracte]]=0,"",(4/365)*Taula42[[#This Row],[Dies de contracte en vigor durant l´any 2023]])</f>
        <v/>
      </c>
      <c r="AM376" s="471" t="str">
        <f>IF(Taula42[[#This Row],[Data inici contracte]]=0,"",(64/365)*Taula42[[#This Row],[Dies de contracte en vigor durant l´any 2023]])</f>
        <v/>
      </c>
      <c r="AN376" s="420"/>
      <c r="AO376" s="91">
        <f>IF(AS376=1,((2763.41/365)*Taula42[[#This Row],[Dies de contracte en vigor durant l´any 2023]]),0)</f>
        <v>0</v>
      </c>
      <c r="AQ376" s="15"/>
      <c r="AS376" s="425">
        <f>IF(Taula42[[#This Row],[Núm. d''ordre]]&lt;&gt;"",1,0)</f>
        <v>0</v>
      </c>
      <c r="AU376" s="425">
        <f t="shared" si="46"/>
        <v>1</v>
      </c>
      <c r="AV376" s="425">
        <f t="shared" si="47"/>
        <v>0</v>
      </c>
      <c r="AX376" s="425">
        <f>IF(Taula42[[#This Row],[Núm. d''ordre]]&gt;0,1,0)</f>
        <v>1</v>
      </c>
      <c r="AZ376" s="426">
        <f t="shared" si="48"/>
        <v>0</v>
      </c>
      <c r="BA376" s="426">
        <f t="shared" si="49"/>
        <v>0</v>
      </c>
      <c r="BB376" s="426">
        <f t="shared" si="50"/>
        <v>0</v>
      </c>
      <c r="BD376" s="88">
        <f t="shared" si="51"/>
        <v>0</v>
      </c>
      <c r="BE376" s="88">
        <f t="shared" si="52"/>
        <v>0</v>
      </c>
      <c r="CC376" s="12"/>
      <c r="CD376" s="12"/>
      <c r="CE376" s="12"/>
    </row>
    <row r="377" spans="1:83" ht="13.5" customHeight="1">
      <c r="A377" s="9"/>
      <c r="B377" s="15" t="str">
        <f>IF($C377&lt;&gt;"",MAX($B$7:B376)+1,"")</f>
        <v/>
      </c>
      <c r="C377" s="2"/>
      <c r="D377" s="167"/>
      <c r="E377" s="168"/>
      <c r="F377" s="153"/>
      <c r="G377" s="153"/>
      <c r="H377" s="160"/>
      <c r="I377" s="159"/>
      <c r="J377" s="163"/>
      <c r="K377" s="172"/>
      <c r="L377" s="162"/>
      <c r="M377" s="162"/>
      <c r="N377" s="532" t="str">
        <f>IF(Taula42[[#This Row],[Data inici contracte]]&lt;&gt;0,Taula42[[#This Row],[Data finalització contracte]]+1,"")</f>
        <v/>
      </c>
      <c r="O37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77" s="495" t="str">
        <f>IF(Taula42[[#This Row],[Data inici contracte]]&lt;&gt;0,((Taula42[[#This Row],[Dies de contracte en vigor durant l´any 2023]]/365)*104),"")</f>
        <v/>
      </c>
      <c r="Q377" s="496"/>
      <c r="R377" s="496"/>
      <c r="S377" s="496"/>
      <c r="T377" s="496"/>
      <c r="U377" s="371">
        <f>SUM(Taula42[[#This Row],[Nombre d''hores de suport i acompanyament a les famílies]:[Nombre d''hores de seguiment en el lloc de feina]])</f>
        <v>0</v>
      </c>
      <c r="V377" s="371" t="str">
        <f>IF(Taula42[[#This Row],[Suma total d''hores d''atenció]]=0,"",AH377)</f>
        <v/>
      </c>
      <c r="W377" s="170"/>
      <c r="X377" s="170"/>
      <c r="Y377" s="170"/>
      <c r="Z377" s="170"/>
      <c r="AA377" s="170"/>
      <c r="AB377" s="224">
        <f t="shared" si="45"/>
        <v>0</v>
      </c>
      <c r="AC377" s="227">
        <f>Taula42[[#This Row],[Mòdul aplicat]]</f>
        <v>0</v>
      </c>
      <c r="AD377" s="231"/>
      <c r="AE377" s="207"/>
      <c r="AF377" s="529">
        <f>(IF(AND(AS377=1,Taula42[[#This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77" s="529">
        <f t="shared" si="53"/>
        <v>0</v>
      </c>
      <c r="AH37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77" s="420"/>
      <c r="AJ377" s="471" t="str">
        <f>IF(Taula42[[#This Row],[Data inici contracte]]=0,"",(12/365)*Taula42[[#This Row],[Dies de contracte en vigor durant l´any 2023]])</f>
        <v/>
      </c>
      <c r="AK377" s="471" t="str">
        <f>IF(Taula42[[#This Row],[Data inici contracte]]=0,"",(24/365)*Taula42[[#This Row],[Dies de contracte en vigor durant l´any 2023]])</f>
        <v/>
      </c>
      <c r="AL377" s="471" t="str">
        <f>IF(Taula42[[#This Row],[Data inici contracte]]=0,"",(4/365)*Taula42[[#This Row],[Dies de contracte en vigor durant l´any 2023]])</f>
        <v/>
      </c>
      <c r="AM377" s="471" t="str">
        <f>IF(Taula42[[#This Row],[Data inici contracte]]=0,"",(64/365)*Taula42[[#This Row],[Dies de contracte en vigor durant l´any 2023]])</f>
        <v/>
      </c>
      <c r="AN377" s="420"/>
      <c r="AO377" s="91">
        <f>IF(AS377=1,((2763.41/365)*Taula42[[#This Row],[Dies de contracte en vigor durant l´any 2023]]),0)</f>
        <v>0</v>
      </c>
      <c r="AQ377" s="15"/>
      <c r="AS377" s="425">
        <f>IF(Taula42[[#This Row],[Núm. d''ordre]]&lt;&gt;"",1,0)</f>
        <v>0</v>
      </c>
      <c r="AU377" s="425">
        <f t="shared" si="46"/>
        <v>1</v>
      </c>
      <c r="AV377" s="425">
        <f t="shared" si="47"/>
        <v>0</v>
      </c>
      <c r="AX377" s="425">
        <f>IF(Taula42[[#This Row],[Núm. d''ordre]]&gt;0,1,0)</f>
        <v>1</v>
      </c>
      <c r="AZ377" s="426">
        <f t="shared" si="48"/>
        <v>0</v>
      </c>
      <c r="BA377" s="426">
        <f t="shared" si="49"/>
        <v>0</v>
      </c>
      <c r="BB377" s="426">
        <f t="shared" si="50"/>
        <v>0</v>
      </c>
      <c r="BD377" s="88">
        <f t="shared" si="51"/>
        <v>0</v>
      </c>
      <c r="BE377" s="88">
        <f t="shared" si="52"/>
        <v>0</v>
      </c>
      <c r="CC377" s="12"/>
      <c r="CD377" s="12"/>
      <c r="CE377" s="12"/>
    </row>
    <row r="378" spans="1:83" ht="13.5" customHeight="1">
      <c r="A378" s="9"/>
      <c r="B378" s="15" t="str">
        <f>IF($C378&lt;&gt;"",MAX($B$7:B377)+1,"")</f>
        <v/>
      </c>
      <c r="C378" s="2"/>
      <c r="D378" s="167"/>
      <c r="E378" s="168"/>
      <c r="F378" s="153"/>
      <c r="G378" s="153"/>
      <c r="H378" s="160"/>
      <c r="I378" s="159"/>
      <c r="J378" s="163"/>
      <c r="K378" s="172"/>
      <c r="L378" s="162"/>
      <c r="M378" s="162"/>
      <c r="N378" s="532" t="str">
        <f>IF(Taula42[[#This Row],[Data inici contracte]]&lt;&gt;0,Taula42[[#This Row],[Data finalització contracte]]+1,"")</f>
        <v/>
      </c>
      <c r="O37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78" s="495" t="str">
        <f>IF(Taula42[[#This Row],[Data inici contracte]]&lt;&gt;0,((Taula42[[#This Row],[Dies de contracte en vigor durant l´any 2023]]/365)*104),"")</f>
        <v/>
      </c>
      <c r="Q378" s="496"/>
      <c r="R378" s="496"/>
      <c r="S378" s="496"/>
      <c r="T378" s="496"/>
      <c r="U378" s="371">
        <f>SUM(Taula42[[#This Row],[Nombre d''hores de suport i acompanyament a les famílies]:[Nombre d''hores de seguiment en el lloc de feina]])</f>
        <v>0</v>
      </c>
      <c r="V378" s="371" t="str">
        <f>IF(Taula42[[#This Row],[Suma total d''hores d''atenció]]=0,"",AH378)</f>
        <v/>
      </c>
      <c r="W378" s="170"/>
      <c r="X378" s="170"/>
      <c r="Y378" s="170"/>
      <c r="Z378" s="170"/>
      <c r="AA378" s="170"/>
      <c r="AB378" s="224">
        <f t="shared" si="45"/>
        <v>0</v>
      </c>
      <c r="AC378" s="227">
        <f>Taula42[[#This Row],[Mòdul aplicat]]</f>
        <v>0</v>
      </c>
      <c r="AD378" s="231"/>
      <c r="AE378" s="207"/>
      <c r="AF378" s="529">
        <f>(IF(AND(AS378=1,Taula42[[#This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78" s="529">
        <f t="shared" si="53"/>
        <v>0</v>
      </c>
      <c r="AH37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78" s="420"/>
      <c r="AJ378" s="471" t="str">
        <f>IF(Taula42[[#This Row],[Data inici contracte]]=0,"",(12/365)*Taula42[[#This Row],[Dies de contracte en vigor durant l´any 2023]])</f>
        <v/>
      </c>
      <c r="AK378" s="471" t="str">
        <f>IF(Taula42[[#This Row],[Data inici contracte]]=0,"",(24/365)*Taula42[[#This Row],[Dies de contracte en vigor durant l´any 2023]])</f>
        <v/>
      </c>
      <c r="AL378" s="471" t="str">
        <f>IF(Taula42[[#This Row],[Data inici contracte]]=0,"",(4/365)*Taula42[[#This Row],[Dies de contracte en vigor durant l´any 2023]])</f>
        <v/>
      </c>
      <c r="AM378" s="471" t="str">
        <f>IF(Taula42[[#This Row],[Data inici contracte]]=0,"",(64/365)*Taula42[[#This Row],[Dies de contracte en vigor durant l´any 2023]])</f>
        <v/>
      </c>
      <c r="AN378" s="420"/>
      <c r="AO378" s="91">
        <f>IF(AS378=1,((2763.41/365)*Taula42[[#This Row],[Dies de contracte en vigor durant l´any 2023]]),0)</f>
        <v>0</v>
      </c>
      <c r="AQ378" s="15"/>
      <c r="AS378" s="425">
        <f>IF(Taula42[[#This Row],[Núm. d''ordre]]&lt;&gt;"",1,0)</f>
        <v>0</v>
      </c>
      <c r="AU378" s="425">
        <f t="shared" si="46"/>
        <v>1</v>
      </c>
      <c r="AV378" s="425">
        <f t="shared" si="47"/>
        <v>0</v>
      </c>
      <c r="AX378" s="425">
        <f>IF(Taula42[[#This Row],[Núm. d''ordre]]&gt;0,1,0)</f>
        <v>1</v>
      </c>
      <c r="AZ378" s="426">
        <f t="shared" si="48"/>
        <v>0</v>
      </c>
      <c r="BA378" s="426">
        <f t="shared" si="49"/>
        <v>0</v>
      </c>
      <c r="BB378" s="426">
        <f t="shared" si="50"/>
        <v>0</v>
      </c>
      <c r="BD378" s="88">
        <f t="shared" si="51"/>
        <v>0</v>
      </c>
      <c r="BE378" s="88">
        <f t="shared" si="52"/>
        <v>0</v>
      </c>
      <c r="CC378" s="12"/>
      <c r="CD378" s="12"/>
      <c r="CE378" s="12"/>
    </row>
    <row r="379" spans="1:83" ht="13.5" customHeight="1">
      <c r="A379" s="9"/>
      <c r="B379" s="15" t="str">
        <f>IF($C379&lt;&gt;"",MAX($B$7:B378)+1,"")</f>
        <v/>
      </c>
      <c r="C379" s="2"/>
      <c r="D379" s="167"/>
      <c r="E379" s="168"/>
      <c r="F379" s="153"/>
      <c r="G379" s="153"/>
      <c r="H379" s="160"/>
      <c r="I379" s="159"/>
      <c r="J379" s="163"/>
      <c r="K379" s="172"/>
      <c r="L379" s="162"/>
      <c r="M379" s="162"/>
      <c r="N379" s="532" t="str">
        <f>IF(Taula42[[#This Row],[Data inici contracte]]&lt;&gt;0,Taula42[[#This Row],[Data finalització contracte]]+1,"")</f>
        <v/>
      </c>
      <c r="O37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79" s="495" t="str">
        <f>IF(Taula42[[#This Row],[Data inici contracte]]&lt;&gt;0,((Taula42[[#This Row],[Dies de contracte en vigor durant l´any 2023]]/365)*104),"")</f>
        <v/>
      </c>
      <c r="Q379" s="496"/>
      <c r="R379" s="496"/>
      <c r="S379" s="496"/>
      <c r="T379" s="496"/>
      <c r="U379" s="371">
        <f>SUM(Taula42[[#This Row],[Nombre d''hores de suport i acompanyament a les famílies]:[Nombre d''hores de seguiment en el lloc de feina]])</f>
        <v>0</v>
      </c>
      <c r="V379" s="371" t="str">
        <f>IF(Taula42[[#This Row],[Suma total d''hores d''atenció]]=0,"",AH379)</f>
        <v/>
      </c>
      <c r="W379" s="170"/>
      <c r="X379" s="170"/>
      <c r="Y379" s="170"/>
      <c r="Z379" s="170"/>
      <c r="AA379" s="170"/>
      <c r="AB379" s="224">
        <f t="shared" si="45"/>
        <v>0</v>
      </c>
      <c r="AC379" s="227">
        <f>Taula42[[#This Row],[Mòdul aplicat]]</f>
        <v>0</v>
      </c>
      <c r="AD379" s="231"/>
      <c r="AE379" s="80"/>
      <c r="AF379" s="529">
        <f>(IF(AND(AS379=1,Taula42[[#This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79" s="529">
        <f t="shared" si="53"/>
        <v>0</v>
      </c>
      <c r="AH37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79" s="420"/>
      <c r="AJ379" s="471" t="str">
        <f>IF(Taula42[[#This Row],[Data inici contracte]]=0,"",(12/365)*Taula42[[#This Row],[Dies de contracte en vigor durant l´any 2023]])</f>
        <v/>
      </c>
      <c r="AK379" s="471" t="str">
        <f>IF(Taula42[[#This Row],[Data inici contracte]]=0,"",(24/365)*Taula42[[#This Row],[Dies de contracte en vigor durant l´any 2023]])</f>
        <v/>
      </c>
      <c r="AL379" s="471" t="str">
        <f>IF(Taula42[[#This Row],[Data inici contracte]]=0,"",(4/365)*Taula42[[#This Row],[Dies de contracte en vigor durant l´any 2023]])</f>
        <v/>
      </c>
      <c r="AM379" s="471" t="str">
        <f>IF(Taula42[[#This Row],[Data inici contracte]]=0,"",(64/365)*Taula42[[#This Row],[Dies de contracte en vigor durant l´any 2023]])</f>
        <v/>
      </c>
      <c r="AN379" s="420"/>
      <c r="AO379" s="91">
        <f>IF(AS379=1,((2763.41/365)*Taula42[[#This Row],[Dies de contracte en vigor durant l´any 2023]]),0)</f>
        <v>0</v>
      </c>
      <c r="AQ379" s="15"/>
      <c r="AS379" s="425">
        <f>IF(Taula42[[#This Row],[Núm. d''ordre]]&lt;&gt;"",1,0)</f>
        <v>0</v>
      </c>
      <c r="AU379" s="425">
        <f t="shared" si="46"/>
        <v>1</v>
      </c>
      <c r="AV379" s="425">
        <f t="shared" si="47"/>
        <v>0</v>
      </c>
      <c r="AX379" s="425">
        <f>IF(Taula42[[#This Row],[Núm. d''ordre]]&gt;0,1,0)</f>
        <v>1</v>
      </c>
      <c r="AZ379" s="426">
        <f t="shared" si="48"/>
        <v>0</v>
      </c>
      <c r="BA379" s="426">
        <f t="shared" si="49"/>
        <v>0</v>
      </c>
      <c r="BB379" s="426">
        <f t="shared" si="50"/>
        <v>0</v>
      </c>
      <c r="BD379" s="88">
        <f t="shared" si="51"/>
        <v>0</v>
      </c>
      <c r="BE379" s="88">
        <f t="shared" si="52"/>
        <v>0</v>
      </c>
      <c r="CC379" s="12"/>
      <c r="CD379" s="12"/>
      <c r="CE379" s="12"/>
    </row>
    <row r="380" spans="1:83" ht="13.5" customHeight="1">
      <c r="A380" s="9"/>
      <c r="B380" s="15" t="str">
        <f>IF($C380&lt;&gt;"",MAX($B$7:B379)+1,"")</f>
        <v/>
      </c>
      <c r="C380" s="2"/>
      <c r="D380" s="167"/>
      <c r="E380" s="168"/>
      <c r="F380" s="153"/>
      <c r="G380" s="153"/>
      <c r="H380" s="160"/>
      <c r="I380" s="159"/>
      <c r="J380" s="163"/>
      <c r="K380" s="172"/>
      <c r="L380" s="162"/>
      <c r="M380" s="162"/>
      <c r="N380" s="532" t="str">
        <f>IF(Taula42[[#This Row],[Data inici contracte]]&lt;&gt;0,Taula42[[#This Row],[Data finalització contracte]]+1,"")</f>
        <v/>
      </c>
      <c r="O38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80" s="495" t="str">
        <f>IF(Taula42[[#This Row],[Data inici contracte]]&lt;&gt;0,((Taula42[[#This Row],[Dies de contracte en vigor durant l´any 2023]]/365)*104),"")</f>
        <v/>
      </c>
      <c r="Q380" s="496"/>
      <c r="R380" s="496"/>
      <c r="S380" s="496"/>
      <c r="T380" s="496"/>
      <c r="U380" s="371">
        <f>SUM(Taula42[[#This Row],[Nombre d''hores de suport i acompanyament a les famílies]:[Nombre d''hores de seguiment en el lloc de feina]])</f>
        <v>0</v>
      </c>
      <c r="V380" s="371" t="str">
        <f>IF(Taula42[[#This Row],[Suma total d''hores d''atenció]]=0,"",AH380)</f>
        <v/>
      </c>
      <c r="W380" s="170"/>
      <c r="X380" s="170"/>
      <c r="Y380" s="170"/>
      <c r="Z380" s="170"/>
      <c r="AA380" s="170"/>
      <c r="AB380" s="224">
        <f t="shared" si="45"/>
        <v>0</v>
      </c>
      <c r="AC380" s="227">
        <f>Taula42[[#This Row],[Mòdul aplicat]]</f>
        <v>0</v>
      </c>
      <c r="AD380" s="231"/>
      <c r="AE380" s="80"/>
      <c r="AF380" s="529">
        <f>(IF(AND(AS380=1,Taula42[[#This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80" s="529">
        <f t="shared" si="53"/>
        <v>0</v>
      </c>
      <c r="AH38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80" s="420"/>
      <c r="AJ380" s="471" t="str">
        <f>IF(Taula42[[#This Row],[Data inici contracte]]=0,"",(12/365)*Taula42[[#This Row],[Dies de contracte en vigor durant l´any 2023]])</f>
        <v/>
      </c>
      <c r="AK380" s="471" t="str">
        <f>IF(Taula42[[#This Row],[Data inici contracte]]=0,"",(24/365)*Taula42[[#This Row],[Dies de contracte en vigor durant l´any 2023]])</f>
        <v/>
      </c>
      <c r="AL380" s="471" t="str">
        <f>IF(Taula42[[#This Row],[Data inici contracte]]=0,"",(4/365)*Taula42[[#This Row],[Dies de contracte en vigor durant l´any 2023]])</f>
        <v/>
      </c>
      <c r="AM380" s="471" t="str">
        <f>IF(Taula42[[#This Row],[Data inici contracte]]=0,"",(64/365)*Taula42[[#This Row],[Dies de contracte en vigor durant l´any 2023]])</f>
        <v/>
      </c>
      <c r="AN380" s="420"/>
      <c r="AO380" s="91">
        <f>IF(AS380=1,((2763.41/365)*Taula42[[#This Row],[Dies de contracte en vigor durant l´any 2023]]),0)</f>
        <v>0</v>
      </c>
      <c r="AQ380" s="15"/>
      <c r="AS380" s="425">
        <f>IF(Taula42[[#This Row],[Núm. d''ordre]]&lt;&gt;"",1,0)</f>
        <v>0</v>
      </c>
      <c r="AU380" s="425">
        <f t="shared" si="46"/>
        <v>1</v>
      </c>
      <c r="AV380" s="425">
        <f t="shared" si="47"/>
        <v>0</v>
      </c>
      <c r="AX380" s="425">
        <f>IF(Taula42[[#This Row],[Núm. d''ordre]]&gt;0,1,0)</f>
        <v>1</v>
      </c>
      <c r="AZ380" s="426">
        <f t="shared" si="48"/>
        <v>0</v>
      </c>
      <c r="BA380" s="426">
        <f t="shared" si="49"/>
        <v>0</v>
      </c>
      <c r="BB380" s="426">
        <f t="shared" si="50"/>
        <v>0</v>
      </c>
      <c r="BD380" s="88">
        <f t="shared" si="51"/>
        <v>0</v>
      </c>
      <c r="BE380" s="88">
        <f t="shared" si="52"/>
        <v>0</v>
      </c>
      <c r="CC380" s="12"/>
      <c r="CD380" s="12"/>
      <c r="CE380" s="12"/>
    </row>
    <row r="381" spans="1:83" ht="13.5" customHeight="1">
      <c r="A381" s="9"/>
      <c r="B381" s="15" t="str">
        <f>IF($C381&lt;&gt;"",MAX($B$7:B380)+1,"")</f>
        <v/>
      </c>
      <c r="C381" s="2"/>
      <c r="D381" s="167"/>
      <c r="E381" s="168"/>
      <c r="F381" s="153"/>
      <c r="G381" s="153"/>
      <c r="H381" s="160"/>
      <c r="I381" s="159"/>
      <c r="J381" s="163"/>
      <c r="K381" s="172"/>
      <c r="L381" s="162"/>
      <c r="M381" s="162"/>
      <c r="N381" s="532" t="str">
        <f>IF(Taula42[[#This Row],[Data inici contracte]]&lt;&gt;0,Taula42[[#This Row],[Data finalització contracte]]+1,"")</f>
        <v/>
      </c>
      <c r="O38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81" s="495" t="str">
        <f>IF(Taula42[[#This Row],[Data inici contracte]]&lt;&gt;0,((Taula42[[#This Row],[Dies de contracte en vigor durant l´any 2023]]/365)*104),"")</f>
        <v/>
      </c>
      <c r="Q381" s="496"/>
      <c r="R381" s="496"/>
      <c r="S381" s="496"/>
      <c r="T381" s="496"/>
      <c r="U381" s="371">
        <f>SUM(Taula42[[#This Row],[Nombre d''hores de suport i acompanyament a les famílies]:[Nombre d''hores de seguiment en el lloc de feina]])</f>
        <v>0</v>
      </c>
      <c r="V381" s="371" t="str">
        <f>IF(Taula42[[#This Row],[Suma total d''hores d''atenció]]=0,"",AH381)</f>
        <v/>
      </c>
      <c r="W381" s="170"/>
      <c r="X381" s="170"/>
      <c r="Y381" s="170"/>
      <c r="Z381" s="170"/>
      <c r="AA381" s="170"/>
      <c r="AB381" s="224">
        <f t="shared" si="45"/>
        <v>0</v>
      </c>
      <c r="AC381" s="227">
        <f>Taula42[[#This Row],[Mòdul aplicat]]</f>
        <v>0</v>
      </c>
      <c r="AD381" s="231"/>
      <c r="AE381" s="80"/>
      <c r="AF381" s="529">
        <f>(IF(AND(AS381=1,Taula42[[#This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81" s="529">
        <f t="shared" si="53"/>
        <v>0</v>
      </c>
      <c r="AH38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81" s="420"/>
      <c r="AJ381" s="471" t="str">
        <f>IF(Taula42[[#This Row],[Data inici contracte]]=0,"",(12/365)*Taula42[[#This Row],[Dies de contracte en vigor durant l´any 2023]])</f>
        <v/>
      </c>
      <c r="AK381" s="471" t="str">
        <f>IF(Taula42[[#This Row],[Data inici contracte]]=0,"",(24/365)*Taula42[[#This Row],[Dies de contracte en vigor durant l´any 2023]])</f>
        <v/>
      </c>
      <c r="AL381" s="471" t="str">
        <f>IF(Taula42[[#This Row],[Data inici contracte]]=0,"",(4/365)*Taula42[[#This Row],[Dies de contracte en vigor durant l´any 2023]])</f>
        <v/>
      </c>
      <c r="AM381" s="471" t="str">
        <f>IF(Taula42[[#This Row],[Data inici contracte]]=0,"",(64/365)*Taula42[[#This Row],[Dies de contracte en vigor durant l´any 2023]])</f>
        <v/>
      </c>
      <c r="AN381" s="420"/>
      <c r="AO381" s="91">
        <f>IF(AS381=1,((2763.41/365)*Taula42[[#This Row],[Dies de contracte en vigor durant l´any 2023]]),0)</f>
        <v>0</v>
      </c>
      <c r="AQ381" s="15"/>
      <c r="AS381" s="425">
        <f>IF(Taula42[[#This Row],[Núm. d''ordre]]&lt;&gt;"",1,0)</f>
        <v>0</v>
      </c>
      <c r="AU381" s="425">
        <f t="shared" si="46"/>
        <v>1</v>
      </c>
      <c r="AV381" s="425">
        <f t="shared" si="47"/>
        <v>0</v>
      </c>
      <c r="AX381" s="425">
        <f>IF(Taula42[[#This Row],[Núm. d''ordre]]&gt;0,1,0)</f>
        <v>1</v>
      </c>
      <c r="AZ381" s="426">
        <f t="shared" si="48"/>
        <v>0</v>
      </c>
      <c r="BA381" s="426">
        <f t="shared" si="49"/>
        <v>0</v>
      </c>
      <c r="BB381" s="426">
        <f t="shared" si="50"/>
        <v>0</v>
      </c>
      <c r="BD381" s="88">
        <f t="shared" si="51"/>
        <v>0</v>
      </c>
      <c r="BE381" s="88">
        <f t="shared" si="52"/>
        <v>0</v>
      </c>
      <c r="CC381" s="12"/>
      <c r="CD381" s="12"/>
      <c r="CE381" s="12"/>
    </row>
    <row r="382" spans="1:83" ht="13.5" customHeight="1">
      <c r="A382" s="9"/>
      <c r="B382" s="15" t="str">
        <f>IF($C382&lt;&gt;"",MAX($B$7:B381)+1,"")</f>
        <v/>
      </c>
      <c r="C382" s="2"/>
      <c r="D382" s="167"/>
      <c r="E382" s="168"/>
      <c r="F382" s="153"/>
      <c r="G382" s="153"/>
      <c r="H382" s="160"/>
      <c r="I382" s="159"/>
      <c r="J382" s="163"/>
      <c r="K382" s="172"/>
      <c r="L382" s="162"/>
      <c r="M382" s="162"/>
      <c r="N382" s="532" t="str">
        <f>IF(Taula42[[#This Row],[Data inici contracte]]&lt;&gt;0,Taula42[[#This Row],[Data finalització contracte]]+1,"")</f>
        <v/>
      </c>
      <c r="O38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82" s="495" t="str">
        <f>IF(Taula42[[#This Row],[Data inici contracte]]&lt;&gt;0,((Taula42[[#This Row],[Dies de contracte en vigor durant l´any 2023]]/365)*104),"")</f>
        <v/>
      </c>
      <c r="Q382" s="496"/>
      <c r="R382" s="496"/>
      <c r="S382" s="496"/>
      <c r="T382" s="496"/>
      <c r="U382" s="371">
        <f>SUM(Taula42[[#This Row],[Nombre d''hores de suport i acompanyament a les famílies]:[Nombre d''hores de seguiment en el lloc de feina]])</f>
        <v>0</v>
      </c>
      <c r="V382" s="371" t="str">
        <f>IF(Taula42[[#This Row],[Suma total d''hores d''atenció]]=0,"",AH382)</f>
        <v/>
      </c>
      <c r="W382" s="170"/>
      <c r="X382" s="170"/>
      <c r="Y382" s="170"/>
      <c r="Z382" s="170"/>
      <c r="AA382" s="170"/>
      <c r="AB382" s="224">
        <f t="shared" si="45"/>
        <v>0</v>
      </c>
      <c r="AC382" s="227">
        <f>Taula42[[#This Row],[Mòdul aplicat]]</f>
        <v>0</v>
      </c>
      <c r="AD382" s="231"/>
      <c r="AE382" s="80"/>
      <c r="AF382" s="529">
        <f>(IF(AND(AS382=1,Taula42[[#This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82" s="529">
        <f t="shared" si="53"/>
        <v>0</v>
      </c>
      <c r="AH38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82" s="420"/>
      <c r="AJ382" s="471" t="str">
        <f>IF(Taula42[[#This Row],[Data inici contracte]]=0,"",(12/365)*Taula42[[#This Row],[Dies de contracte en vigor durant l´any 2023]])</f>
        <v/>
      </c>
      <c r="AK382" s="471" t="str">
        <f>IF(Taula42[[#This Row],[Data inici contracte]]=0,"",(24/365)*Taula42[[#This Row],[Dies de contracte en vigor durant l´any 2023]])</f>
        <v/>
      </c>
      <c r="AL382" s="471" t="str">
        <f>IF(Taula42[[#This Row],[Data inici contracte]]=0,"",(4/365)*Taula42[[#This Row],[Dies de contracte en vigor durant l´any 2023]])</f>
        <v/>
      </c>
      <c r="AM382" s="471" t="str">
        <f>IF(Taula42[[#This Row],[Data inici contracte]]=0,"",(64/365)*Taula42[[#This Row],[Dies de contracte en vigor durant l´any 2023]])</f>
        <v/>
      </c>
      <c r="AN382" s="420"/>
      <c r="AO382" s="91">
        <f>IF(AS382=1,((2763.41/365)*Taula42[[#This Row],[Dies de contracte en vigor durant l´any 2023]]),0)</f>
        <v>0</v>
      </c>
      <c r="AQ382" s="15"/>
      <c r="AS382" s="425">
        <f>IF(Taula42[[#This Row],[Núm. d''ordre]]&lt;&gt;"",1,0)</f>
        <v>0</v>
      </c>
      <c r="AU382" s="425">
        <f t="shared" si="46"/>
        <v>1</v>
      </c>
      <c r="AV382" s="425">
        <f t="shared" si="47"/>
        <v>0</v>
      </c>
      <c r="AX382" s="425">
        <f>IF(Taula42[[#This Row],[Núm. d''ordre]]&gt;0,1,0)</f>
        <v>1</v>
      </c>
      <c r="AZ382" s="426">
        <f t="shared" si="48"/>
        <v>0</v>
      </c>
      <c r="BA382" s="426">
        <f t="shared" si="49"/>
        <v>0</v>
      </c>
      <c r="BB382" s="426">
        <f t="shared" si="50"/>
        <v>0</v>
      </c>
      <c r="BD382" s="88">
        <f t="shared" si="51"/>
        <v>0</v>
      </c>
      <c r="BE382" s="88">
        <f t="shared" si="52"/>
        <v>0</v>
      </c>
      <c r="CC382" s="12"/>
      <c r="CD382" s="12"/>
      <c r="CE382" s="12"/>
    </row>
    <row r="383" spans="1:83" ht="13.5" customHeight="1">
      <c r="A383" s="9"/>
      <c r="B383" s="15" t="str">
        <f>IF($C383&lt;&gt;"",MAX($B$7:B382)+1,"")</f>
        <v/>
      </c>
      <c r="C383" s="2"/>
      <c r="D383" s="167"/>
      <c r="E383" s="168"/>
      <c r="F383" s="153"/>
      <c r="G383" s="153"/>
      <c r="H383" s="160"/>
      <c r="I383" s="159"/>
      <c r="J383" s="163"/>
      <c r="K383" s="172"/>
      <c r="L383" s="162"/>
      <c r="M383" s="162"/>
      <c r="N383" s="532" t="str">
        <f>IF(Taula42[[#This Row],[Data inici contracte]]&lt;&gt;0,Taula42[[#This Row],[Data finalització contracte]]+1,"")</f>
        <v/>
      </c>
      <c r="O38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83" s="495" t="str">
        <f>IF(Taula42[[#This Row],[Data inici contracte]]&lt;&gt;0,((Taula42[[#This Row],[Dies de contracte en vigor durant l´any 2023]]/365)*104),"")</f>
        <v/>
      </c>
      <c r="Q383" s="496"/>
      <c r="R383" s="496"/>
      <c r="S383" s="496"/>
      <c r="T383" s="496"/>
      <c r="U383" s="371">
        <f>SUM(Taula42[[#This Row],[Nombre d''hores de suport i acompanyament a les famílies]:[Nombre d''hores de seguiment en el lloc de feina]])</f>
        <v>0</v>
      </c>
      <c r="V383" s="371" t="str">
        <f>IF(Taula42[[#This Row],[Suma total d''hores d''atenció]]=0,"",AH383)</f>
        <v/>
      </c>
      <c r="W383" s="170"/>
      <c r="X383" s="170"/>
      <c r="Y383" s="170"/>
      <c r="Z383" s="170"/>
      <c r="AA383" s="170"/>
      <c r="AB383" s="224">
        <f t="shared" si="45"/>
        <v>0</v>
      </c>
      <c r="AC383" s="227">
        <f>Taula42[[#This Row],[Mòdul aplicat]]</f>
        <v>0</v>
      </c>
      <c r="AD383" s="231"/>
      <c r="AE383" s="80"/>
      <c r="AF383" s="529">
        <f>(IF(AND(AS383=1,Taula42[[#This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83" s="529">
        <f t="shared" si="53"/>
        <v>0</v>
      </c>
      <c r="AH38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83" s="420"/>
      <c r="AJ383" s="471" t="str">
        <f>IF(Taula42[[#This Row],[Data inici contracte]]=0,"",(12/365)*Taula42[[#This Row],[Dies de contracte en vigor durant l´any 2023]])</f>
        <v/>
      </c>
      <c r="AK383" s="471" t="str">
        <f>IF(Taula42[[#This Row],[Data inici contracte]]=0,"",(24/365)*Taula42[[#This Row],[Dies de contracte en vigor durant l´any 2023]])</f>
        <v/>
      </c>
      <c r="AL383" s="471" t="str">
        <f>IF(Taula42[[#This Row],[Data inici contracte]]=0,"",(4/365)*Taula42[[#This Row],[Dies de contracte en vigor durant l´any 2023]])</f>
        <v/>
      </c>
      <c r="AM383" s="471" t="str">
        <f>IF(Taula42[[#This Row],[Data inici contracte]]=0,"",(64/365)*Taula42[[#This Row],[Dies de contracte en vigor durant l´any 2023]])</f>
        <v/>
      </c>
      <c r="AN383" s="420"/>
      <c r="AO383" s="91">
        <f>IF(AS383=1,((2763.41/365)*Taula42[[#This Row],[Dies de contracte en vigor durant l´any 2023]]),0)</f>
        <v>0</v>
      </c>
      <c r="AQ383" s="15"/>
      <c r="AS383" s="425">
        <f>IF(Taula42[[#This Row],[Núm. d''ordre]]&lt;&gt;"",1,0)</f>
        <v>0</v>
      </c>
      <c r="AU383" s="425">
        <f t="shared" si="46"/>
        <v>1</v>
      </c>
      <c r="AV383" s="425">
        <f t="shared" si="47"/>
        <v>0</v>
      </c>
      <c r="AX383" s="425">
        <f>IF(Taula42[[#This Row],[Núm. d''ordre]]&gt;0,1,0)</f>
        <v>1</v>
      </c>
      <c r="AZ383" s="426">
        <f t="shared" si="48"/>
        <v>0</v>
      </c>
      <c r="BA383" s="426">
        <f t="shared" si="49"/>
        <v>0</v>
      </c>
      <c r="BB383" s="426">
        <f t="shared" si="50"/>
        <v>0</v>
      </c>
      <c r="BD383" s="88">
        <f t="shared" si="51"/>
        <v>0</v>
      </c>
      <c r="BE383" s="88">
        <f t="shared" si="52"/>
        <v>0</v>
      </c>
      <c r="CC383" s="12"/>
      <c r="CD383" s="12"/>
      <c r="CE383" s="12"/>
    </row>
    <row r="384" spans="1:83" ht="13.5" customHeight="1">
      <c r="A384" s="9"/>
      <c r="B384" s="15" t="str">
        <f>IF($C384&lt;&gt;"",MAX($B$7:B383)+1,"")</f>
        <v/>
      </c>
      <c r="C384" s="2"/>
      <c r="D384" s="167"/>
      <c r="E384" s="168"/>
      <c r="F384" s="153"/>
      <c r="G384" s="153"/>
      <c r="H384" s="160"/>
      <c r="I384" s="159"/>
      <c r="J384" s="163"/>
      <c r="K384" s="172"/>
      <c r="L384" s="162"/>
      <c r="M384" s="162"/>
      <c r="N384" s="532" t="str">
        <f>IF(Taula42[[#This Row],[Data inici contracte]]&lt;&gt;0,Taula42[[#This Row],[Data finalització contracte]]+1,"")</f>
        <v/>
      </c>
      <c r="O38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84" s="495" t="str">
        <f>IF(Taula42[[#This Row],[Data inici contracte]]&lt;&gt;0,((Taula42[[#This Row],[Dies de contracte en vigor durant l´any 2023]]/365)*104),"")</f>
        <v/>
      </c>
      <c r="Q384" s="496"/>
      <c r="R384" s="496"/>
      <c r="S384" s="496"/>
      <c r="T384" s="496"/>
      <c r="U384" s="371">
        <f>SUM(Taula42[[#This Row],[Nombre d''hores de suport i acompanyament a les famílies]:[Nombre d''hores de seguiment en el lloc de feina]])</f>
        <v>0</v>
      </c>
      <c r="V384" s="371" t="str">
        <f>IF(Taula42[[#This Row],[Suma total d''hores d''atenció]]=0,"",AH384)</f>
        <v/>
      </c>
      <c r="W384" s="170"/>
      <c r="X384" s="170"/>
      <c r="Y384" s="170"/>
      <c r="Z384" s="170"/>
      <c r="AA384" s="170"/>
      <c r="AB384" s="224">
        <f t="shared" si="45"/>
        <v>0</v>
      </c>
      <c r="AC384" s="227">
        <f>Taula42[[#This Row],[Mòdul aplicat]]</f>
        <v>0</v>
      </c>
      <c r="AD384" s="231"/>
      <c r="AE384" s="80"/>
      <c r="AF384" s="529">
        <f>(IF(AND(AS384=1,Taula42[[#This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84" s="529">
        <f t="shared" si="53"/>
        <v>0</v>
      </c>
      <c r="AH38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84" s="420"/>
      <c r="AJ384" s="471" t="str">
        <f>IF(Taula42[[#This Row],[Data inici contracte]]=0,"",(12/365)*Taula42[[#This Row],[Dies de contracte en vigor durant l´any 2023]])</f>
        <v/>
      </c>
      <c r="AK384" s="471" t="str">
        <f>IF(Taula42[[#This Row],[Data inici contracte]]=0,"",(24/365)*Taula42[[#This Row],[Dies de contracte en vigor durant l´any 2023]])</f>
        <v/>
      </c>
      <c r="AL384" s="471" t="str">
        <f>IF(Taula42[[#This Row],[Data inici contracte]]=0,"",(4/365)*Taula42[[#This Row],[Dies de contracte en vigor durant l´any 2023]])</f>
        <v/>
      </c>
      <c r="AM384" s="471" t="str">
        <f>IF(Taula42[[#This Row],[Data inici contracte]]=0,"",(64/365)*Taula42[[#This Row],[Dies de contracte en vigor durant l´any 2023]])</f>
        <v/>
      </c>
      <c r="AN384" s="420"/>
      <c r="AO384" s="91">
        <f>IF(AS384=1,((2763.41/365)*Taula42[[#This Row],[Dies de contracte en vigor durant l´any 2023]]),0)</f>
        <v>0</v>
      </c>
      <c r="AQ384" s="15"/>
      <c r="AS384" s="425">
        <f>IF(Taula42[[#This Row],[Núm. d''ordre]]&lt;&gt;"",1,0)</f>
        <v>0</v>
      </c>
      <c r="AU384" s="425">
        <f t="shared" si="46"/>
        <v>1</v>
      </c>
      <c r="AV384" s="425">
        <f t="shared" si="47"/>
        <v>0</v>
      </c>
      <c r="AX384" s="425">
        <f>IF(Taula42[[#This Row],[Núm. d''ordre]]&gt;0,1,0)</f>
        <v>1</v>
      </c>
      <c r="AZ384" s="426">
        <f t="shared" si="48"/>
        <v>0</v>
      </c>
      <c r="BA384" s="426">
        <f t="shared" si="49"/>
        <v>0</v>
      </c>
      <c r="BB384" s="426">
        <f t="shared" si="50"/>
        <v>0</v>
      </c>
      <c r="BD384" s="88">
        <f t="shared" si="51"/>
        <v>0</v>
      </c>
      <c r="BE384" s="88">
        <f t="shared" si="52"/>
        <v>0</v>
      </c>
      <c r="CC384" s="12"/>
      <c r="CD384" s="12"/>
      <c r="CE384" s="12"/>
    </row>
    <row r="385" spans="1:83" ht="13.5" customHeight="1">
      <c r="A385" s="9"/>
      <c r="B385" s="15" t="str">
        <f>IF($C385&lt;&gt;"",MAX($B$7:B384)+1,"")</f>
        <v/>
      </c>
      <c r="C385" s="2"/>
      <c r="D385" s="167"/>
      <c r="E385" s="168"/>
      <c r="F385" s="153"/>
      <c r="G385" s="153"/>
      <c r="H385" s="160"/>
      <c r="I385" s="159"/>
      <c r="J385" s="163"/>
      <c r="K385" s="172"/>
      <c r="L385" s="162"/>
      <c r="M385" s="162"/>
      <c r="N385" s="532" t="str">
        <f>IF(Taula42[[#This Row],[Data inici contracte]]&lt;&gt;0,Taula42[[#This Row],[Data finalització contracte]]+1,"")</f>
        <v/>
      </c>
      <c r="O38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85" s="495" t="str">
        <f>IF(Taula42[[#This Row],[Data inici contracte]]&lt;&gt;0,((Taula42[[#This Row],[Dies de contracte en vigor durant l´any 2023]]/365)*104),"")</f>
        <v/>
      </c>
      <c r="Q385" s="496"/>
      <c r="R385" s="496"/>
      <c r="S385" s="496"/>
      <c r="T385" s="496"/>
      <c r="U385" s="371">
        <f>SUM(Taula42[[#This Row],[Nombre d''hores de suport i acompanyament a les famílies]:[Nombre d''hores de seguiment en el lloc de feina]])</f>
        <v>0</v>
      </c>
      <c r="V385" s="371" t="str">
        <f>IF(Taula42[[#This Row],[Suma total d''hores d''atenció]]=0,"",AH385)</f>
        <v/>
      </c>
      <c r="W385" s="170"/>
      <c r="X385" s="170"/>
      <c r="Y385" s="170"/>
      <c r="Z385" s="170"/>
      <c r="AA385" s="170"/>
      <c r="AB385" s="224">
        <f t="shared" si="45"/>
        <v>0</v>
      </c>
      <c r="AC385" s="227">
        <f>Taula42[[#This Row],[Mòdul aplicat]]</f>
        <v>0</v>
      </c>
      <c r="AD385" s="231"/>
      <c r="AE385" s="80"/>
      <c r="AF385" s="529">
        <f>(IF(AND(AS385=1,Taula42[[#This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85" s="529">
        <f t="shared" si="53"/>
        <v>0</v>
      </c>
      <c r="AH38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85" s="420"/>
      <c r="AJ385" s="471" t="str">
        <f>IF(Taula42[[#This Row],[Data inici contracte]]=0,"",(12/365)*Taula42[[#This Row],[Dies de contracte en vigor durant l´any 2023]])</f>
        <v/>
      </c>
      <c r="AK385" s="471" t="str">
        <f>IF(Taula42[[#This Row],[Data inici contracte]]=0,"",(24/365)*Taula42[[#This Row],[Dies de contracte en vigor durant l´any 2023]])</f>
        <v/>
      </c>
      <c r="AL385" s="471" t="str">
        <f>IF(Taula42[[#This Row],[Data inici contracte]]=0,"",(4/365)*Taula42[[#This Row],[Dies de contracte en vigor durant l´any 2023]])</f>
        <v/>
      </c>
      <c r="AM385" s="471" t="str">
        <f>IF(Taula42[[#This Row],[Data inici contracte]]=0,"",(64/365)*Taula42[[#This Row],[Dies de contracte en vigor durant l´any 2023]])</f>
        <v/>
      </c>
      <c r="AN385" s="420"/>
      <c r="AO385" s="91">
        <f>IF(AS385=1,((2763.41/365)*Taula42[[#This Row],[Dies de contracte en vigor durant l´any 2023]]),0)</f>
        <v>0</v>
      </c>
      <c r="AQ385" s="15"/>
      <c r="AS385" s="425">
        <f>IF(Taula42[[#This Row],[Núm. d''ordre]]&lt;&gt;"",1,0)</f>
        <v>0</v>
      </c>
      <c r="AU385" s="425">
        <f t="shared" si="46"/>
        <v>1</v>
      </c>
      <c r="AV385" s="425">
        <f t="shared" si="47"/>
        <v>0</v>
      </c>
      <c r="AX385" s="425">
        <f>IF(Taula42[[#This Row],[Núm. d''ordre]]&gt;0,1,0)</f>
        <v>1</v>
      </c>
      <c r="AZ385" s="426">
        <f t="shared" si="48"/>
        <v>0</v>
      </c>
      <c r="BA385" s="426">
        <f t="shared" si="49"/>
        <v>0</v>
      </c>
      <c r="BB385" s="426">
        <f t="shared" si="50"/>
        <v>0</v>
      </c>
      <c r="BD385" s="88">
        <f t="shared" si="51"/>
        <v>0</v>
      </c>
      <c r="BE385" s="88">
        <f t="shared" si="52"/>
        <v>0</v>
      </c>
      <c r="CC385" s="12"/>
      <c r="CD385" s="12"/>
      <c r="CE385" s="12"/>
    </row>
    <row r="386" spans="1:83" ht="13.5" customHeight="1">
      <c r="A386" s="9"/>
      <c r="B386" s="15" t="str">
        <f>IF($C386&lt;&gt;"",MAX($B$7:B385)+1,"")</f>
        <v/>
      </c>
      <c r="C386" s="2"/>
      <c r="D386" s="167"/>
      <c r="E386" s="168"/>
      <c r="F386" s="153"/>
      <c r="G386" s="153"/>
      <c r="H386" s="160"/>
      <c r="I386" s="159"/>
      <c r="J386" s="163"/>
      <c r="K386" s="172"/>
      <c r="L386" s="162"/>
      <c r="M386" s="162"/>
      <c r="N386" s="532" t="str">
        <f>IF(Taula42[[#This Row],[Data inici contracte]]&lt;&gt;0,Taula42[[#This Row],[Data finalització contracte]]+1,"")</f>
        <v/>
      </c>
      <c r="O38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86" s="495" t="str">
        <f>IF(Taula42[[#This Row],[Data inici contracte]]&lt;&gt;0,((Taula42[[#This Row],[Dies de contracte en vigor durant l´any 2023]]/365)*104),"")</f>
        <v/>
      </c>
      <c r="Q386" s="496"/>
      <c r="R386" s="496"/>
      <c r="S386" s="496"/>
      <c r="T386" s="496"/>
      <c r="U386" s="371">
        <f>SUM(Taula42[[#This Row],[Nombre d''hores de suport i acompanyament a les famílies]:[Nombre d''hores de seguiment en el lloc de feina]])</f>
        <v>0</v>
      </c>
      <c r="V386" s="371" t="str">
        <f>IF(Taula42[[#This Row],[Suma total d''hores d''atenció]]=0,"",AH386)</f>
        <v/>
      </c>
      <c r="W386" s="170"/>
      <c r="X386" s="170"/>
      <c r="Y386" s="170"/>
      <c r="Z386" s="170"/>
      <c r="AA386" s="170"/>
      <c r="AB386" s="224">
        <f t="shared" si="45"/>
        <v>0</v>
      </c>
      <c r="AC386" s="227">
        <f>Taula42[[#This Row],[Mòdul aplicat]]</f>
        <v>0</v>
      </c>
      <c r="AD386" s="231"/>
      <c r="AE386" s="80"/>
      <c r="AF386" s="529">
        <f>(IF(AND(AS386=1,Taula42[[#This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86" s="529">
        <f t="shared" si="53"/>
        <v>0</v>
      </c>
      <c r="AH38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86" s="420"/>
      <c r="AJ386" s="471" t="str">
        <f>IF(Taula42[[#This Row],[Data inici contracte]]=0,"",(12/365)*Taula42[[#This Row],[Dies de contracte en vigor durant l´any 2023]])</f>
        <v/>
      </c>
      <c r="AK386" s="471" t="str">
        <f>IF(Taula42[[#This Row],[Data inici contracte]]=0,"",(24/365)*Taula42[[#This Row],[Dies de contracte en vigor durant l´any 2023]])</f>
        <v/>
      </c>
      <c r="AL386" s="471" t="str">
        <f>IF(Taula42[[#This Row],[Data inici contracte]]=0,"",(4/365)*Taula42[[#This Row],[Dies de contracte en vigor durant l´any 2023]])</f>
        <v/>
      </c>
      <c r="AM386" s="471" t="str">
        <f>IF(Taula42[[#This Row],[Data inici contracte]]=0,"",(64/365)*Taula42[[#This Row],[Dies de contracte en vigor durant l´any 2023]])</f>
        <v/>
      </c>
      <c r="AN386" s="420"/>
      <c r="AO386" s="91">
        <f>IF(AS386=1,((2763.41/365)*Taula42[[#This Row],[Dies de contracte en vigor durant l´any 2023]]),0)</f>
        <v>0</v>
      </c>
      <c r="AQ386" s="15"/>
      <c r="AS386" s="425">
        <f>IF(Taula42[[#This Row],[Núm. d''ordre]]&lt;&gt;"",1,0)</f>
        <v>0</v>
      </c>
      <c r="AU386" s="425">
        <f t="shared" si="46"/>
        <v>1</v>
      </c>
      <c r="AV386" s="425">
        <f t="shared" si="47"/>
        <v>0</v>
      </c>
      <c r="AX386" s="425">
        <f>IF(Taula42[[#This Row],[Núm. d''ordre]]&gt;0,1,0)</f>
        <v>1</v>
      </c>
      <c r="AZ386" s="426">
        <f t="shared" si="48"/>
        <v>0</v>
      </c>
      <c r="BA386" s="426">
        <f t="shared" si="49"/>
        <v>0</v>
      </c>
      <c r="BB386" s="426">
        <f t="shared" si="50"/>
        <v>0</v>
      </c>
      <c r="BD386" s="88">
        <f t="shared" si="51"/>
        <v>0</v>
      </c>
      <c r="BE386" s="88">
        <f t="shared" si="52"/>
        <v>0</v>
      </c>
      <c r="CC386" s="12"/>
      <c r="CD386" s="12"/>
      <c r="CE386" s="12"/>
    </row>
    <row r="387" spans="1:83" ht="13.5" customHeight="1">
      <c r="A387" s="9"/>
      <c r="B387" s="15" t="str">
        <f>IF($C387&lt;&gt;"",MAX($B$7:B386)+1,"")</f>
        <v/>
      </c>
      <c r="C387" s="2"/>
      <c r="D387" s="167"/>
      <c r="E387" s="168"/>
      <c r="F387" s="153"/>
      <c r="G387" s="153"/>
      <c r="H387" s="160"/>
      <c r="I387" s="159"/>
      <c r="J387" s="163"/>
      <c r="K387" s="172"/>
      <c r="L387" s="162"/>
      <c r="M387" s="162"/>
      <c r="N387" s="532" t="str">
        <f>IF(Taula42[[#This Row],[Data inici contracte]]&lt;&gt;0,Taula42[[#This Row],[Data finalització contracte]]+1,"")</f>
        <v/>
      </c>
      <c r="O38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87" s="495" t="str">
        <f>IF(Taula42[[#This Row],[Data inici contracte]]&lt;&gt;0,((Taula42[[#This Row],[Dies de contracte en vigor durant l´any 2023]]/365)*104),"")</f>
        <v/>
      </c>
      <c r="Q387" s="496"/>
      <c r="R387" s="496"/>
      <c r="S387" s="496"/>
      <c r="T387" s="496"/>
      <c r="U387" s="371">
        <f>SUM(Taula42[[#This Row],[Nombre d''hores de suport i acompanyament a les famílies]:[Nombre d''hores de seguiment en el lloc de feina]])</f>
        <v>0</v>
      </c>
      <c r="V387" s="371" t="str">
        <f>IF(Taula42[[#This Row],[Suma total d''hores d''atenció]]=0,"",AH387)</f>
        <v/>
      </c>
      <c r="W387" s="170"/>
      <c r="X387" s="170"/>
      <c r="Y387" s="170"/>
      <c r="Z387" s="170"/>
      <c r="AA387" s="170"/>
      <c r="AB387" s="224">
        <f t="shared" si="45"/>
        <v>0</v>
      </c>
      <c r="AC387" s="227">
        <f>Taula42[[#This Row],[Mòdul aplicat]]</f>
        <v>0</v>
      </c>
      <c r="AD387" s="231"/>
      <c r="AE387" s="80"/>
      <c r="AF387" s="529">
        <f>(IF(AND(AS387=1,Taula42[[#This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87" s="529">
        <f t="shared" si="53"/>
        <v>0</v>
      </c>
      <c r="AH38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87" s="420"/>
      <c r="AJ387" s="471" t="str">
        <f>IF(Taula42[[#This Row],[Data inici contracte]]=0,"",(12/365)*Taula42[[#This Row],[Dies de contracte en vigor durant l´any 2023]])</f>
        <v/>
      </c>
      <c r="AK387" s="471" t="str">
        <f>IF(Taula42[[#This Row],[Data inici contracte]]=0,"",(24/365)*Taula42[[#This Row],[Dies de contracte en vigor durant l´any 2023]])</f>
        <v/>
      </c>
      <c r="AL387" s="471" t="str">
        <f>IF(Taula42[[#This Row],[Data inici contracte]]=0,"",(4/365)*Taula42[[#This Row],[Dies de contracte en vigor durant l´any 2023]])</f>
        <v/>
      </c>
      <c r="AM387" s="471" t="str">
        <f>IF(Taula42[[#This Row],[Data inici contracte]]=0,"",(64/365)*Taula42[[#This Row],[Dies de contracte en vigor durant l´any 2023]])</f>
        <v/>
      </c>
      <c r="AN387" s="420"/>
      <c r="AO387" s="91">
        <f>IF(AS387=1,((2763.41/365)*Taula42[[#This Row],[Dies de contracte en vigor durant l´any 2023]]),0)</f>
        <v>0</v>
      </c>
      <c r="AQ387" s="15"/>
      <c r="AS387" s="425">
        <f>IF(Taula42[[#This Row],[Núm. d''ordre]]&lt;&gt;"",1,0)</f>
        <v>0</v>
      </c>
      <c r="AU387" s="425">
        <f t="shared" si="46"/>
        <v>1</v>
      </c>
      <c r="AV387" s="425">
        <f t="shared" si="47"/>
        <v>0</v>
      </c>
      <c r="AX387" s="425">
        <f>IF(Taula42[[#This Row],[Núm. d''ordre]]&gt;0,1,0)</f>
        <v>1</v>
      </c>
      <c r="AZ387" s="426">
        <f t="shared" si="48"/>
        <v>0</v>
      </c>
      <c r="BA387" s="426">
        <f t="shared" si="49"/>
        <v>0</v>
      </c>
      <c r="BB387" s="426">
        <f t="shared" si="50"/>
        <v>0</v>
      </c>
      <c r="BD387" s="88">
        <f t="shared" si="51"/>
        <v>0</v>
      </c>
      <c r="BE387" s="88">
        <f t="shared" si="52"/>
        <v>0</v>
      </c>
      <c r="CC387" s="12"/>
      <c r="CD387" s="12"/>
      <c r="CE387" s="12"/>
    </row>
    <row r="388" spans="1:83" ht="13.5" customHeight="1">
      <c r="A388" s="9"/>
      <c r="B388" s="15" t="str">
        <f>IF($C388&lt;&gt;"",MAX($B$7:B387)+1,"")</f>
        <v/>
      </c>
      <c r="C388" s="2"/>
      <c r="D388" s="167"/>
      <c r="E388" s="168"/>
      <c r="F388" s="153"/>
      <c r="G388" s="153"/>
      <c r="H388" s="160"/>
      <c r="I388" s="159"/>
      <c r="J388" s="163"/>
      <c r="K388" s="172"/>
      <c r="L388" s="162"/>
      <c r="M388" s="162"/>
      <c r="N388" s="532" t="str">
        <f>IF(Taula42[[#This Row],[Data inici contracte]]&lt;&gt;0,Taula42[[#This Row],[Data finalització contracte]]+1,"")</f>
        <v/>
      </c>
      <c r="O38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88" s="495" t="str">
        <f>IF(Taula42[[#This Row],[Data inici contracte]]&lt;&gt;0,((Taula42[[#This Row],[Dies de contracte en vigor durant l´any 2023]]/365)*104),"")</f>
        <v/>
      </c>
      <c r="Q388" s="496"/>
      <c r="R388" s="496"/>
      <c r="S388" s="496"/>
      <c r="T388" s="496"/>
      <c r="U388" s="371">
        <f>SUM(Taula42[[#This Row],[Nombre d''hores de suport i acompanyament a les famílies]:[Nombre d''hores de seguiment en el lloc de feina]])</f>
        <v>0</v>
      </c>
      <c r="V388" s="371" t="str">
        <f>IF(Taula42[[#This Row],[Suma total d''hores d''atenció]]=0,"",AH388)</f>
        <v/>
      </c>
      <c r="W388" s="170"/>
      <c r="X388" s="170"/>
      <c r="Y388" s="170"/>
      <c r="Z388" s="170"/>
      <c r="AA388" s="170"/>
      <c r="AB388" s="224">
        <f t="shared" si="45"/>
        <v>0</v>
      </c>
      <c r="AC388" s="227">
        <f>Taula42[[#This Row],[Mòdul aplicat]]</f>
        <v>0</v>
      </c>
      <c r="AD388" s="231"/>
      <c r="AE388" s="80"/>
      <c r="AF388" s="529">
        <f>(IF(AND(AS388=1,Taula42[[#This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88" s="529">
        <f t="shared" si="53"/>
        <v>0</v>
      </c>
      <c r="AH38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88" s="420"/>
      <c r="AJ388" s="471" t="str">
        <f>IF(Taula42[[#This Row],[Data inici contracte]]=0,"",(12/365)*Taula42[[#This Row],[Dies de contracte en vigor durant l´any 2023]])</f>
        <v/>
      </c>
      <c r="AK388" s="471" t="str">
        <f>IF(Taula42[[#This Row],[Data inici contracte]]=0,"",(24/365)*Taula42[[#This Row],[Dies de contracte en vigor durant l´any 2023]])</f>
        <v/>
      </c>
      <c r="AL388" s="471" t="str">
        <f>IF(Taula42[[#This Row],[Data inici contracte]]=0,"",(4/365)*Taula42[[#This Row],[Dies de contracte en vigor durant l´any 2023]])</f>
        <v/>
      </c>
      <c r="AM388" s="471" t="str">
        <f>IF(Taula42[[#This Row],[Data inici contracte]]=0,"",(64/365)*Taula42[[#This Row],[Dies de contracte en vigor durant l´any 2023]])</f>
        <v/>
      </c>
      <c r="AN388" s="420"/>
      <c r="AO388" s="91">
        <f>IF(AS388=1,((2763.41/365)*Taula42[[#This Row],[Dies de contracte en vigor durant l´any 2023]]),0)</f>
        <v>0</v>
      </c>
      <c r="AQ388" s="15"/>
      <c r="AS388" s="425">
        <f>IF(Taula42[[#This Row],[Núm. d''ordre]]&lt;&gt;"",1,0)</f>
        <v>0</v>
      </c>
      <c r="AU388" s="425">
        <f t="shared" si="46"/>
        <v>1</v>
      </c>
      <c r="AV388" s="425">
        <f t="shared" si="47"/>
        <v>0</v>
      </c>
      <c r="AX388" s="425">
        <f>IF(Taula42[[#This Row],[Núm. d''ordre]]&gt;0,1,0)</f>
        <v>1</v>
      </c>
      <c r="AZ388" s="426">
        <f t="shared" si="48"/>
        <v>0</v>
      </c>
      <c r="BA388" s="426">
        <f t="shared" si="49"/>
        <v>0</v>
      </c>
      <c r="BB388" s="426">
        <f t="shared" si="50"/>
        <v>0</v>
      </c>
      <c r="BD388" s="88">
        <f t="shared" si="51"/>
        <v>0</v>
      </c>
      <c r="BE388" s="88">
        <f t="shared" si="52"/>
        <v>0</v>
      </c>
      <c r="CC388" s="12"/>
      <c r="CD388" s="12"/>
      <c r="CE388" s="12"/>
    </row>
    <row r="389" spans="1:83" ht="13.5" customHeight="1">
      <c r="A389" s="9"/>
      <c r="B389" s="15" t="str">
        <f>IF($C389&lt;&gt;"",MAX($B$7:B388)+1,"")</f>
        <v/>
      </c>
      <c r="C389" s="2"/>
      <c r="D389" s="167"/>
      <c r="E389" s="168"/>
      <c r="F389" s="153"/>
      <c r="G389" s="153"/>
      <c r="H389" s="160"/>
      <c r="I389" s="159"/>
      <c r="J389" s="163"/>
      <c r="K389" s="172"/>
      <c r="L389" s="162"/>
      <c r="M389" s="162"/>
      <c r="N389" s="532" t="str">
        <f>IF(Taula42[[#This Row],[Data inici contracte]]&lt;&gt;0,Taula42[[#This Row],[Data finalització contracte]]+1,"")</f>
        <v/>
      </c>
      <c r="O38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89" s="495" t="str">
        <f>IF(Taula42[[#This Row],[Data inici contracte]]&lt;&gt;0,((Taula42[[#This Row],[Dies de contracte en vigor durant l´any 2023]]/365)*104),"")</f>
        <v/>
      </c>
      <c r="Q389" s="496"/>
      <c r="R389" s="496"/>
      <c r="S389" s="496"/>
      <c r="T389" s="496"/>
      <c r="U389" s="371">
        <f>SUM(Taula42[[#This Row],[Nombre d''hores de suport i acompanyament a les famílies]:[Nombre d''hores de seguiment en el lloc de feina]])</f>
        <v>0</v>
      </c>
      <c r="V389" s="371" t="str">
        <f>IF(Taula42[[#This Row],[Suma total d''hores d''atenció]]=0,"",AH389)</f>
        <v/>
      </c>
      <c r="W389" s="170"/>
      <c r="X389" s="170"/>
      <c r="Y389" s="170"/>
      <c r="Z389" s="170"/>
      <c r="AA389" s="170"/>
      <c r="AB389" s="224">
        <f t="shared" si="45"/>
        <v>0</v>
      </c>
      <c r="AC389" s="227">
        <f>Taula42[[#This Row],[Mòdul aplicat]]</f>
        <v>0</v>
      </c>
      <c r="AD389" s="231"/>
      <c r="AE389" s="80"/>
      <c r="AF389" s="529">
        <f>(IF(AND(AS389=1,Taula42[[#This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89" s="529">
        <f t="shared" si="53"/>
        <v>0</v>
      </c>
      <c r="AH38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89" s="420"/>
      <c r="AJ389" s="471" t="str">
        <f>IF(Taula42[[#This Row],[Data inici contracte]]=0,"",(12/365)*Taula42[[#This Row],[Dies de contracte en vigor durant l´any 2023]])</f>
        <v/>
      </c>
      <c r="AK389" s="471" t="str">
        <f>IF(Taula42[[#This Row],[Data inici contracte]]=0,"",(24/365)*Taula42[[#This Row],[Dies de contracte en vigor durant l´any 2023]])</f>
        <v/>
      </c>
      <c r="AL389" s="471" t="str">
        <f>IF(Taula42[[#This Row],[Data inici contracte]]=0,"",(4/365)*Taula42[[#This Row],[Dies de contracte en vigor durant l´any 2023]])</f>
        <v/>
      </c>
      <c r="AM389" s="471" t="str">
        <f>IF(Taula42[[#This Row],[Data inici contracte]]=0,"",(64/365)*Taula42[[#This Row],[Dies de contracte en vigor durant l´any 2023]])</f>
        <v/>
      </c>
      <c r="AN389" s="420"/>
      <c r="AO389" s="91">
        <f>IF(AS389=1,((2763.41/365)*Taula42[[#This Row],[Dies de contracte en vigor durant l´any 2023]]),0)</f>
        <v>0</v>
      </c>
      <c r="AQ389" s="15"/>
      <c r="AS389" s="425">
        <f>IF(Taula42[[#This Row],[Núm. d''ordre]]&lt;&gt;"",1,0)</f>
        <v>0</v>
      </c>
      <c r="AU389" s="425">
        <f t="shared" si="46"/>
        <v>1</v>
      </c>
      <c r="AV389" s="425">
        <f t="shared" si="47"/>
        <v>0</v>
      </c>
      <c r="AX389" s="425">
        <f>IF(Taula42[[#This Row],[Núm. d''ordre]]&gt;0,1,0)</f>
        <v>1</v>
      </c>
      <c r="AZ389" s="426">
        <f t="shared" si="48"/>
        <v>0</v>
      </c>
      <c r="BA389" s="426">
        <f t="shared" si="49"/>
        <v>0</v>
      </c>
      <c r="BB389" s="426">
        <f t="shared" si="50"/>
        <v>0</v>
      </c>
      <c r="BD389" s="88">
        <f t="shared" si="51"/>
        <v>0</v>
      </c>
      <c r="BE389" s="88">
        <f t="shared" si="52"/>
        <v>0</v>
      </c>
      <c r="CC389" s="12"/>
      <c r="CD389" s="12"/>
      <c r="CE389" s="12"/>
    </row>
    <row r="390" spans="1:83" ht="13.5" customHeight="1">
      <c r="A390" s="9"/>
      <c r="B390" s="15" t="str">
        <f>IF($C390&lt;&gt;"",MAX($B$7:B389)+1,"")</f>
        <v/>
      </c>
      <c r="C390" s="2"/>
      <c r="D390" s="167"/>
      <c r="E390" s="168"/>
      <c r="F390" s="153"/>
      <c r="G390" s="153"/>
      <c r="H390" s="160"/>
      <c r="I390" s="159"/>
      <c r="J390" s="163"/>
      <c r="K390" s="172"/>
      <c r="L390" s="162"/>
      <c r="M390" s="162"/>
      <c r="N390" s="532" t="str">
        <f>IF(Taula42[[#This Row],[Data inici contracte]]&lt;&gt;0,Taula42[[#This Row],[Data finalització contracte]]+1,"")</f>
        <v/>
      </c>
      <c r="O39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90" s="495" t="str">
        <f>IF(Taula42[[#This Row],[Data inici contracte]]&lt;&gt;0,((Taula42[[#This Row],[Dies de contracte en vigor durant l´any 2023]]/365)*104),"")</f>
        <v/>
      </c>
      <c r="Q390" s="496"/>
      <c r="R390" s="496"/>
      <c r="S390" s="496"/>
      <c r="T390" s="496"/>
      <c r="U390" s="371">
        <f>SUM(Taula42[[#This Row],[Nombre d''hores de suport i acompanyament a les famílies]:[Nombre d''hores de seguiment en el lloc de feina]])</f>
        <v>0</v>
      </c>
      <c r="V390" s="371" t="str">
        <f>IF(Taula42[[#This Row],[Suma total d''hores d''atenció]]=0,"",AH390)</f>
        <v/>
      </c>
      <c r="W390" s="170"/>
      <c r="X390" s="170"/>
      <c r="Y390" s="170"/>
      <c r="Z390" s="170"/>
      <c r="AA390" s="170"/>
      <c r="AB390" s="224">
        <f t="shared" si="45"/>
        <v>0</v>
      </c>
      <c r="AC390" s="227">
        <f>Taula42[[#This Row],[Mòdul aplicat]]</f>
        <v>0</v>
      </c>
      <c r="AD390" s="231"/>
      <c r="AE390" s="80"/>
      <c r="AF390" s="529">
        <f>(IF(AND(AS390=1,Taula42[[#This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90" s="529">
        <f t="shared" si="53"/>
        <v>0</v>
      </c>
      <c r="AH39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90" s="420"/>
      <c r="AJ390" s="471" t="str">
        <f>IF(Taula42[[#This Row],[Data inici contracte]]=0,"",(12/365)*Taula42[[#This Row],[Dies de contracte en vigor durant l´any 2023]])</f>
        <v/>
      </c>
      <c r="AK390" s="471" t="str">
        <f>IF(Taula42[[#This Row],[Data inici contracte]]=0,"",(24/365)*Taula42[[#This Row],[Dies de contracte en vigor durant l´any 2023]])</f>
        <v/>
      </c>
      <c r="AL390" s="471" t="str">
        <f>IF(Taula42[[#This Row],[Data inici contracte]]=0,"",(4/365)*Taula42[[#This Row],[Dies de contracte en vigor durant l´any 2023]])</f>
        <v/>
      </c>
      <c r="AM390" s="471" t="str">
        <f>IF(Taula42[[#This Row],[Data inici contracte]]=0,"",(64/365)*Taula42[[#This Row],[Dies de contracte en vigor durant l´any 2023]])</f>
        <v/>
      </c>
      <c r="AN390" s="420"/>
      <c r="AO390" s="91">
        <f>IF(AS390=1,((2763.41/365)*Taula42[[#This Row],[Dies de contracte en vigor durant l´any 2023]]),0)</f>
        <v>0</v>
      </c>
      <c r="AQ390" s="15"/>
      <c r="AS390" s="425">
        <f>IF(Taula42[[#This Row],[Núm. d''ordre]]&lt;&gt;"",1,0)</f>
        <v>0</v>
      </c>
      <c r="AU390" s="425">
        <f t="shared" si="46"/>
        <v>1</v>
      </c>
      <c r="AV390" s="425">
        <f t="shared" si="47"/>
        <v>0</v>
      </c>
      <c r="AX390" s="425">
        <f>IF(Taula42[[#This Row],[Núm. d''ordre]]&gt;0,1,0)</f>
        <v>1</v>
      </c>
      <c r="AZ390" s="426">
        <f t="shared" si="48"/>
        <v>0</v>
      </c>
      <c r="BA390" s="426">
        <f t="shared" si="49"/>
        <v>0</v>
      </c>
      <c r="BB390" s="426">
        <f t="shared" si="50"/>
        <v>0</v>
      </c>
      <c r="BD390" s="88">
        <f t="shared" si="51"/>
        <v>0</v>
      </c>
      <c r="BE390" s="88">
        <f t="shared" si="52"/>
        <v>0</v>
      </c>
      <c r="CC390" s="12"/>
      <c r="CD390" s="12"/>
      <c r="CE390" s="12"/>
    </row>
    <row r="391" spans="1:83" ht="13.5" customHeight="1">
      <c r="A391" s="9"/>
      <c r="B391" s="15" t="str">
        <f>IF($C391&lt;&gt;"",MAX($B$7:B390)+1,"")</f>
        <v/>
      </c>
      <c r="C391" s="2"/>
      <c r="D391" s="167"/>
      <c r="E391" s="168"/>
      <c r="F391" s="153"/>
      <c r="G391" s="153"/>
      <c r="H391" s="160"/>
      <c r="I391" s="159"/>
      <c r="J391" s="163"/>
      <c r="K391" s="172"/>
      <c r="L391" s="162"/>
      <c r="M391" s="162"/>
      <c r="N391" s="532" t="str">
        <f>IF(Taula42[[#This Row],[Data inici contracte]]&lt;&gt;0,Taula42[[#This Row],[Data finalització contracte]]+1,"")</f>
        <v/>
      </c>
      <c r="O39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91" s="495" t="str">
        <f>IF(Taula42[[#This Row],[Data inici contracte]]&lt;&gt;0,((Taula42[[#This Row],[Dies de contracte en vigor durant l´any 2023]]/365)*104),"")</f>
        <v/>
      </c>
      <c r="Q391" s="496"/>
      <c r="R391" s="496"/>
      <c r="S391" s="496"/>
      <c r="T391" s="496"/>
      <c r="U391" s="371">
        <f>SUM(Taula42[[#This Row],[Nombre d''hores de suport i acompanyament a les famílies]:[Nombre d''hores de seguiment en el lloc de feina]])</f>
        <v>0</v>
      </c>
      <c r="V391" s="371" t="str">
        <f>IF(Taula42[[#This Row],[Suma total d''hores d''atenció]]=0,"",AH391)</f>
        <v/>
      </c>
      <c r="W391" s="170"/>
      <c r="X391" s="170"/>
      <c r="Y391" s="170"/>
      <c r="Z391" s="170"/>
      <c r="AA391" s="170"/>
      <c r="AB391" s="224">
        <f t="shared" ref="AB391:AB454" si="54">IF((AF391+AG391)=2,AO391,0)</f>
        <v>0</v>
      </c>
      <c r="AC391" s="227">
        <f>Taula42[[#This Row],[Mòdul aplicat]]</f>
        <v>0</v>
      </c>
      <c r="AD391" s="231"/>
      <c r="AE391" s="80"/>
      <c r="AF391" s="529">
        <f>(IF(AND(AS391=1,Taula42[[#This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91" s="529">
        <f t="shared" si="53"/>
        <v>0</v>
      </c>
      <c r="AH39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91" s="420"/>
      <c r="AJ391" s="471" t="str">
        <f>IF(Taula42[[#This Row],[Data inici contracte]]=0,"",(12/365)*Taula42[[#This Row],[Dies de contracte en vigor durant l´any 2023]])</f>
        <v/>
      </c>
      <c r="AK391" s="471" t="str">
        <f>IF(Taula42[[#This Row],[Data inici contracte]]=0,"",(24/365)*Taula42[[#This Row],[Dies de contracte en vigor durant l´any 2023]])</f>
        <v/>
      </c>
      <c r="AL391" s="471" t="str">
        <f>IF(Taula42[[#This Row],[Data inici contracte]]=0,"",(4/365)*Taula42[[#This Row],[Dies de contracte en vigor durant l´any 2023]])</f>
        <v/>
      </c>
      <c r="AM391" s="471" t="str">
        <f>IF(Taula42[[#This Row],[Data inici contracte]]=0,"",(64/365)*Taula42[[#This Row],[Dies de contracte en vigor durant l´any 2023]])</f>
        <v/>
      </c>
      <c r="AN391" s="420"/>
      <c r="AO391" s="91">
        <f>IF(AS391=1,((2763.41/365)*Taula42[[#This Row],[Dies de contracte en vigor durant l´any 2023]]),0)</f>
        <v>0</v>
      </c>
      <c r="AQ391" s="15"/>
      <c r="AS391" s="425">
        <f>IF(Taula42[[#This Row],[Núm. d''ordre]]&lt;&gt;"",1,0)</f>
        <v>0</v>
      </c>
      <c r="AU391" s="425">
        <f t="shared" ref="AU391:AU454" si="55">IF(Q391&lt;400,1,0)</f>
        <v>1</v>
      </c>
      <c r="AV391" s="425">
        <f t="shared" ref="AV391:AV454" si="56">IF(W391&gt;=400,1,0)</f>
        <v>0</v>
      </c>
      <c r="AX391" s="425">
        <f>IF(Taula42[[#This Row],[Núm. d''ordre]]&gt;0,1,0)</f>
        <v>1</v>
      </c>
      <c r="AZ391" s="426">
        <f t="shared" ref="AZ391:AZ454" si="57">IF(G391="Home",1,0)</f>
        <v>0</v>
      </c>
      <c r="BA391" s="426">
        <f t="shared" ref="BA391:BA454" si="58">IF(G391="Dona",1,0)</f>
        <v>0</v>
      </c>
      <c r="BB391" s="426">
        <f t="shared" ref="BB391:BB454" si="59">IF(G391="No binari",1,0)</f>
        <v>0</v>
      </c>
      <c r="BD391" s="88">
        <f t="shared" ref="BD391:BD454" si="60">IF(F391="Home",1,0)</f>
        <v>0</v>
      </c>
      <c r="BE391" s="88">
        <f t="shared" ref="BE391:BE454" si="61">IF(F391="Dona",1,0)</f>
        <v>0</v>
      </c>
      <c r="CC391" s="12"/>
      <c r="CD391" s="12"/>
      <c r="CE391" s="12"/>
    </row>
    <row r="392" spans="1:83" ht="13.5" customHeight="1">
      <c r="A392" s="9"/>
      <c r="B392" s="15" t="str">
        <f>IF($C392&lt;&gt;"",MAX($B$7:B391)+1,"")</f>
        <v/>
      </c>
      <c r="C392" s="2"/>
      <c r="D392" s="167"/>
      <c r="E392" s="168"/>
      <c r="F392" s="153"/>
      <c r="G392" s="153"/>
      <c r="H392" s="160"/>
      <c r="I392" s="159"/>
      <c r="J392" s="163"/>
      <c r="K392" s="172"/>
      <c r="L392" s="162"/>
      <c r="M392" s="162"/>
      <c r="N392" s="532" t="str">
        <f>IF(Taula42[[#This Row],[Data inici contracte]]&lt;&gt;0,Taula42[[#This Row],[Data finalització contracte]]+1,"")</f>
        <v/>
      </c>
      <c r="O39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92" s="495" t="str">
        <f>IF(Taula42[[#This Row],[Data inici contracte]]&lt;&gt;0,((Taula42[[#This Row],[Dies de contracte en vigor durant l´any 2023]]/365)*104),"")</f>
        <v/>
      </c>
      <c r="Q392" s="496"/>
      <c r="R392" s="496"/>
      <c r="S392" s="496"/>
      <c r="T392" s="496"/>
      <c r="U392" s="371">
        <f>SUM(Taula42[[#This Row],[Nombre d''hores de suport i acompanyament a les famílies]:[Nombre d''hores de seguiment en el lloc de feina]])</f>
        <v>0</v>
      </c>
      <c r="V392" s="371" t="str">
        <f>IF(Taula42[[#This Row],[Suma total d''hores d''atenció]]=0,"",AH392)</f>
        <v/>
      </c>
      <c r="W392" s="170"/>
      <c r="X392" s="170"/>
      <c r="Y392" s="170"/>
      <c r="Z392" s="170"/>
      <c r="AA392" s="170"/>
      <c r="AB392" s="224">
        <f t="shared" si="54"/>
        <v>0</v>
      </c>
      <c r="AC392" s="227">
        <f>Taula42[[#This Row],[Mòdul aplicat]]</f>
        <v>0</v>
      </c>
      <c r="AD392" s="231"/>
      <c r="AE392" s="80"/>
      <c r="AF392" s="529">
        <f>(IF(AND(AS392=1,Taula42[[#This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92" s="529">
        <f t="shared" ref="AG392:AG455" si="62">IF(AH392="Atenció mínima assolida amb èxit",1,0)</f>
        <v>0</v>
      </c>
      <c r="AH39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92" s="420"/>
      <c r="AJ392" s="471" t="str">
        <f>IF(Taula42[[#This Row],[Data inici contracte]]=0,"",(12/365)*Taula42[[#This Row],[Dies de contracte en vigor durant l´any 2023]])</f>
        <v/>
      </c>
      <c r="AK392" s="471" t="str">
        <f>IF(Taula42[[#This Row],[Data inici contracte]]=0,"",(24/365)*Taula42[[#This Row],[Dies de contracte en vigor durant l´any 2023]])</f>
        <v/>
      </c>
      <c r="AL392" s="471" t="str">
        <f>IF(Taula42[[#This Row],[Data inici contracte]]=0,"",(4/365)*Taula42[[#This Row],[Dies de contracte en vigor durant l´any 2023]])</f>
        <v/>
      </c>
      <c r="AM392" s="471" t="str">
        <f>IF(Taula42[[#This Row],[Data inici contracte]]=0,"",(64/365)*Taula42[[#This Row],[Dies de contracte en vigor durant l´any 2023]])</f>
        <v/>
      </c>
      <c r="AN392" s="420"/>
      <c r="AO392" s="91">
        <f>IF(AS392=1,((2763.41/365)*Taula42[[#This Row],[Dies de contracte en vigor durant l´any 2023]]),0)</f>
        <v>0</v>
      </c>
      <c r="AQ392" s="15"/>
      <c r="AS392" s="425">
        <f>IF(Taula42[[#This Row],[Núm. d''ordre]]&lt;&gt;"",1,0)</f>
        <v>0</v>
      </c>
      <c r="AU392" s="425">
        <f t="shared" si="55"/>
        <v>1</v>
      </c>
      <c r="AV392" s="425">
        <f t="shared" si="56"/>
        <v>0</v>
      </c>
      <c r="AX392" s="425">
        <f>IF(Taula42[[#This Row],[Núm. d''ordre]]&gt;0,1,0)</f>
        <v>1</v>
      </c>
      <c r="AZ392" s="426">
        <f t="shared" si="57"/>
        <v>0</v>
      </c>
      <c r="BA392" s="426">
        <f t="shared" si="58"/>
        <v>0</v>
      </c>
      <c r="BB392" s="426">
        <f t="shared" si="59"/>
        <v>0</v>
      </c>
      <c r="BD392" s="88">
        <f t="shared" si="60"/>
        <v>0</v>
      </c>
      <c r="BE392" s="88">
        <f t="shared" si="61"/>
        <v>0</v>
      </c>
      <c r="CC392" s="12"/>
      <c r="CD392" s="12"/>
      <c r="CE392" s="12"/>
    </row>
    <row r="393" spans="1:83" ht="13.5" customHeight="1">
      <c r="A393" s="9"/>
      <c r="B393" s="15" t="str">
        <f>IF($C393&lt;&gt;"",MAX($B$7:B392)+1,"")</f>
        <v/>
      </c>
      <c r="C393" s="2"/>
      <c r="D393" s="167"/>
      <c r="E393" s="168"/>
      <c r="F393" s="153"/>
      <c r="G393" s="153"/>
      <c r="H393" s="160"/>
      <c r="I393" s="159"/>
      <c r="J393" s="163"/>
      <c r="K393" s="172"/>
      <c r="L393" s="162"/>
      <c r="M393" s="162"/>
      <c r="N393" s="532" t="str">
        <f>IF(Taula42[[#This Row],[Data inici contracte]]&lt;&gt;0,Taula42[[#This Row],[Data finalització contracte]]+1,"")</f>
        <v/>
      </c>
      <c r="O39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93" s="495" t="str">
        <f>IF(Taula42[[#This Row],[Data inici contracte]]&lt;&gt;0,((Taula42[[#This Row],[Dies de contracte en vigor durant l´any 2023]]/365)*104),"")</f>
        <v/>
      </c>
      <c r="Q393" s="496"/>
      <c r="R393" s="496"/>
      <c r="S393" s="496"/>
      <c r="T393" s="496"/>
      <c r="U393" s="371">
        <f>SUM(Taula42[[#This Row],[Nombre d''hores de suport i acompanyament a les famílies]:[Nombre d''hores de seguiment en el lloc de feina]])</f>
        <v>0</v>
      </c>
      <c r="V393" s="371" t="str">
        <f>IF(Taula42[[#This Row],[Suma total d''hores d''atenció]]=0,"",AH393)</f>
        <v/>
      </c>
      <c r="W393" s="170"/>
      <c r="X393" s="170"/>
      <c r="Y393" s="170"/>
      <c r="Z393" s="170"/>
      <c r="AA393" s="170"/>
      <c r="AB393" s="224">
        <f t="shared" si="54"/>
        <v>0</v>
      </c>
      <c r="AC393" s="227">
        <f>Taula42[[#This Row],[Mòdul aplicat]]</f>
        <v>0</v>
      </c>
      <c r="AD393" s="231"/>
      <c r="AE393" s="80"/>
      <c r="AF393" s="529">
        <f>(IF(AND(AS393=1,Taula42[[#This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93" s="529">
        <f t="shared" si="62"/>
        <v>0</v>
      </c>
      <c r="AH39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93" s="420"/>
      <c r="AJ393" s="471" t="str">
        <f>IF(Taula42[[#This Row],[Data inici contracte]]=0,"",(12/365)*Taula42[[#This Row],[Dies de contracte en vigor durant l´any 2023]])</f>
        <v/>
      </c>
      <c r="AK393" s="471" t="str">
        <f>IF(Taula42[[#This Row],[Data inici contracte]]=0,"",(24/365)*Taula42[[#This Row],[Dies de contracte en vigor durant l´any 2023]])</f>
        <v/>
      </c>
      <c r="AL393" s="471" t="str">
        <f>IF(Taula42[[#This Row],[Data inici contracte]]=0,"",(4/365)*Taula42[[#This Row],[Dies de contracte en vigor durant l´any 2023]])</f>
        <v/>
      </c>
      <c r="AM393" s="471" t="str">
        <f>IF(Taula42[[#This Row],[Data inici contracte]]=0,"",(64/365)*Taula42[[#This Row],[Dies de contracte en vigor durant l´any 2023]])</f>
        <v/>
      </c>
      <c r="AN393" s="420"/>
      <c r="AO393" s="91">
        <f>IF(AS393=1,((2763.41/365)*Taula42[[#This Row],[Dies de contracte en vigor durant l´any 2023]]),0)</f>
        <v>0</v>
      </c>
      <c r="AQ393" s="15"/>
      <c r="AS393" s="425">
        <f>IF(Taula42[[#This Row],[Núm. d''ordre]]&lt;&gt;"",1,0)</f>
        <v>0</v>
      </c>
      <c r="AU393" s="425">
        <f t="shared" si="55"/>
        <v>1</v>
      </c>
      <c r="AV393" s="425">
        <f t="shared" si="56"/>
        <v>0</v>
      </c>
      <c r="AX393" s="425">
        <f>IF(Taula42[[#This Row],[Núm. d''ordre]]&gt;0,1,0)</f>
        <v>1</v>
      </c>
      <c r="AZ393" s="426">
        <f t="shared" si="57"/>
        <v>0</v>
      </c>
      <c r="BA393" s="426">
        <f t="shared" si="58"/>
        <v>0</v>
      </c>
      <c r="BB393" s="426">
        <f t="shared" si="59"/>
        <v>0</v>
      </c>
      <c r="BD393" s="88">
        <f t="shared" si="60"/>
        <v>0</v>
      </c>
      <c r="BE393" s="88">
        <f t="shared" si="61"/>
        <v>0</v>
      </c>
      <c r="CC393" s="12"/>
      <c r="CD393" s="12"/>
      <c r="CE393" s="12"/>
    </row>
    <row r="394" spans="1:83" ht="13.5" customHeight="1">
      <c r="A394" s="9"/>
      <c r="B394" s="15" t="str">
        <f>IF($C394&lt;&gt;"",MAX($B$7:B393)+1,"")</f>
        <v/>
      </c>
      <c r="C394" s="2"/>
      <c r="D394" s="167"/>
      <c r="E394" s="168"/>
      <c r="F394" s="153"/>
      <c r="G394" s="153"/>
      <c r="H394" s="160"/>
      <c r="I394" s="159"/>
      <c r="J394" s="163"/>
      <c r="K394" s="172"/>
      <c r="L394" s="162"/>
      <c r="M394" s="162"/>
      <c r="N394" s="532" t="str">
        <f>IF(Taula42[[#This Row],[Data inici contracte]]&lt;&gt;0,Taula42[[#This Row],[Data finalització contracte]]+1,"")</f>
        <v/>
      </c>
      <c r="O39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94" s="495" t="str">
        <f>IF(Taula42[[#This Row],[Data inici contracte]]&lt;&gt;0,((Taula42[[#This Row],[Dies de contracte en vigor durant l´any 2023]]/365)*104),"")</f>
        <v/>
      </c>
      <c r="Q394" s="496"/>
      <c r="R394" s="496"/>
      <c r="S394" s="496"/>
      <c r="T394" s="496"/>
      <c r="U394" s="371">
        <f>SUM(Taula42[[#This Row],[Nombre d''hores de suport i acompanyament a les famílies]:[Nombre d''hores de seguiment en el lloc de feina]])</f>
        <v>0</v>
      </c>
      <c r="V394" s="371" t="str">
        <f>IF(Taula42[[#This Row],[Suma total d''hores d''atenció]]=0,"",AH394)</f>
        <v/>
      </c>
      <c r="W394" s="170"/>
      <c r="X394" s="170"/>
      <c r="Y394" s="170"/>
      <c r="Z394" s="170"/>
      <c r="AA394" s="170"/>
      <c r="AB394" s="224">
        <f t="shared" si="54"/>
        <v>0</v>
      </c>
      <c r="AC394" s="227">
        <f>Taula42[[#This Row],[Mòdul aplicat]]</f>
        <v>0</v>
      </c>
      <c r="AD394" s="231"/>
      <c r="AE394" s="80"/>
      <c r="AF394" s="529">
        <f>(IF(AND(AS394=1,Taula42[[#This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94" s="529">
        <f t="shared" si="62"/>
        <v>0</v>
      </c>
      <c r="AH39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94" s="420"/>
      <c r="AJ394" s="471" t="str">
        <f>IF(Taula42[[#This Row],[Data inici contracte]]=0,"",(12/365)*Taula42[[#This Row],[Dies de contracte en vigor durant l´any 2023]])</f>
        <v/>
      </c>
      <c r="AK394" s="471" t="str">
        <f>IF(Taula42[[#This Row],[Data inici contracte]]=0,"",(24/365)*Taula42[[#This Row],[Dies de contracte en vigor durant l´any 2023]])</f>
        <v/>
      </c>
      <c r="AL394" s="471" t="str">
        <f>IF(Taula42[[#This Row],[Data inici contracte]]=0,"",(4/365)*Taula42[[#This Row],[Dies de contracte en vigor durant l´any 2023]])</f>
        <v/>
      </c>
      <c r="AM394" s="471" t="str">
        <f>IF(Taula42[[#This Row],[Data inici contracte]]=0,"",(64/365)*Taula42[[#This Row],[Dies de contracte en vigor durant l´any 2023]])</f>
        <v/>
      </c>
      <c r="AN394" s="420"/>
      <c r="AO394" s="91">
        <f>IF(AS394=1,((2763.41/365)*Taula42[[#This Row],[Dies de contracte en vigor durant l´any 2023]]),0)</f>
        <v>0</v>
      </c>
      <c r="AQ394" s="15"/>
      <c r="AS394" s="425">
        <f>IF(Taula42[[#This Row],[Núm. d''ordre]]&lt;&gt;"",1,0)</f>
        <v>0</v>
      </c>
      <c r="AU394" s="425">
        <f t="shared" si="55"/>
        <v>1</v>
      </c>
      <c r="AV394" s="425">
        <f t="shared" si="56"/>
        <v>0</v>
      </c>
      <c r="AX394" s="425">
        <f>IF(Taula42[[#This Row],[Núm. d''ordre]]&gt;0,1,0)</f>
        <v>1</v>
      </c>
      <c r="AZ394" s="426">
        <f t="shared" si="57"/>
        <v>0</v>
      </c>
      <c r="BA394" s="426">
        <f t="shared" si="58"/>
        <v>0</v>
      </c>
      <c r="BB394" s="426">
        <f t="shared" si="59"/>
        <v>0</v>
      </c>
      <c r="BD394" s="88">
        <f t="shared" si="60"/>
        <v>0</v>
      </c>
      <c r="BE394" s="88">
        <f t="shared" si="61"/>
        <v>0</v>
      </c>
      <c r="CC394" s="12"/>
      <c r="CD394" s="12"/>
      <c r="CE394" s="12"/>
    </row>
    <row r="395" spans="1:83" ht="13.5" customHeight="1">
      <c r="A395" s="9"/>
      <c r="B395" s="15" t="str">
        <f>IF($C395&lt;&gt;"",MAX($B$7:B394)+1,"")</f>
        <v/>
      </c>
      <c r="C395" s="2"/>
      <c r="D395" s="167"/>
      <c r="E395" s="168"/>
      <c r="F395" s="153"/>
      <c r="G395" s="153"/>
      <c r="H395" s="160"/>
      <c r="I395" s="159"/>
      <c r="J395" s="163"/>
      <c r="K395" s="172"/>
      <c r="L395" s="162"/>
      <c r="M395" s="162"/>
      <c r="N395" s="532" t="str">
        <f>IF(Taula42[[#This Row],[Data inici contracte]]&lt;&gt;0,Taula42[[#This Row],[Data finalització contracte]]+1,"")</f>
        <v/>
      </c>
      <c r="O39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95" s="495" t="str">
        <f>IF(Taula42[[#This Row],[Data inici contracte]]&lt;&gt;0,((Taula42[[#This Row],[Dies de contracte en vigor durant l´any 2023]]/365)*104),"")</f>
        <v/>
      </c>
      <c r="Q395" s="496"/>
      <c r="R395" s="496"/>
      <c r="S395" s="496"/>
      <c r="T395" s="496"/>
      <c r="U395" s="371">
        <f>SUM(Taula42[[#This Row],[Nombre d''hores de suport i acompanyament a les famílies]:[Nombre d''hores de seguiment en el lloc de feina]])</f>
        <v>0</v>
      </c>
      <c r="V395" s="371" t="str">
        <f>IF(Taula42[[#This Row],[Suma total d''hores d''atenció]]=0,"",AH395)</f>
        <v/>
      </c>
      <c r="W395" s="170"/>
      <c r="X395" s="170"/>
      <c r="Y395" s="170"/>
      <c r="Z395" s="170"/>
      <c r="AA395" s="170"/>
      <c r="AB395" s="224">
        <f t="shared" si="54"/>
        <v>0</v>
      </c>
      <c r="AC395" s="227">
        <f>Taula42[[#This Row],[Mòdul aplicat]]</f>
        <v>0</v>
      </c>
      <c r="AD395" s="231"/>
      <c r="AE395" s="80"/>
      <c r="AF395" s="529">
        <f>(IF(AND(AS395=1,Taula42[[#This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95" s="529">
        <f t="shared" si="62"/>
        <v>0</v>
      </c>
      <c r="AH39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95" s="420"/>
      <c r="AJ395" s="471" t="str">
        <f>IF(Taula42[[#This Row],[Data inici contracte]]=0,"",(12/365)*Taula42[[#This Row],[Dies de contracte en vigor durant l´any 2023]])</f>
        <v/>
      </c>
      <c r="AK395" s="471" t="str">
        <f>IF(Taula42[[#This Row],[Data inici contracte]]=0,"",(24/365)*Taula42[[#This Row],[Dies de contracte en vigor durant l´any 2023]])</f>
        <v/>
      </c>
      <c r="AL395" s="471" t="str">
        <f>IF(Taula42[[#This Row],[Data inici contracte]]=0,"",(4/365)*Taula42[[#This Row],[Dies de contracte en vigor durant l´any 2023]])</f>
        <v/>
      </c>
      <c r="AM395" s="471" t="str">
        <f>IF(Taula42[[#This Row],[Data inici contracte]]=0,"",(64/365)*Taula42[[#This Row],[Dies de contracte en vigor durant l´any 2023]])</f>
        <v/>
      </c>
      <c r="AN395" s="420"/>
      <c r="AO395" s="91">
        <f>IF(AS395=1,((2763.41/365)*Taula42[[#This Row],[Dies de contracte en vigor durant l´any 2023]]),0)</f>
        <v>0</v>
      </c>
      <c r="AQ395" s="15"/>
      <c r="AS395" s="425">
        <f>IF(Taula42[[#This Row],[Núm. d''ordre]]&lt;&gt;"",1,0)</f>
        <v>0</v>
      </c>
      <c r="AU395" s="425">
        <f t="shared" si="55"/>
        <v>1</v>
      </c>
      <c r="AV395" s="425">
        <f t="shared" si="56"/>
        <v>0</v>
      </c>
      <c r="AX395" s="425">
        <f>IF(Taula42[[#This Row],[Núm. d''ordre]]&gt;0,1,0)</f>
        <v>1</v>
      </c>
      <c r="AZ395" s="426">
        <f t="shared" si="57"/>
        <v>0</v>
      </c>
      <c r="BA395" s="426">
        <f t="shared" si="58"/>
        <v>0</v>
      </c>
      <c r="BB395" s="426">
        <f t="shared" si="59"/>
        <v>0</v>
      </c>
      <c r="BD395" s="88">
        <f t="shared" si="60"/>
        <v>0</v>
      </c>
      <c r="BE395" s="88">
        <f t="shared" si="61"/>
        <v>0</v>
      </c>
      <c r="CC395" s="12"/>
      <c r="CD395" s="12"/>
      <c r="CE395" s="12"/>
    </row>
    <row r="396" spans="1:83" ht="13.5" customHeight="1">
      <c r="A396" s="9"/>
      <c r="B396" s="15" t="str">
        <f>IF($C396&lt;&gt;"",MAX($B$7:B395)+1,"")</f>
        <v/>
      </c>
      <c r="C396" s="2"/>
      <c r="D396" s="167"/>
      <c r="E396" s="168"/>
      <c r="F396" s="153"/>
      <c r="G396" s="153"/>
      <c r="H396" s="160"/>
      <c r="I396" s="159"/>
      <c r="J396" s="163"/>
      <c r="K396" s="172"/>
      <c r="L396" s="162"/>
      <c r="M396" s="162"/>
      <c r="N396" s="532" t="str">
        <f>IF(Taula42[[#This Row],[Data inici contracte]]&lt;&gt;0,Taula42[[#This Row],[Data finalització contracte]]+1,"")</f>
        <v/>
      </c>
      <c r="O39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96" s="495" t="str">
        <f>IF(Taula42[[#This Row],[Data inici contracte]]&lt;&gt;0,((Taula42[[#This Row],[Dies de contracte en vigor durant l´any 2023]]/365)*104),"")</f>
        <v/>
      </c>
      <c r="Q396" s="496"/>
      <c r="R396" s="496"/>
      <c r="S396" s="496"/>
      <c r="T396" s="496"/>
      <c r="U396" s="371">
        <f>SUM(Taula42[[#This Row],[Nombre d''hores de suport i acompanyament a les famílies]:[Nombre d''hores de seguiment en el lloc de feina]])</f>
        <v>0</v>
      </c>
      <c r="V396" s="371" t="str">
        <f>IF(Taula42[[#This Row],[Suma total d''hores d''atenció]]=0,"",AH396)</f>
        <v/>
      </c>
      <c r="W396" s="170"/>
      <c r="X396" s="170"/>
      <c r="Y396" s="170"/>
      <c r="Z396" s="170"/>
      <c r="AA396" s="170"/>
      <c r="AB396" s="224">
        <f t="shared" si="54"/>
        <v>0</v>
      </c>
      <c r="AC396" s="227">
        <f>Taula42[[#This Row],[Mòdul aplicat]]</f>
        <v>0</v>
      </c>
      <c r="AD396" s="231"/>
      <c r="AE396" s="80"/>
      <c r="AF396" s="529">
        <f>(IF(AND(AS396=1,Taula42[[#This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96" s="529">
        <f t="shared" si="62"/>
        <v>0</v>
      </c>
      <c r="AH39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96" s="420"/>
      <c r="AJ396" s="471" t="str">
        <f>IF(Taula42[[#This Row],[Data inici contracte]]=0,"",(12/365)*Taula42[[#This Row],[Dies de contracte en vigor durant l´any 2023]])</f>
        <v/>
      </c>
      <c r="AK396" s="471" t="str">
        <f>IF(Taula42[[#This Row],[Data inici contracte]]=0,"",(24/365)*Taula42[[#This Row],[Dies de contracte en vigor durant l´any 2023]])</f>
        <v/>
      </c>
      <c r="AL396" s="471" t="str">
        <f>IF(Taula42[[#This Row],[Data inici contracte]]=0,"",(4/365)*Taula42[[#This Row],[Dies de contracte en vigor durant l´any 2023]])</f>
        <v/>
      </c>
      <c r="AM396" s="471" t="str">
        <f>IF(Taula42[[#This Row],[Data inici contracte]]=0,"",(64/365)*Taula42[[#This Row],[Dies de contracte en vigor durant l´any 2023]])</f>
        <v/>
      </c>
      <c r="AN396" s="420"/>
      <c r="AO396" s="91">
        <f>IF(AS396=1,((2763.41/365)*Taula42[[#This Row],[Dies de contracte en vigor durant l´any 2023]]),0)</f>
        <v>0</v>
      </c>
      <c r="AQ396" s="15"/>
      <c r="AS396" s="425">
        <f>IF(Taula42[[#This Row],[Núm. d''ordre]]&lt;&gt;"",1,0)</f>
        <v>0</v>
      </c>
      <c r="AU396" s="425">
        <f t="shared" si="55"/>
        <v>1</v>
      </c>
      <c r="AV396" s="425">
        <f t="shared" si="56"/>
        <v>0</v>
      </c>
      <c r="AX396" s="425">
        <f>IF(Taula42[[#This Row],[Núm. d''ordre]]&gt;0,1,0)</f>
        <v>1</v>
      </c>
      <c r="AZ396" s="426">
        <f t="shared" si="57"/>
        <v>0</v>
      </c>
      <c r="BA396" s="426">
        <f t="shared" si="58"/>
        <v>0</v>
      </c>
      <c r="BB396" s="426">
        <f t="shared" si="59"/>
        <v>0</v>
      </c>
      <c r="BD396" s="88">
        <f t="shared" si="60"/>
        <v>0</v>
      </c>
      <c r="BE396" s="88">
        <f t="shared" si="61"/>
        <v>0</v>
      </c>
      <c r="CC396" s="12"/>
      <c r="CD396" s="12"/>
      <c r="CE396" s="12"/>
    </row>
    <row r="397" spans="1:83" ht="13.5" customHeight="1">
      <c r="A397" s="9"/>
      <c r="B397" s="15" t="str">
        <f>IF($C397&lt;&gt;"",MAX($B$7:B396)+1,"")</f>
        <v/>
      </c>
      <c r="C397" s="2"/>
      <c r="D397" s="167"/>
      <c r="E397" s="168"/>
      <c r="F397" s="153"/>
      <c r="G397" s="153"/>
      <c r="H397" s="160"/>
      <c r="I397" s="159"/>
      <c r="J397" s="163"/>
      <c r="K397" s="172"/>
      <c r="L397" s="162"/>
      <c r="M397" s="162"/>
      <c r="N397" s="532" t="str">
        <f>IF(Taula42[[#This Row],[Data inici contracte]]&lt;&gt;0,Taula42[[#This Row],[Data finalització contracte]]+1,"")</f>
        <v/>
      </c>
      <c r="O39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97" s="495" t="str">
        <f>IF(Taula42[[#This Row],[Data inici contracte]]&lt;&gt;0,((Taula42[[#This Row],[Dies de contracte en vigor durant l´any 2023]]/365)*104),"")</f>
        <v/>
      </c>
      <c r="Q397" s="496"/>
      <c r="R397" s="496"/>
      <c r="S397" s="496"/>
      <c r="T397" s="496"/>
      <c r="U397" s="371">
        <f>SUM(Taula42[[#This Row],[Nombre d''hores de suport i acompanyament a les famílies]:[Nombre d''hores de seguiment en el lloc de feina]])</f>
        <v>0</v>
      </c>
      <c r="V397" s="371" t="str">
        <f>IF(Taula42[[#This Row],[Suma total d''hores d''atenció]]=0,"",AH397)</f>
        <v/>
      </c>
      <c r="W397" s="170"/>
      <c r="X397" s="170"/>
      <c r="Y397" s="170"/>
      <c r="Z397" s="170"/>
      <c r="AA397" s="170"/>
      <c r="AB397" s="224">
        <f t="shared" si="54"/>
        <v>0</v>
      </c>
      <c r="AC397" s="227">
        <f>Taula42[[#This Row],[Mòdul aplicat]]</f>
        <v>0</v>
      </c>
      <c r="AD397" s="231"/>
      <c r="AE397" s="80"/>
      <c r="AF397" s="529">
        <f>(IF(AND(AS397=1,Taula42[[#This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97" s="529">
        <f t="shared" si="62"/>
        <v>0</v>
      </c>
      <c r="AH39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97" s="420"/>
      <c r="AJ397" s="471" t="str">
        <f>IF(Taula42[[#This Row],[Data inici contracte]]=0,"",(12/365)*Taula42[[#This Row],[Dies de contracte en vigor durant l´any 2023]])</f>
        <v/>
      </c>
      <c r="AK397" s="471" t="str">
        <f>IF(Taula42[[#This Row],[Data inici contracte]]=0,"",(24/365)*Taula42[[#This Row],[Dies de contracte en vigor durant l´any 2023]])</f>
        <v/>
      </c>
      <c r="AL397" s="471" t="str">
        <f>IF(Taula42[[#This Row],[Data inici contracte]]=0,"",(4/365)*Taula42[[#This Row],[Dies de contracte en vigor durant l´any 2023]])</f>
        <v/>
      </c>
      <c r="AM397" s="471" t="str">
        <f>IF(Taula42[[#This Row],[Data inici contracte]]=0,"",(64/365)*Taula42[[#This Row],[Dies de contracte en vigor durant l´any 2023]])</f>
        <v/>
      </c>
      <c r="AN397" s="420"/>
      <c r="AO397" s="91">
        <f>IF(AS397=1,((2763.41/365)*Taula42[[#This Row],[Dies de contracte en vigor durant l´any 2023]]),0)</f>
        <v>0</v>
      </c>
      <c r="AQ397" s="15"/>
      <c r="AS397" s="425">
        <f>IF(Taula42[[#This Row],[Núm. d''ordre]]&lt;&gt;"",1,0)</f>
        <v>0</v>
      </c>
      <c r="AU397" s="425">
        <f t="shared" si="55"/>
        <v>1</v>
      </c>
      <c r="AV397" s="425">
        <f t="shared" si="56"/>
        <v>0</v>
      </c>
      <c r="AX397" s="425">
        <f>IF(Taula42[[#This Row],[Núm. d''ordre]]&gt;0,1,0)</f>
        <v>1</v>
      </c>
      <c r="AZ397" s="426">
        <f t="shared" si="57"/>
        <v>0</v>
      </c>
      <c r="BA397" s="426">
        <f t="shared" si="58"/>
        <v>0</v>
      </c>
      <c r="BB397" s="426">
        <f t="shared" si="59"/>
        <v>0</v>
      </c>
      <c r="BD397" s="88">
        <f t="shared" si="60"/>
        <v>0</v>
      </c>
      <c r="BE397" s="88">
        <f t="shared" si="61"/>
        <v>0</v>
      </c>
      <c r="CC397" s="12"/>
      <c r="CD397" s="12"/>
      <c r="CE397" s="12"/>
    </row>
    <row r="398" spans="1:83" ht="13.5" customHeight="1">
      <c r="A398" s="9"/>
      <c r="B398" s="15" t="str">
        <f>IF($C398&lt;&gt;"",MAX($B$7:B397)+1,"")</f>
        <v/>
      </c>
      <c r="C398" s="2"/>
      <c r="D398" s="167"/>
      <c r="E398" s="168"/>
      <c r="F398" s="153"/>
      <c r="G398" s="153"/>
      <c r="H398" s="160"/>
      <c r="I398" s="159"/>
      <c r="J398" s="163"/>
      <c r="K398" s="172"/>
      <c r="L398" s="162"/>
      <c r="M398" s="162"/>
      <c r="N398" s="532" t="str">
        <f>IF(Taula42[[#This Row],[Data inici contracte]]&lt;&gt;0,Taula42[[#This Row],[Data finalització contracte]]+1,"")</f>
        <v/>
      </c>
      <c r="O39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98" s="495" t="str">
        <f>IF(Taula42[[#This Row],[Data inici contracte]]&lt;&gt;0,((Taula42[[#This Row],[Dies de contracte en vigor durant l´any 2023]]/365)*104),"")</f>
        <v/>
      </c>
      <c r="Q398" s="496"/>
      <c r="R398" s="496"/>
      <c r="S398" s="496"/>
      <c r="T398" s="496"/>
      <c r="U398" s="371">
        <f>SUM(Taula42[[#This Row],[Nombre d''hores de suport i acompanyament a les famílies]:[Nombre d''hores de seguiment en el lloc de feina]])</f>
        <v>0</v>
      </c>
      <c r="V398" s="371" t="str">
        <f>IF(Taula42[[#This Row],[Suma total d''hores d''atenció]]=0,"",AH398)</f>
        <v/>
      </c>
      <c r="W398" s="170"/>
      <c r="X398" s="170"/>
      <c r="Y398" s="170"/>
      <c r="Z398" s="170"/>
      <c r="AA398" s="170"/>
      <c r="AB398" s="224">
        <f t="shared" si="54"/>
        <v>0</v>
      </c>
      <c r="AC398" s="227">
        <f>Taula42[[#This Row],[Mòdul aplicat]]</f>
        <v>0</v>
      </c>
      <c r="AD398" s="231"/>
      <c r="AE398" s="80"/>
      <c r="AF398" s="529">
        <f>(IF(AND(AS398=1,Taula42[[#This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98" s="529">
        <f t="shared" si="62"/>
        <v>0</v>
      </c>
      <c r="AH39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98" s="420"/>
      <c r="AJ398" s="471" t="str">
        <f>IF(Taula42[[#This Row],[Data inici contracte]]=0,"",(12/365)*Taula42[[#This Row],[Dies de contracte en vigor durant l´any 2023]])</f>
        <v/>
      </c>
      <c r="AK398" s="471" t="str">
        <f>IF(Taula42[[#This Row],[Data inici contracte]]=0,"",(24/365)*Taula42[[#This Row],[Dies de contracte en vigor durant l´any 2023]])</f>
        <v/>
      </c>
      <c r="AL398" s="471" t="str">
        <f>IF(Taula42[[#This Row],[Data inici contracte]]=0,"",(4/365)*Taula42[[#This Row],[Dies de contracte en vigor durant l´any 2023]])</f>
        <v/>
      </c>
      <c r="AM398" s="471" t="str">
        <f>IF(Taula42[[#This Row],[Data inici contracte]]=0,"",(64/365)*Taula42[[#This Row],[Dies de contracte en vigor durant l´any 2023]])</f>
        <v/>
      </c>
      <c r="AN398" s="420"/>
      <c r="AO398" s="91">
        <f>IF(AS398=1,((2763.41/365)*Taula42[[#This Row],[Dies de contracte en vigor durant l´any 2023]]),0)</f>
        <v>0</v>
      </c>
      <c r="AQ398" s="15"/>
      <c r="AS398" s="425">
        <f>IF(Taula42[[#This Row],[Núm. d''ordre]]&lt;&gt;"",1,0)</f>
        <v>0</v>
      </c>
      <c r="AU398" s="425">
        <f t="shared" si="55"/>
        <v>1</v>
      </c>
      <c r="AV398" s="425">
        <f t="shared" si="56"/>
        <v>0</v>
      </c>
      <c r="AX398" s="425">
        <f>IF(Taula42[[#This Row],[Núm. d''ordre]]&gt;0,1,0)</f>
        <v>1</v>
      </c>
      <c r="AZ398" s="426">
        <f t="shared" si="57"/>
        <v>0</v>
      </c>
      <c r="BA398" s="426">
        <f t="shared" si="58"/>
        <v>0</v>
      </c>
      <c r="BB398" s="426">
        <f t="shared" si="59"/>
        <v>0</v>
      </c>
      <c r="BD398" s="88">
        <f t="shared" si="60"/>
        <v>0</v>
      </c>
      <c r="BE398" s="88">
        <f t="shared" si="61"/>
        <v>0</v>
      </c>
      <c r="CC398" s="12"/>
      <c r="CD398" s="12"/>
      <c r="CE398" s="12"/>
    </row>
    <row r="399" spans="1:83" ht="13.5" customHeight="1">
      <c r="A399" s="9"/>
      <c r="B399" s="15" t="str">
        <f>IF($C399&lt;&gt;"",MAX($B$7:B398)+1,"")</f>
        <v/>
      </c>
      <c r="C399" s="2"/>
      <c r="D399" s="167"/>
      <c r="E399" s="168"/>
      <c r="F399" s="153"/>
      <c r="G399" s="153"/>
      <c r="H399" s="160"/>
      <c r="I399" s="159"/>
      <c r="J399" s="163"/>
      <c r="K399" s="172"/>
      <c r="L399" s="162"/>
      <c r="M399" s="162"/>
      <c r="N399" s="532" t="str">
        <f>IF(Taula42[[#This Row],[Data inici contracte]]&lt;&gt;0,Taula42[[#This Row],[Data finalització contracte]]+1,"")</f>
        <v/>
      </c>
      <c r="O39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399" s="495" t="str">
        <f>IF(Taula42[[#This Row],[Data inici contracte]]&lt;&gt;0,((Taula42[[#This Row],[Dies de contracte en vigor durant l´any 2023]]/365)*104),"")</f>
        <v/>
      </c>
      <c r="Q399" s="496"/>
      <c r="R399" s="496"/>
      <c r="S399" s="496"/>
      <c r="T399" s="496"/>
      <c r="U399" s="371">
        <f>SUM(Taula42[[#This Row],[Nombre d''hores de suport i acompanyament a les famílies]:[Nombre d''hores de seguiment en el lloc de feina]])</f>
        <v>0</v>
      </c>
      <c r="V399" s="371" t="str">
        <f>IF(Taula42[[#This Row],[Suma total d''hores d''atenció]]=0,"",AH399)</f>
        <v/>
      </c>
      <c r="W399" s="170"/>
      <c r="X399" s="170"/>
      <c r="Y399" s="170"/>
      <c r="Z399" s="170"/>
      <c r="AA399" s="170"/>
      <c r="AB399" s="224">
        <f t="shared" si="54"/>
        <v>0</v>
      </c>
      <c r="AC399" s="227">
        <f>Taula42[[#This Row],[Mòdul aplicat]]</f>
        <v>0</v>
      </c>
      <c r="AD399" s="231"/>
      <c r="AE399" s="80"/>
      <c r="AF399" s="529">
        <f>(IF(AND(AS399=1,Taula42[[#This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399" s="529">
        <f t="shared" si="62"/>
        <v>0</v>
      </c>
      <c r="AH39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399" s="420"/>
      <c r="AJ399" s="471" t="str">
        <f>IF(Taula42[[#This Row],[Data inici contracte]]=0,"",(12/365)*Taula42[[#This Row],[Dies de contracte en vigor durant l´any 2023]])</f>
        <v/>
      </c>
      <c r="AK399" s="471" t="str">
        <f>IF(Taula42[[#This Row],[Data inici contracte]]=0,"",(24/365)*Taula42[[#This Row],[Dies de contracte en vigor durant l´any 2023]])</f>
        <v/>
      </c>
      <c r="AL399" s="471" t="str">
        <f>IF(Taula42[[#This Row],[Data inici contracte]]=0,"",(4/365)*Taula42[[#This Row],[Dies de contracte en vigor durant l´any 2023]])</f>
        <v/>
      </c>
      <c r="AM399" s="471" t="str">
        <f>IF(Taula42[[#This Row],[Data inici contracte]]=0,"",(64/365)*Taula42[[#This Row],[Dies de contracte en vigor durant l´any 2023]])</f>
        <v/>
      </c>
      <c r="AN399" s="420"/>
      <c r="AO399" s="91">
        <f>IF(AS399=1,((2763.41/365)*Taula42[[#This Row],[Dies de contracte en vigor durant l´any 2023]]),0)</f>
        <v>0</v>
      </c>
      <c r="AQ399" s="15"/>
      <c r="AS399" s="425">
        <f>IF(Taula42[[#This Row],[Núm. d''ordre]]&lt;&gt;"",1,0)</f>
        <v>0</v>
      </c>
      <c r="AU399" s="425">
        <f t="shared" si="55"/>
        <v>1</v>
      </c>
      <c r="AV399" s="425">
        <f t="shared" si="56"/>
        <v>0</v>
      </c>
      <c r="AX399" s="425">
        <f>IF(Taula42[[#This Row],[Núm. d''ordre]]&gt;0,1,0)</f>
        <v>1</v>
      </c>
      <c r="AZ399" s="426">
        <f t="shared" si="57"/>
        <v>0</v>
      </c>
      <c r="BA399" s="426">
        <f t="shared" si="58"/>
        <v>0</v>
      </c>
      <c r="BB399" s="426">
        <f t="shared" si="59"/>
        <v>0</v>
      </c>
      <c r="BD399" s="88">
        <f t="shared" si="60"/>
        <v>0</v>
      </c>
      <c r="BE399" s="88">
        <f t="shared" si="61"/>
        <v>0</v>
      </c>
      <c r="CC399" s="12"/>
      <c r="CD399" s="12"/>
      <c r="CE399" s="12"/>
    </row>
    <row r="400" spans="1:83" ht="13.5" customHeight="1">
      <c r="A400" s="9"/>
      <c r="B400" s="15" t="str">
        <f>IF($C400&lt;&gt;"",MAX($B$7:B399)+1,"")</f>
        <v/>
      </c>
      <c r="C400" s="2"/>
      <c r="D400" s="167"/>
      <c r="E400" s="168"/>
      <c r="F400" s="153"/>
      <c r="G400" s="153"/>
      <c r="H400" s="160"/>
      <c r="I400" s="159"/>
      <c r="J400" s="163"/>
      <c r="K400" s="172"/>
      <c r="L400" s="162"/>
      <c r="M400" s="162"/>
      <c r="N400" s="532" t="str">
        <f>IF(Taula42[[#This Row],[Data inici contracte]]&lt;&gt;0,Taula42[[#This Row],[Data finalització contracte]]+1,"")</f>
        <v/>
      </c>
      <c r="O40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00" s="495" t="str">
        <f>IF(Taula42[[#This Row],[Data inici contracte]]&lt;&gt;0,((Taula42[[#This Row],[Dies de contracte en vigor durant l´any 2023]]/365)*104),"")</f>
        <v/>
      </c>
      <c r="Q400" s="496"/>
      <c r="R400" s="496"/>
      <c r="S400" s="496"/>
      <c r="T400" s="496"/>
      <c r="U400" s="371">
        <f>SUM(Taula42[[#This Row],[Nombre d''hores de suport i acompanyament a les famílies]:[Nombre d''hores de seguiment en el lloc de feina]])</f>
        <v>0</v>
      </c>
      <c r="V400" s="371" t="str">
        <f>IF(Taula42[[#This Row],[Suma total d''hores d''atenció]]=0,"",AH400)</f>
        <v/>
      </c>
      <c r="W400" s="170"/>
      <c r="X400" s="170"/>
      <c r="Y400" s="170"/>
      <c r="Z400" s="170"/>
      <c r="AA400" s="170"/>
      <c r="AB400" s="224">
        <f t="shared" si="54"/>
        <v>0</v>
      </c>
      <c r="AC400" s="227">
        <f>Taula42[[#This Row],[Mòdul aplicat]]</f>
        <v>0</v>
      </c>
      <c r="AD400" s="231"/>
      <c r="AE400" s="80"/>
      <c r="AF400" s="529">
        <f>(IF(AND(AS400=1,Taula42[[#This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00" s="529">
        <f t="shared" si="62"/>
        <v>0</v>
      </c>
      <c r="AH40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00" s="420"/>
      <c r="AJ400" s="471" t="str">
        <f>IF(Taula42[[#This Row],[Data inici contracte]]=0,"",(12/365)*Taula42[[#This Row],[Dies de contracte en vigor durant l´any 2023]])</f>
        <v/>
      </c>
      <c r="AK400" s="471" t="str">
        <f>IF(Taula42[[#This Row],[Data inici contracte]]=0,"",(24/365)*Taula42[[#This Row],[Dies de contracte en vigor durant l´any 2023]])</f>
        <v/>
      </c>
      <c r="AL400" s="471" t="str">
        <f>IF(Taula42[[#This Row],[Data inici contracte]]=0,"",(4/365)*Taula42[[#This Row],[Dies de contracte en vigor durant l´any 2023]])</f>
        <v/>
      </c>
      <c r="AM400" s="471" t="str">
        <f>IF(Taula42[[#This Row],[Data inici contracte]]=0,"",(64/365)*Taula42[[#This Row],[Dies de contracte en vigor durant l´any 2023]])</f>
        <v/>
      </c>
      <c r="AN400" s="420"/>
      <c r="AO400" s="91">
        <f>IF(AS400=1,((2763.41/365)*Taula42[[#This Row],[Dies de contracte en vigor durant l´any 2023]]),0)</f>
        <v>0</v>
      </c>
      <c r="AQ400" s="15"/>
      <c r="AS400" s="425">
        <f>IF(Taula42[[#This Row],[Núm. d''ordre]]&lt;&gt;"",1,0)</f>
        <v>0</v>
      </c>
      <c r="AU400" s="425">
        <f t="shared" si="55"/>
        <v>1</v>
      </c>
      <c r="AV400" s="425">
        <f t="shared" si="56"/>
        <v>0</v>
      </c>
      <c r="AX400" s="425">
        <f>IF(Taula42[[#This Row],[Núm. d''ordre]]&gt;0,1,0)</f>
        <v>1</v>
      </c>
      <c r="AZ400" s="426">
        <f t="shared" si="57"/>
        <v>0</v>
      </c>
      <c r="BA400" s="426">
        <f t="shared" si="58"/>
        <v>0</v>
      </c>
      <c r="BB400" s="426">
        <f t="shared" si="59"/>
        <v>0</v>
      </c>
      <c r="BD400" s="88">
        <f t="shared" si="60"/>
        <v>0</v>
      </c>
      <c r="BE400" s="88">
        <f t="shared" si="61"/>
        <v>0</v>
      </c>
      <c r="CC400" s="12"/>
      <c r="CD400" s="12"/>
      <c r="CE400" s="12"/>
    </row>
    <row r="401" spans="1:83" ht="13.5" customHeight="1">
      <c r="A401" s="9"/>
      <c r="B401" s="15" t="str">
        <f>IF($C401&lt;&gt;"",MAX($B$7:B400)+1,"")</f>
        <v/>
      </c>
      <c r="C401" s="2"/>
      <c r="D401" s="167"/>
      <c r="E401" s="168"/>
      <c r="F401" s="153"/>
      <c r="G401" s="153"/>
      <c r="H401" s="160"/>
      <c r="I401" s="159"/>
      <c r="J401" s="163"/>
      <c r="K401" s="172"/>
      <c r="L401" s="162"/>
      <c r="M401" s="162"/>
      <c r="N401" s="532" t="str">
        <f>IF(Taula42[[#This Row],[Data inici contracte]]&lt;&gt;0,Taula42[[#This Row],[Data finalització contracte]]+1,"")</f>
        <v/>
      </c>
      <c r="O40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01" s="495" t="str">
        <f>IF(Taula42[[#This Row],[Data inici contracte]]&lt;&gt;0,((Taula42[[#This Row],[Dies de contracte en vigor durant l´any 2023]]/365)*104),"")</f>
        <v/>
      </c>
      <c r="Q401" s="496"/>
      <c r="R401" s="496"/>
      <c r="S401" s="496"/>
      <c r="T401" s="496"/>
      <c r="U401" s="371">
        <f>SUM(Taula42[[#This Row],[Nombre d''hores de suport i acompanyament a les famílies]:[Nombre d''hores de seguiment en el lloc de feina]])</f>
        <v>0</v>
      </c>
      <c r="V401" s="371" t="str">
        <f>IF(Taula42[[#This Row],[Suma total d''hores d''atenció]]=0,"",AH401)</f>
        <v/>
      </c>
      <c r="W401" s="170"/>
      <c r="X401" s="170"/>
      <c r="Y401" s="170"/>
      <c r="Z401" s="170"/>
      <c r="AA401" s="170"/>
      <c r="AB401" s="224">
        <f t="shared" si="54"/>
        <v>0</v>
      </c>
      <c r="AC401" s="227">
        <f>Taula42[[#This Row],[Mòdul aplicat]]</f>
        <v>0</v>
      </c>
      <c r="AD401" s="231"/>
      <c r="AE401" s="80"/>
      <c r="AF401" s="529">
        <f>(IF(AND(AS401=1,Taula42[[#This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01" s="529">
        <f t="shared" si="62"/>
        <v>0</v>
      </c>
      <c r="AH40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01" s="420"/>
      <c r="AJ401" s="471" t="str">
        <f>IF(Taula42[[#This Row],[Data inici contracte]]=0,"",(12/365)*Taula42[[#This Row],[Dies de contracte en vigor durant l´any 2023]])</f>
        <v/>
      </c>
      <c r="AK401" s="471" t="str">
        <f>IF(Taula42[[#This Row],[Data inici contracte]]=0,"",(24/365)*Taula42[[#This Row],[Dies de contracte en vigor durant l´any 2023]])</f>
        <v/>
      </c>
      <c r="AL401" s="471" t="str">
        <f>IF(Taula42[[#This Row],[Data inici contracte]]=0,"",(4/365)*Taula42[[#This Row],[Dies de contracte en vigor durant l´any 2023]])</f>
        <v/>
      </c>
      <c r="AM401" s="471" t="str">
        <f>IF(Taula42[[#This Row],[Data inici contracte]]=0,"",(64/365)*Taula42[[#This Row],[Dies de contracte en vigor durant l´any 2023]])</f>
        <v/>
      </c>
      <c r="AN401" s="420"/>
      <c r="AO401" s="91">
        <f>IF(AS401=1,((2763.41/365)*Taula42[[#This Row],[Dies de contracte en vigor durant l´any 2023]]),0)</f>
        <v>0</v>
      </c>
      <c r="AQ401" s="15"/>
      <c r="AS401" s="425">
        <f>IF(Taula42[[#This Row],[Núm. d''ordre]]&lt;&gt;"",1,0)</f>
        <v>0</v>
      </c>
      <c r="AU401" s="425">
        <f t="shared" si="55"/>
        <v>1</v>
      </c>
      <c r="AV401" s="425">
        <f t="shared" si="56"/>
        <v>0</v>
      </c>
      <c r="AX401" s="425">
        <f>IF(Taula42[[#This Row],[Núm. d''ordre]]&gt;0,1,0)</f>
        <v>1</v>
      </c>
      <c r="AZ401" s="426">
        <f t="shared" si="57"/>
        <v>0</v>
      </c>
      <c r="BA401" s="426">
        <f t="shared" si="58"/>
        <v>0</v>
      </c>
      <c r="BB401" s="426">
        <f t="shared" si="59"/>
        <v>0</v>
      </c>
      <c r="BD401" s="88">
        <f t="shared" si="60"/>
        <v>0</v>
      </c>
      <c r="BE401" s="88">
        <f t="shared" si="61"/>
        <v>0</v>
      </c>
      <c r="CC401" s="12"/>
      <c r="CD401" s="12"/>
      <c r="CE401" s="12"/>
    </row>
    <row r="402" spans="1:83" ht="13.5" customHeight="1">
      <c r="A402" s="9"/>
      <c r="B402" s="15" t="str">
        <f>IF($C402&lt;&gt;"",MAX($B$7:B401)+1,"")</f>
        <v/>
      </c>
      <c r="C402" s="2"/>
      <c r="D402" s="167"/>
      <c r="E402" s="168"/>
      <c r="F402" s="153"/>
      <c r="G402" s="153"/>
      <c r="H402" s="160"/>
      <c r="I402" s="159"/>
      <c r="J402" s="163"/>
      <c r="K402" s="172"/>
      <c r="L402" s="162"/>
      <c r="M402" s="162"/>
      <c r="N402" s="532" t="str">
        <f>IF(Taula42[[#This Row],[Data inici contracte]]&lt;&gt;0,Taula42[[#This Row],[Data finalització contracte]]+1,"")</f>
        <v/>
      </c>
      <c r="O40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02" s="495" t="str">
        <f>IF(Taula42[[#This Row],[Data inici contracte]]&lt;&gt;0,((Taula42[[#This Row],[Dies de contracte en vigor durant l´any 2023]]/365)*104),"")</f>
        <v/>
      </c>
      <c r="Q402" s="496"/>
      <c r="R402" s="496"/>
      <c r="S402" s="496"/>
      <c r="T402" s="496"/>
      <c r="U402" s="371">
        <f>SUM(Taula42[[#This Row],[Nombre d''hores de suport i acompanyament a les famílies]:[Nombre d''hores de seguiment en el lloc de feina]])</f>
        <v>0</v>
      </c>
      <c r="V402" s="371" t="str">
        <f>IF(Taula42[[#This Row],[Suma total d''hores d''atenció]]=0,"",AH402)</f>
        <v/>
      </c>
      <c r="W402" s="170"/>
      <c r="X402" s="170"/>
      <c r="Y402" s="170"/>
      <c r="Z402" s="170"/>
      <c r="AA402" s="170"/>
      <c r="AB402" s="224">
        <f t="shared" si="54"/>
        <v>0</v>
      </c>
      <c r="AC402" s="227">
        <f>Taula42[[#This Row],[Mòdul aplicat]]</f>
        <v>0</v>
      </c>
      <c r="AD402" s="231"/>
      <c r="AE402" s="80"/>
      <c r="AF402" s="529">
        <f>(IF(AND(AS402=1,Taula42[[#This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02" s="529">
        <f t="shared" si="62"/>
        <v>0</v>
      </c>
      <c r="AH40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02" s="420"/>
      <c r="AJ402" s="471" t="str">
        <f>IF(Taula42[[#This Row],[Data inici contracte]]=0,"",(12/365)*Taula42[[#This Row],[Dies de contracte en vigor durant l´any 2023]])</f>
        <v/>
      </c>
      <c r="AK402" s="471" t="str">
        <f>IF(Taula42[[#This Row],[Data inici contracte]]=0,"",(24/365)*Taula42[[#This Row],[Dies de contracte en vigor durant l´any 2023]])</f>
        <v/>
      </c>
      <c r="AL402" s="471" t="str">
        <f>IF(Taula42[[#This Row],[Data inici contracte]]=0,"",(4/365)*Taula42[[#This Row],[Dies de contracte en vigor durant l´any 2023]])</f>
        <v/>
      </c>
      <c r="AM402" s="471" t="str">
        <f>IF(Taula42[[#This Row],[Data inici contracte]]=0,"",(64/365)*Taula42[[#This Row],[Dies de contracte en vigor durant l´any 2023]])</f>
        <v/>
      </c>
      <c r="AN402" s="420"/>
      <c r="AO402" s="91">
        <f>IF(AS402=1,((2763.41/365)*Taula42[[#This Row],[Dies de contracte en vigor durant l´any 2023]]),0)</f>
        <v>0</v>
      </c>
      <c r="AQ402" s="15"/>
      <c r="AS402" s="425">
        <f>IF(Taula42[[#This Row],[Núm. d''ordre]]&lt;&gt;"",1,0)</f>
        <v>0</v>
      </c>
      <c r="AU402" s="425">
        <f t="shared" si="55"/>
        <v>1</v>
      </c>
      <c r="AV402" s="425">
        <f t="shared" si="56"/>
        <v>0</v>
      </c>
      <c r="AX402" s="425">
        <f>IF(Taula42[[#This Row],[Núm. d''ordre]]&gt;0,1,0)</f>
        <v>1</v>
      </c>
      <c r="AZ402" s="426">
        <f t="shared" si="57"/>
        <v>0</v>
      </c>
      <c r="BA402" s="426">
        <f t="shared" si="58"/>
        <v>0</v>
      </c>
      <c r="BB402" s="426">
        <f t="shared" si="59"/>
        <v>0</v>
      </c>
      <c r="BD402" s="88">
        <f t="shared" si="60"/>
        <v>0</v>
      </c>
      <c r="BE402" s="88">
        <f t="shared" si="61"/>
        <v>0</v>
      </c>
      <c r="CC402" s="12"/>
      <c r="CD402" s="12"/>
      <c r="CE402" s="12"/>
    </row>
    <row r="403" spans="1:83" ht="13.5" customHeight="1">
      <c r="A403" s="9"/>
      <c r="B403" s="15" t="str">
        <f>IF($C403&lt;&gt;"",MAX($B$7:B402)+1,"")</f>
        <v/>
      </c>
      <c r="C403" s="2"/>
      <c r="D403" s="167"/>
      <c r="E403" s="168"/>
      <c r="F403" s="153"/>
      <c r="G403" s="153"/>
      <c r="H403" s="160"/>
      <c r="I403" s="159"/>
      <c r="J403" s="163"/>
      <c r="K403" s="172"/>
      <c r="L403" s="162"/>
      <c r="M403" s="162"/>
      <c r="N403" s="532" t="str">
        <f>IF(Taula42[[#This Row],[Data inici contracte]]&lt;&gt;0,Taula42[[#This Row],[Data finalització contracte]]+1,"")</f>
        <v/>
      </c>
      <c r="O40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03" s="495" t="str">
        <f>IF(Taula42[[#This Row],[Data inici contracte]]&lt;&gt;0,((Taula42[[#This Row],[Dies de contracte en vigor durant l´any 2023]]/365)*104),"")</f>
        <v/>
      </c>
      <c r="Q403" s="496"/>
      <c r="R403" s="496"/>
      <c r="S403" s="496"/>
      <c r="T403" s="496"/>
      <c r="U403" s="371">
        <f>SUM(Taula42[[#This Row],[Nombre d''hores de suport i acompanyament a les famílies]:[Nombre d''hores de seguiment en el lloc de feina]])</f>
        <v>0</v>
      </c>
      <c r="V403" s="371" t="str">
        <f>IF(Taula42[[#This Row],[Suma total d''hores d''atenció]]=0,"",AH403)</f>
        <v/>
      </c>
      <c r="W403" s="170"/>
      <c r="X403" s="170"/>
      <c r="Y403" s="170"/>
      <c r="Z403" s="170"/>
      <c r="AA403" s="170"/>
      <c r="AB403" s="224">
        <f t="shared" si="54"/>
        <v>0</v>
      </c>
      <c r="AC403" s="227">
        <f>Taula42[[#This Row],[Mòdul aplicat]]</f>
        <v>0</v>
      </c>
      <c r="AD403" s="231"/>
      <c r="AE403" s="80"/>
      <c r="AF403" s="529">
        <f>(IF(AND(AS403=1,Taula42[[#This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03" s="529">
        <f t="shared" si="62"/>
        <v>0</v>
      </c>
      <c r="AH40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03" s="420"/>
      <c r="AJ403" s="471" t="str">
        <f>IF(Taula42[[#This Row],[Data inici contracte]]=0,"",(12/365)*Taula42[[#This Row],[Dies de contracte en vigor durant l´any 2023]])</f>
        <v/>
      </c>
      <c r="AK403" s="471" t="str">
        <f>IF(Taula42[[#This Row],[Data inici contracte]]=0,"",(24/365)*Taula42[[#This Row],[Dies de contracte en vigor durant l´any 2023]])</f>
        <v/>
      </c>
      <c r="AL403" s="471" t="str">
        <f>IF(Taula42[[#This Row],[Data inici contracte]]=0,"",(4/365)*Taula42[[#This Row],[Dies de contracte en vigor durant l´any 2023]])</f>
        <v/>
      </c>
      <c r="AM403" s="471" t="str">
        <f>IF(Taula42[[#This Row],[Data inici contracte]]=0,"",(64/365)*Taula42[[#This Row],[Dies de contracte en vigor durant l´any 2023]])</f>
        <v/>
      </c>
      <c r="AN403" s="420"/>
      <c r="AO403" s="91">
        <f>IF(AS403=1,((2763.41/365)*Taula42[[#This Row],[Dies de contracte en vigor durant l´any 2023]]),0)</f>
        <v>0</v>
      </c>
      <c r="AQ403" s="15"/>
      <c r="AS403" s="425">
        <f>IF(Taula42[[#This Row],[Núm. d''ordre]]&lt;&gt;"",1,0)</f>
        <v>0</v>
      </c>
      <c r="AU403" s="425">
        <f t="shared" si="55"/>
        <v>1</v>
      </c>
      <c r="AV403" s="425">
        <f t="shared" si="56"/>
        <v>0</v>
      </c>
      <c r="AX403" s="425">
        <f>IF(Taula42[[#This Row],[Núm. d''ordre]]&gt;0,1,0)</f>
        <v>1</v>
      </c>
      <c r="AZ403" s="426">
        <f t="shared" si="57"/>
        <v>0</v>
      </c>
      <c r="BA403" s="426">
        <f t="shared" si="58"/>
        <v>0</v>
      </c>
      <c r="BB403" s="426">
        <f t="shared" si="59"/>
        <v>0</v>
      </c>
      <c r="BD403" s="88">
        <f t="shared" si="60"/>
        <v>0</v>
      </c>
      <c r="BE403" s="88">
        <f t="shared" si="61"/>
        <v>0</v>
      </c>
      <c r="CC403" s="12"/>
      <c r="CD403" s="12"/>
      <c r="CE403" s="12"/>
    </row>
    <row r="404" spans="1:83" ht="13.5" customHeight="1">
      <c r="A404" s="9"/>
      <c r="B404" s="15" t="str">
        <f>IF($C404&lt;&gt;"",MAX($B$7:B403)+1,"")</f>
        <v/>
      </c>
      <c r="C404" s="2"/>
      <c r="D404" s="167"/>
      <c r="E404" s="168"/>
      <c r="F404" s="153"/>
      <c r="G404" s="153"/>
      <c r="H404" s="160"/>
      <c r="I404" s="159"/>
      <c r="J404" s="163"/>
      <c r="K404" s="172"/>
      <c r="L404" s="162"/>
      <c r="M404" s="162"/>
      <c r="N404" s="532" t="str">
        <f>IF(Taula42[[#This Row],[Data inici contracte]]&lt;&gt;0,Taula42[[#This Row],[Data finalització contracte]]+1,"")</f>
        <v/>
      </c>
      <c r="O40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04" s="495" t="str">
        <f>IF(Taula42[[#This Row],[Data inici contracte]]&lt;&gt;0,((Taula42[[#This Row],[Dies de contracte en vigor durant l´any 2023]]/365)*104),"")</f>
        <v/>
      </c>
      <c r="Q404" s="496"/>
      <c r="R404" s="496"/>
      <c r="S404" s="496"/>
      <c r="T404" s="496"/>
      <c r="U404" s="371">
        <f>SUM(Taula42[[#This Row],[Nombre d''hores de suport i acompanyament a les famílies]:[Nombre d''hores de seguiment en el lloc de feina]])</f>
        <v>0</v>
      </c>
      <c r="V404" s="371" t="str">
        <f>IF(Taula42[[#This Row],[Suma total d''hores d''atenció]]=0,"",AH404)</f>
        <v/>
      </c>
      <c r="W404" s="170"/>
      <c r="X404" s="170"/>
      <c r="Y404" s="170"/>
      <c r="Z404" s="170"/>
      <c r="AA404" s="170"/>
      <c r="AB404" s="224">
        <f t="shared" si="54"/>
        <v>0</v>
      </c>
      <c r="AC404" s="227">
        <f>Taula42[[#This Row],[Mòdul aplicat]]</f>
        <v>0</v>
      </c>
      <c r="AD404" s="231"/>
      <c r="AE404" s="80"/>
      <c r="AF404" s="529">
        <f>(IF(AND(AS404=1,Taula42[[#This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04" s="529">
        <f t="shared" si="62"/>
        <v>0</v>
      </c>
      <c r="AH40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04" s="420"/>
      <c r="AJ404" s="471" t="str">
        <f>IF(Taula42[[#This Row],[Data inici contracte]]=0,"",(12/365)*Taula42[[#This Row],[Dies de contracte en vigor durant l´any 2023]])</f>
        <v/>
      </c>
      <c r="AK404" s="471" t="str">
        <f>IF(Taula42[[#This Row],[Data inici contracte]]=0,"",(24/365)*Taula42[[#This Row],[Dies de contracte en vigor durant l´any 2023]])</f>
        <v/>
      </c>
      <c r="AL404" s="471" t="str">
        <f>IF(Taula42[[#This Row],[Data inici contracte]]=0,"",(4/365)*Taula42[[#This Row],[Dies de contracte en vigor durant l´any 2023]])</f>
        <v/>
      </c>
      <c r="AM404" s="471" t="str">
        <f>IF(Taula42[[#This Row],[Data inici contracte]]=0,"",(64/365)*Taula42[[#This Row],[Dies de contracte en vigor durant l´any 2023]])</f>
        <v/>
      </c>
      <c r="AN404" s="420"/>
      <c r="AO404" s="91">
        <f>IF(AS404=1,((2763.41/365)*Taula42[[#This Row],[Dies de contracte en vigor durant l´any 2023]]),0)</f>
        <v>0</v>
      </c>
      <c r="AQ404" s="15"/>
      <c r="AS404" s="425">
        <f>IF(Taula42[[#This Row],[Núm. d''ordre]]&lt;&gt;"",1,0)</f>
        <v>0</v>
      </c>
      <c r="AU404" s="425">
        <f t="shared" si="55"/>
        <v>1</v>
      </c>
      <c r="AV404" s="425">
        <f t="shared" si="56"/>
        <v>0</v>
      </c>
      <c r="AX404" s="425">
        <f>IF(Taula42[[#This Row],[Núm. d''ordre]]&gt;0,1,0)</f>
        <v>1</v>
      </c>
      <c r="AZ404" s="426">
        <f t="shared" si="57"/>
        <v>0</v>
      </c>
      <c r="BA404" s="426">
        <f t="shared" si="58"/>
        <v>0</v>
      </c>
      <c r="BB404" s="426">
        <f t="shared" si="59"/>
        <v>0</v>
      </c>
      <c r="BD404" s="88">
        <f t="shared" si="60"/>
        <v>0</v>
      </c>
      <c r="BE404" s="88">
        <f t="shared" si="61"/>
        <v>0</v>
      </c>
      <c r="CC404" s="12"/>
      <c r="CD404" s="12"/>
      <c r="CE404" s="12"/>
    </row>
    <row r="405" spans="1:83" ht="13.5" customHeight="1">
      <c r="A405" s="9"/>
      <c r="B405" s="15" t="str">
        <f>IF($C405&lt;&gt;"",MAX($B$7:B404)+1,"")</f>
        <v/>
      </c>
      <c r="C405" s="2"/>
      <c r="D405" s="167"/>
      <c r="E405" s="168"/>
      <c r="F405" s="153"/>
      <c r="G405" s="153"/>
      <c r="H405" s="160"/>
      <c r="I405" s="159"/>
      <c r="J405" s="163"/>
      <c r="K405" s="172"/>
      <c r="L405" s="162"/>
      <c r="M405" s="162"/>
      <c r="N405" s="532" t="str">
        <f>IF(Taula42[[#This Row],[Data inici contracte]]&lt;&gt;0,Taula42[[#This Row],[Data finalització contracte]]+1,"")</f>
        <v/>
      </c>
      <c r="O40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05" s="495" t="str">
        <f>IF(Taula42[[#This Row],[Data inici contracte]]&lt;&gt;0,((Taula42[[#This Row],[Dies de contracte en vigor durant l´any 2023]]/365)*104),"")</f>
        <v/>
      </c>
      <c r="Q405" s="496"/>
      <c r="R405" s="496"/>
      <c r="S405" s="496"/>
      <c r="T405" s="496"/>
      <c r="U405" s="371">
        <f>SUM(Taula42[[#This Row],[Nombre d''hores de suport i acompanyament a les famílies]:[Nombre d''hores de seguiment en el lloc de feina]])</f>
        <v>0</v>
      </c>
      <c r="V405" s="371" t="str">
        <f>IF(Taula42[[#This Row],[Suma total d''hores d''atenció]]=0,"",AH405)</f>
        <v/>
      </c>
      <c r="W405" s="170"/>
      <c r="X405" s="170"/>
      <c r="Y405" s="170"/>
      <c r="Z405" s="170"/>
      <c r="AA405" s="170"/>
      <c r="AB405" s="224">
        <f t="shared" si="54"/>
        <v>0</v>
      </c>
      <c r="AC405" s="227">
        <f>Taula42[[#This Row],[Mòdul aplicat]]</f>
        <v>0</v>
      </c>
      <c r="AD405" s="231"/>
      <c r="AE405" s="80"/>
      <c r="AF405" s="529">
        <f>(IF(AND(AS405=1,Taula42[[#This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05" s="529">
        <f t="shared" si="62"/>
        <v>0</v>
      </c>
      <c r="AH40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05" s="420"/>
      <c r="AJ405" s="471" t="str">
        <f>IF(Taula42[[#This Row],[Data inici contracte]]=0,"",(12/365)*Taula42[[#This Row],[Dies de contracte en vigor durant l´any 2023]])</f>
        <v/>
      </c>
      <c r="AK405" s="471" t="str">
        <f>IF(Taula42[[#This Row],[Data inici contracte]]=0,"",(24/365)*Taula42[[#This Row],[Dies de contracte en vigor durant l´any 2023]])</f>
        <v/>
      </c>
      <c r="AL405" s="471" t="str">
        <f>IF(Taula42[[#This Row],[Data inici contracte]]=0,"",(4/365)*Taula42[[#This Row],[Dies de contracte en vigor durant l´any 2023]])</f>
        <v/>
      </c>
      <c r="AM405" s="471" t="str">
        <f>IF(Taula42[[#This Row],[Data inici contracte]]=0,"",(64/365)*Taula42[[#This Row],[Dies de contracte en vigor durant l´any 2023]])</f>
        <v/>
      </c>
      <c r="AN405" s="420"/>
      <c r="AO405" s="91">
        <f>IF(AS405=1,((2763.41/365)*Taula42[[#This Row],[Dies de contracte en vigor durant l´any 2023]]),0)</f>
        <v>0</v>
      </c>
      <c r="AQ405" s="15"/>
      <c r="AS405" s="425">
        <f>IF(Taula42[[#This Row],[Núm. d''ordre]]&lt;&gt;"",1,0)</f>
        <v>0</v>
      </c>
      <c r="AU405" s="425">
        <f t="shared" si="55"/>
        <v>1</v>
      </c>
      <c r="AV405" s="425">
        <f t="shared" si="56"/>
        <v>0</v>
      </c>
      <c r="AX405" s="425">
        <f>IF(Taula42[[#This Row],[Núm. d''ordre]]&gt;0,1,0)</f>
        <v>1</v>
      </c>
      <c r="AZ405" s="426">
        <f t="shared" si="57"/>
        <v>0</v>
      </c>
      <c r="BA405" s="426">
        <f t="shared" si="58"/>
        <v>0</v>
      </c>
      <c r="BB405" s="426">
        <f t="shared" si="59"/>
        <v>0</v>
      </c>
      <c r="BD405" s="88">
        <f t="shared" si="60"/>
        <v>0</v>
      </c>
      <c r="BE405" s="88">
        <f t="shared" si="61"/>
        <v>0</v>
      </c>
      <c r="CC405" s="12"/>
      <c r="CD405" s="12"/>
      <c r="CE405" s="12"/>
    </row>
    <row r="406" spans="1:83" ht="13.5" customHeight="1">
      <c r="A406" s="9"/>
      <c r="B406" s="15" t="str">
        <f>IF($C406&lt;&gt;"",MAX($B$7:B405)+1,"")</f>
        <v/>
      </c>
      <c r="C406" s="2"/>
      <c r="D406" s="167"/>
      <c r="E406" s="168"/>
      <c r="F406" s="153"/>
      <c r="G406" s="153"/>
      <c r="H406" s="160"/>
      <c r="I406" s="159"/>
      <c r="J406" s="163"/>
      <c r="K406" s="172"/>
      <c r="L406" s="162"/>
      <c r="M406" s="162"/>
      <c r="N406" s="532" t="str">
        <f>IF(Taula42[[#This Row],[Data inici contracte]]&lt;&gt;0,Taula42[[#This Row],[Data finalització contracte]]+1,"")</f>
        <v/>
      </c>
      <c r="O40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06" s="495" t="str">
        <f>IF(Taula42[[#This Row],[Data inici contracte]]&lt;&gt;0,((Taula42[[#This Row],[Dies de contracte en vigor durant l´any 2023]]/365)*104),"")</f>
        <v/>
      </c>
      <c r="Q406" s="496"/>
      <c r="R406" s="496"/>
      <c r="S406" s="496"/>
      <c r="T406" s="496"/>
      <c r="U406" s="371">
        <f>SUM(Taula42[[#This Row],[Nombre d''hores de suport i acompanyament a les famílies]:[Nombre d''hores de seguiment en el lloc de feina]])</f>
        <v>0</v>
      </c>
      <c r="V406" s="371" t="str">
        <f>IF(Taula42[[#This Row],[Suma total d''hores d''atenció]]=0,"",AH406)</f>
        <v/>
      </c>
      <c r="W406" s="170"/>
      <c r="X406" s="170"/>
      <c r="Y406" s="170"/>
      <c r="Z406" s="170"/>
      <c r="AA406" s="170"/>
      <c r="AB406" s="224">
        <f t="shared" si="54"/>
        <v>0</v>
      </c>
      <c r="AC406" s="227">
        <f>Taula42[[#This Row],[Mòdul aplicat]]</f>
        <v>0</v>
      </c>
      <c r="AD406" s="231"/>
      <c r="AE406" s="80"/>
      <c r="AF406" s="529">
        <f>(IF(AND(AS406=1,Taula42[[#This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06" s="529">
        <f t="shared" si="62"/>
        <v>0</v>
      </c>
      <c r="AH40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06" s="420"/>
      <c r="AJ406" s="471" t="str">
        <f>IF(Taula42[[#This Row],[Data inici contracte]]=0,"",(12/365)*Taula42[[#This Row],[Dies de contracte en vigor durant l´any 2023]])</f>
        <v/>
      </c>
      <c r="AK406" s="471" t="str">
        <f>IF(Taula42[[#This Row],[Data inici contracte]]=0,"",(24/365)*Taula42[[#This Row],[Dies de contracte en vigor durant l´any 2023]])</f>
        <v/>
      </c>
      <c r="AL406" s="471" t="str">
        <f>IF(Taula42[[#This Row],[Data inici contracte]]=0,"",(4/365)*Taula42[[#This Row],[Dies de contracte en vigor durant l´any 2023]])</f>
        <v/>
      </c>
      <c r="AM406" s="471" t="str">
        <f>IF(Taula42[[#This Row],[Data inici contracte]]=0,"",(64/365)*Taula42[[#This Row],[Dies de contracte en vigor durant l´any 2023]])</f>
        <v/>
      </c>
      <c r="AN406" s="420"/>
      <c r="AO406" s="91">
        <f>IF(AS406=1,((2763.41/365)*Taula42[[#This Row],[Dies de contracte en vigor durant l´any 2023]]),0)</f>
        <v>0</v>
      </c>
      <c r="AQ406" s="15"/>
      <c r="AS406" s="425">
        <f>IF(Taula42[[#This Row],[Núm. d''ordre]]&lt;&gt;"",1,0)</f>
        <v>0</v>
      </c>
      <c r="AU406" s="425">
        <f t="shared" si="55"/>
        <v>1</v>
      </c>
      <c r="AV406" s="425">
        <f t="shared" si="56"/>
        <v>0</v>
      </c>
      <c r="AX406" s="425">
        <f>IF(Taula42[[#This Row],[Núm. d''ordre]]&gt;0,1,0)</f>
        <v>1</v>
      </c>
      <c r="AZ406" s="426">
        <f t="shared" si="57"/>
        <v>0</v>
      </c>
      <c r="BA406" s="426">
        <f t="shared" si="58"/>
        <v>0</v>
      </c>
      <c r="BB406" s="426">
        <f t="shared" si="59"/>
        <v>0</v>
      </c>
      <c r="BD406" s="88">
        <f t="shared" si="60"/>
        <v>0</v>
      </c>
      <c r="BE406" s="88">
        <f t="shared" si="61"/>
        <v>0</v>
      </c>
      <c r="CC406" s="12"/>
      <c r="CD406" s="12"/>
      <c r="CE406" s="12"/>
    </row>
    <row r="407" spans="1:83" ht="13.5" customHeight="1">
      <c r="A407" s="9"/>
      <c r="B407" s="15" t="str">
        <f>IF($C407&lt;&gt;"",MAX($B$7:B406)+1,"")</f>
        <v/>
      </c>
      <c r="C407" s="2"/>
      <c r="D407" s="167"/>
      <c r="E407" s="168"/>
      <c r="F407" s="153"/>
      <c r="G407" s="153"/>
      <c r="H407" s="160"/>
      <c r="I407" s="159"/>
      <c r="J407" s="163"/>
      <c r="K407" s="172"/>
      <c r="L407" s="162"/>
      <c r="M407" s="162"/>
      <c r="N407" s="532" t="str">
        <f>IF(Taula42[[#This Row],[Data inici contracte]]&lt;&gt;0,Taula42[[#This Row],[Data finalització contracte]]+1,"")</f>
        <v/>
      </c>
      <c r="O40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07" s="495" t="str">
        <f>IF(Taula42[[#This Row],[Data inici contracte]]&lt;&gt;0,((Taula42[[#This Row],[Dies de contracte en vigor durant l´any 2023]]/365)*104),"")</f>
        <v/>
      </c>
      <c r="Q407" s="496"/>
      <c r="R407" s="496"/>
      <c r="S407" s="496"/>
      <c r="T407" s="496"/>
      <c r="U407" s="371">
        <f>SUM(Taula42[[#This Row],[Nombre d''hores de suport i acompanyament a les famílies]:[Nombre d''hores de seguiment en el lloc de feina]])</f>
        <v>0</v>
      </c>
      <c r="V407" s="371" t="str">
        <f>IF(Taula42[[#This Row],[Suma total d''hores d''atenció]]=0,"",AH407)</f>
        <v/>
      </c>
      <c r="W407" s="170"/>
      <c r="X407" s="170"/>
      <c r="Y407" s="170"/>
      <c r="Z407" s="170"/>
      <c r="AA407" s="170"/>
      <c r="AB407" s="224">
        <f t="shared" si="54"/>
        <v>0</v>
      </c>
      <c r="AC407" s="227">
        <f>Taula42[[#This Row],[Mòdul aplicat]]</f>
        <v>0</v>
      </c>
      <c r="AD407" s="231"/>
      <c r="AE407" s="80"/>
      <c r="AF407" s="529">
        <f>(IF(AND(AS407=1,Taula42[[#This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07" s="529">
        <f t="shared" si="62"/>
        <v>0</v>
      </c>
      <c r="AH40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07" s="420"/>
      <c r="AJ407" s="471" t="str">
        <f>IF(Taula42[[#This Row],[Data inici contracte]]=0,"",(12/365)*Taula42[[#This Row],[Dies de contracte en vigor durant l´any 2023]])</f>
        <v/>
      </c>
      <c r="AK407" s="471" t="str">
        <f>IF(Taula42[[#This Row],[Data inici contracte]]=0,"",(24/365)*Taula42[[#This Row],[Dies de contracte en vigor durant l´any 2023]])</f>
        <v/>
      </c>
      <c r="AL407" s="471" t="str">
        <f>IF(Taula42[[#This Row],[Data inici contracte]]=0,"",(4/365)*Taula42[[#This Row],[Dies de contracte en vigor durant l´any 2023]])</f>
        <v/>
      </c>
      <c r="AM407" s="471" t="str">
        <f>IF(Taula42[[#This Row],[Data inici contracte]]=0,"",(64/365)*Taula42[[#This Row],[Dies de contracte en vigor durant l´any 2023]])</f>
        <v/>
      </c>
      <c r="AN407" s="420"/>
      <c r="AO407" s="91">
        <f>IF(AS407=1,((2763.41/365)*Taula42[[#This Row],[Dies de contracte en vigor durant l´any 2023]]),0)</f>
        <v>0</v>
      </c>
      <c r="AQ407" s="15"/>
      <c r="AS407" s="425">
        <f>IF(Taula42[[#This Row],[Núm. d''ordre]]&lt;&gt;"",1,0)</f>
        <v>0</v>
      </c>
      <c r="AU407" s="425">
        <f t="shared" si="55"/>
        <v>1</v>
      </c>
      <c r="AV407" s="425">
        <f t="shared" si="56"/>
        <v>0</v>
      </c>
      <c r="AX407" s="425">
        <f>IF(Taula42[[#This Row],[Núm. d''ordre]]&gt;0,1,0)</f>
        <v>1</v>
      </c>
      <c r="AZ407" s="426">
        <f t="shared" si="57"/>
        <v>0</v>
      </c>
      <c r="BA407" s="426">
        <f t="shared" si="58"/>
        <v>0</v>
      </c>
      <c r="BB407" s="426">
        <f t="shared" si="59"/>
        <v>0</v>
      </c>
      <c r="BD407" s="88">
        <f t="shared" si="60"/>
        <v>0</v>
      </c>
      <c r="BE407" s="88">
        <f t="shared" si="61"/>
        <v>0</v>
      </c>
      <c r="CC407" s="12"/>
      <c r="CD407" s="12"/>
      <c r="CE407" s="12"/>
    </row>
    <row r="408" spans="1:83" ht="13.5" customHeight="1">
      <c r="A408" s="9"/>
      <c r="B408" s="15" t="str">
        <f>IF($C408&lt;&gt;"",MAX($B$7:B407)+1,"")</f>
        <v/>
      </c>
      <c r="C408" s="2"/>
      <c r="D408" s="167"/>
      <c r="E408" s="168"/>
      <c r="F408" s="153"/>
      <c r="G408" s="153"/>
      <c r="H408" s="160"/>
      <c r="I408" s="159"/>
      <c r="J408" s="163"/>
      <c r="K408" s="172"/>
      <c r="L408" s="162"/>
      <c r="M408" s="162"/>
      <c r="N408" s="532" t="str">
        <f>IF(Taula42[[#This Row],[Data inici contracte]]&lt;&gt;0,Taula42[[#This Row],[Data finalització contracte]]+1,"")</f>
        <v/>
      </c>
      <c r="O40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08" s="495" t="str">
        <f>IF(Taula42[[#This Row],[Data inici contracte]]&lt;&gt;0,((Taula42[[#This Row],[Dies de contracte en vigor durant l´any 2023]]/365)*104),"")</f>
        <v/>
      </c>
      <c r="Q408" s="496"/>
      <c r="R408" s="496"/>
      <c r="S408" s="496"/>
      <c r="T408" s="496"/>
      <c r="U408" s="371">
        <f>SUM(Taula42[[#This Row],[Nombre d''hores de suport i acompanyament a les famílies]:[Nombre d''hores de seguiment en el lloc de feina]])</f>
        <v>0</v>
      </c>
      <c r="V408" s="371" t="str">
        <f>IF(Taula42[[#This Row],[Suma total d''hores d''atenció]]=0,"",AH408)</f>
        <v/>
      </c>
      <c r="W408" s="170"/>
      <c r="X408" s="170"/>
      <c r="Y408" s="170"/>
      <c r="Z408" s="170"/>
      <c r="AA408" s="170"/>
      <c r="AB408" s="224">
        <f t="shared" si="54"/>
        <v>0</v>
      </c>
      <c r="AC408" s="227">
        <f>Taula42[[#This Row],[Mòdul aplicat]]</f>
        <v>0</v>
      </c>
      <c r="AD408" s="231"/>
      <c r="AE408" s="80"/>
      <c r="AF408" s="529">
        <f>(IF(AND(AS408=1,Taula42[[#This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08" s="529">
        <f t="shared" si="62"/>
        <v>0</v>
      </c>
      <c r="AH40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08" s="420"/>
      <c r="AJ408" s="471" t="str">
        <f>IF(Taula42[[#This Row],[Data inici contracte]]=0,"",(12/365)*Taula42[[#This Row],[Dies de contracte en vigor durant l´any 2023]])</f>
        <v/>
      </c>
      <c r="AK408" s="471" t="str">
        <f>IF(Taula42[[#This Row],[Data inici contracte]]=0,"",(24/365)*Taula42[[#This Row],[Dies de contracte en vigor durant l´any 2023]])</f>
        <v/>
      </c>
      <c r="AL408" s="471" t="str">
        <f>IF(Taula42[[#This Row],[Data inici contracte]]=0,"",(4/365)*Taula42[[#This Row],[Dies de contracte en vigor durant l´any 2023]])</f>
        <v/>
      </c>
      <c r="AM408" s="471" t="str">
        <f>IF(Taula42[[#This Row],[Data inici contracte]]=0,"",(64/365)*Taula42[[#This Row],[Dies de contracte en vigor durant l´any 2023]])</f>
        <v/>
      </c>
      <c r="AN408" s="420"/>
      <c r="AO408" s="91">
        <f>IF(AS408=1,((2763.41/365)*Taula42[[#This Row],[Dies de contracte en vigor durant l´any 2023]]),0)</f>
        <v>0</v>
      </c>
      <c r="AQ408" s="15"/>
      <c r="AS408" s="425">
        <f>IF(Taula42[[#This Row],[Núm. d''ordre]]&lt;&gt;"",1,0)</f>
        <v>0</v>
      </c>
      <c r="AU408" s="425">
        <f t="shared" si="55"/>
        <v>1</v>
      </c>
      <c r="AV408" s="425">
        <f t="shared" si="56"/>
        <v>0</v>
      </c>
      <c r="AX408" s="425">
        <f>IF(Taula42[[#This Row],[Núm. d''ordre]]&gt;0,1,0)</f>
        <v>1</v>
      </c>
      <c r="AZ408" s="426">
        <f t="shared" si="57"/>
        <v>0</v>
      </c>
      <c r="BA408" s="426">
        <f t="shared" si="58"/>
        <v>0</v>
      </c>
      <c r="BB408" s="426">
        <f t="shared" si="59"/>
        <v>0</v>
      </c>
      <c r="BD408" s="88">
        <f t="shared" si="60"/>
        <v>0</v>
      </c>
      <c r="BE408" s="88">
        <f t="shared" si="61"/>
        <v>0</v>
      </c>
      <c r="CC408" s="12"/>
      <c r="CD408" s="12"/>
      <c r="CE408" s="12"/>
    </row>
    <row r="409" spans="1:83" ht="13.5" customHeight="1">
      <c r="A409" s="9"/>
      <c r="B409" s="15" t="str">
        <f>IF($C409&lt;&gt;"",MAX($B$7:B408)+1,"")</f>
        <v/>
      </c>
      <c r="C409" s="2"/>
      <c r="D409" s="167"/>
      <c r="E409" s="168"/>
      <c r="F409" s="153"/>
      <c r="G409" s="153"/>
      <c r="H409" s="160"/>
      <c r="I409" s="159"/>
      <c r="J409" s="163"/>
      <c r="K409" s="172"/>
      <c r="L409" s="162"/>
      <c r="M409" s="162"/>
      <c r="N409" s="532" t="str">
        <f>IF(Taula42[[#This Row],[Data inici contracte]]&lt;&gt;0,Taula42[[#This Row],[Data finalització contracte]]+1,"")</f>
        <v/>
      </c>
      <c r="O40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09" s="495" t="str">
        <f>IF(Taula42[[#This Row],[Data inici contracte]]&lt;&gt;0,((Taula42[[#This Row],[Dies de contracte en vigor durant l´any 2023]]/365)*104),"")</f>
        <v/>
      </c>
      <c r="Q409" s="496"/>
      <c r="R409" s="496"/>
      <c r="S409" s="496"/>
      <c r="T409" s="496"/>
      <c r="U409" s="371">
        <f>SUM(Taula42[[#This Row],[Nombre d''hores de suport i acompanyament a les famílies]:[Nombre d''hores de seguiment en el lloc de feina]])</f>
        <v>0</v>
      </c>
      <c r="V409" s="371" t="str">
        <f>IF(Taula42[[#This Row],[Suma total d''hores d''atenció]]=0,"",AH409)</f>
        <v/>
      </c>
      <c r="W409" s="170"/>
      <c r="X409" s="170"/>
      <c r="Y409" s="170"/>
      <c r="Z409" s="170"/>
      <c r="AA409" s="170"/>
      <c r="AB409" s="224">
        <f t="shared" si="54"/>
        <v>0</v>
      </c>
      <c r="AC409" s="227">
        <f>Taula42[[#This Row],[Mòdul aplicat]]</f>
        <v>0</v>
      </c>
      <c r="AD409" s="231"/>
      <c r="AE409" s="80"/>
      <c r="AF409" s="529">
        <f>(IF(AND(AS409=1,Taula42[[#This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09" s="529">
        <f t="shared" si="62"/>
        <v>0</v>
      </c>
      <c r="AH40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09" s="420"/>
      <c r="AJ409" s="471" t="str">
        <f>IF(Taula42[[#This Row],[Data inici contracte]]=0,"",(12/365)*Taula42[[#This Row],[Dies de contracte en vigor durant l´any 2023]])</f>
        <v/>
      </c>
      <c r="AK409" s="471" t="str">
        <f>IF(Taula42[[#This Row],[Data inici contracte]]=0,"",(24/365)*Taula42[[#This Row],[Dies de contracte en vigor durant l´any 2023]])</f>
        <v/>
      </c>
      <c r="AL409" s="471" t="str">
        <f>IF(Taula42[[#This Row],[Data inici contracte]]=0,"",(4/365)*Taula42[[#This Row],[Dies de contracte en vigor durant l´any 2023]])</f>
        <v/>
      </c>
      <c r="AM409" s="471" t="str">
        <f>IF(Taula42[[#This Row],[Data inici contracte]]=0,"",(64/365)*Taula42[[#This Row],[Dies de contracte en vigor durant l´any 2023]])</f>
        <v/>
      </c>
      <c r="AN409" s="420"/>
      <c r="AO409" s="91">
        <f>IF(AS409=1,((2763.41/365)*Taula42[[#This Row],[Dies de contracte en vigor durant l´any 2023]]),0)</f>
        <v>0</v>
      </c>
      <c r="AQ409" s="15"/>
      <c r="AS409" s="425">
        <f>IF(Taula42[[#This Row],[Núm. d''ordre]]&lt;&gt;"",1,0)</f>
        <v>0</v>
      </c>
      <c r="AU409" s="425">
        <f t="shared" si="55"/>
        <v>1</v>
      </c>
      <c r="AV409" s="425">
        <f t="shared" si="56"/>
        <v>0</v>
      </c>
      <c r="AX409" s="425">
        <f>IF(Taula42[[#This Row],[Núm. d''ordre]]&gt;0,1,0)</f>
        <v>1</v>
      </c>
      <c r="AZ409" s="426">
        <f t="shared" si="57"/>
        <v>0</v>
      </c>
      <c r="BA409" s="426">
        <f t="shared" si="58"/>
        <v>0</v>
      </c>
      <c r="BB409" s="426">
        <f t="shared" si="59"/>
        <v>0</v>
      </c>
      <c r="BD409" s="88">
        <f t="shared" si="60"/>
        <v>0</v>
      </c>
      <c r="BE409" s="88">
        <f t="shared" si="61"/>
        <v>0</v>
      </c>
      <c r="CC409" s="12"/>
      <c r="CD409" s="12"/>
      <c r="CE409" s="12"/>
    </row>
    <row r="410" spans="1:83" ht="13.5" customHeight="1">
      <c r="A410" s="9"/>
      <c r="B410" s="15" t="str">
        <f>IF($C410&lt;&gt;"",MAX($B$7:B409)+1,"")</f>
        <v/>
      </c>
      <c r="C410" s="2"/>
      <c r="D410" s="167"/>
      <c r="E410" s="168"/>
      <c r="F410" s="153"/>
      <c r="G410" s="153"/>
      <c r="H410" s="160"/>
      <c r="I410" s="159"/>
      <c r="J410" s="163"/>
      <c r="K410" s="172"/>
      <c r="L410" s="162"/>
      <c r="M410" s="162"/>
      <c r="N410" s="532" t="str">
        <f>IF(Taula42[[#This Row],[Data inici contracte]]&lt;&gt;0,Taula42[[#This Row],[Data finalització contracte]]+1,"")</f>
        <v/>
      </c>
      <c r="O41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10" s="495" t="str">
        <f>IF(Taula42[[#This Row],[Data inici contracte]]&lt;&gt;0,((Taula42[[#This Row],[Dies de contracte en vigor durant l´any 2023]]/365)*104),"")</f>
        <v/>
      </c>
      <c r="Q410" s="496"/>
      <c r="R410" s="496"/>
      <c r="S410" s="496"/>
      <c r="T410" s="496"/>
      <c r="U410" s="371">
        <f>SUM(Taula42[[#This Row],[Nombre d''hores de suport i acompanyament a les famílies]:[Nombre d''hores de seguiment en el lloc de feina]])</f>
        <v>0</v>
      </c>
      <c r="V410" s="371" t="str">
        <f>IF(Taula42[[#This Row],[Suma total d''hores d''atenció]]=0,"",AH410)</f>
        <v/>
      </c>
      <c r="W410" s="170"/>
      <c r="X410" s="170"/>
      <c r="Y410" s="170"/>
      <c r="Z410" s="170"/>
      <c r="AA410" s="170"/>
      <c r="AB410" s="224">
        <f t="shared" si="54"/>
        <v>0</v>
      </c>
      <c r="AC410" s="227">
        <f>Taula42[[#This Row],[Mòdul aplicat]]</f>
        <v>0</v>
      </c>
      <c r="AD410" s="231"/>
      <c r="AE410" s="80"/>
      <c r="AF410" s="529">
        <f>(IF(AND(AS410=1,Taula42[[#This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10" s="529">
        <f t="shared" si="62"/>
        <v>0</v>
      </c>
      <c r="AH41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10" s="420"/>
      <c r="AJ410" s="471" t="str">
        <f>IF(Taula42[[#This Row],[Data inici contracte]]=0,"",(12/365)*Taula42[[#This Row],[Dies de contracte en vigor durant l´any 2023]])</f>
        <v/>
      </c>
      <c r="AK410" s="471" t="str">
        <f>IF(Taula42[[#This Row],[Data inici contracte]]=0,"",(24/365)*Taula42[[#This Row],[Dies de contracte en vigor durant l´any 2023]])</f>
        <v/>
      </c>
      <c r="AL410" s="471" t="str">
        <f>IF(Taula42[[#This Row],[Data inici contracte]]=0,"",(4/365)*Taula42[[#This Row],[Dies de contracte en vigor durant l´any 2023]])</f>
        <v/>
      </c>
      <c r="AM410" s="471" t="str">
        <f>IF(Taula42[[#This Row],[Data inici contracte]]=0,"",(64/365)*Taula42[[#This Row],[Dies de contracte en vigor durant l´any 2023]])</f>
        <v/>
      </c>
      <c r="AN410" s="420"/>
      <c r="AO410" s="91">
        <f>IF(AS410=1,((2763.41/365)*Taula42[[#This Row],[Dies de contracte en vigor durant l´any 2023]]),0)</f>
        <v>0</v>
      </c>
      <c r="AQ410" s="15"/>
      <c r="AS410" s="425">
        <f>IF(Taula42[[#This Row],[Núm. d''ordre]]&lt;&gt;"",1,0)</f>
        <v>0</v>
      </c>
      <c r="AU410" s="425">
        <f t="shared" si="55"/>
        <v>1</v>
      </c>
      <c r="AV410" s="425">
        <f t="shared" si="56"/>
        <v>0</v>
      </c>
      <c r="AX410" s="425">
        <f>IF(Taula42[[#This Row],[Núm. d''ordre]]&gt;0,1,0)</f>
        <v>1</v>
      </c>
      <c r="AZ410" s="426">
        <f t="shared" si="57"/>
        <v>0</v>
      </c>
      <c r="BA410" s="426">
        <f t="shared" si="58"/>
        <v>0</v>
      </c>
      <c r="BB410" s="426">
        <f t="shared" si="59"/>
        <v>0</v>
      </c>
      <c r="BD410" s="88">
        <f t="shared" si="60"/>
        <v>0</v>
      </c>
      <c r="BE410" s="88">
        <f t="shared" si="61"/>
        <v>0</v>
      </c>
      <c r="CC410" s="12"/>
      <c r="CD410" s="12"/>
      <c r="CE410" s="12"/>
    </row>
    <row r="411" spans="1:83" ht="13.5" customHeight="1">
      <c r="A411" s="9"/>
      <c r="B411" s="15" t="str">
        <f>IF($C411&lt;&gt;"",MAX($B$7:B410)+1,"")</f>
        <v/>
      </c>
      <c r="C411" s="2"/>
      <c r="D411" s="167"/>
      <c r="E411" s="168"/>
      <c r="F411" s="153"/>
      <c r="G411" s="153"/>
      <c r="H411" s="160"/>
      <c r="I411" s="159"/>
      <c r="J411" s="163"/>
      <c r="K411" s="172"/>
      <c r="L411" s="162"/>
      <c r="M411" s="162"/>
      <c r="N411" s="532" t="str">
        <f>IF(Taula42[[#This Row],[Data inici contracte]]&lt;&gt;0,Taula42[[#This Row],[Data finalització contracte]]+1,"")</f>
        <v/>
      </c>
      <c r="O41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11" s="495" t="str">
        <f>IF(Taula42[[#This Row],[Data inici contracte]]&lt;&gt;0,((Taula42[[#This Row],[Dies de contracte en vigor durant l´any 2023]]/365)*104),"")</f>
        <v/>
      </c>
      <c r="Q411" s="496"/>
      <c r="R411" s="496"/>
      <c r="S411" s="496"/>
      <c r="T411" s="496"/>
      <c r="U411" s="371">
        <f>SUM(Taula42[[#This Row],[Nombre d''hores de suport i acompanyament a les famílies]:[Nombre d''hores de seguiment en el lloc de feina]])</f>
        <v>0</v>
      </c>
      <c r="V411" s="371" t="str">
        <f>IF(Taula42[[#This Row],[Suma total d''hores d''atenció]]=0,"",AH411)</f>
        <v/>
      </c>
      <c r="W411" s="170"/>
      <c r="X411" s="170"/>
      <c r="Y411" s="170"/>
      <c r="Z411" s="170"/>
      <c r="AA411" s="170"/>
      <c r="AB411" s="224">
        <f t="shared" si="54"/>
        <v>0</v>
      </c>
      <c r="AC411" s="227">
        <f>Taula42[[#This Row],[Mòdul aplicat]]</f>
        <v>0</v>
      </c>
      <c r="AD411" s="231"/>
      <c r="AE411" s="80"/>
      <c r="AF411" s="529">
        <f>(IF(AND(AS411=1,Taula42[[#This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11" s="529">
        <f t="shared" si="62"/>
        <v>0</v>
      </c>
      <c r="AH41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11" s="420"/>
      <c r="AJ411" s="471" t="str">
        <f>IF(Taula42[[#This Row],[Data inici contracte]]=0,"",(12/365)*Taula42[[#This Row],[Dies de contracte en vigor durant l´any 2023]])</f>
        <v/>
      </c>
      <c r="AK411" s="471" t="str">
        <f>IF(Taula42[[#This Row],[Data inici contracte]]=0,"",(24/365)*Taula42[[#This Row],[Dies de contracte en vigor durant l´any 2023]])</f>
        <v/>
      </c>
      <c r="AL411" s="471" t="str">
        <f>IF(Taula42[[#This Row],[Data inici contracte]]=0,"",(4/365)*Taula42[[#This Row],[Dies de contracte en vigor durant l´any 2023]])</f>
        <v/>
      </c>
      <c r="AM411" s="471" t="str">
        <f>IF(Taula42[[#This Row],[Data inici contracte]]=0,"",(64/365)*Taula42[[#This Row],[Dies de contracte en vigor durant l´any 2023]])</f>
        <v/>
      </c>
      <c r="AN411" s="420"/>
      <c r="AO411" s="91">
        <f>IF(AS411=1,((2763.41/365)*Taula42[[#This Row],[Dies de contracte en vigor durant l´any 2023]]),0)</f>
        <v>0</v>
      </c>
      <c r="AQ411" s="15"/>
      <c r="AS411" s="425">
        <f>IF(Taula42[[#This Row],[Núm. d''ordre]]&lt;&gt;"",1,0)</f>
        <v>0</v>
      </c>
      <c r="AU411" s="425">
        <f t="shared" si="55"/>
        <v>1</v>
      </c>
      <c r="AV411" s="425">
        <f t="shared" si="56"/>
        <v>0</v>
      </c>
      <c r="AX411" s="425">
        <f>IF(Taula42[[#This Row],[Núm. d''ordre]]&gt;0,1,0)</f>
        <v>1</v>
      </c>
      <c r="AZ411" s="426">
        <f t="shared" si="57"/>
        <v>0</v>
      </c>
      <c r="BA411" s="426">
        <f t="shared" si="58"/>
        <v>0</v>
      </c>
      <c r="BB411" s="426">
        <f t="shared" si="59"/>
        <v>0</v>
      </c>
      <c r="BD411" s="88">
        <f t="shared" si="60"/>
        <v>0</v>
      </c>
      <c r="BE411" s="88">
        <f t="shared" si="61"/>
        <v>0</v>
      </c>
      <c r="CC411" s="12"/>
      <c r="CD411" s="12"/>
      <c r="CE411" s="12"/>
    </row>
    <row r="412" spans="1:83" ht="13.5" customHeight="1">
      <c r="A412" s="9"/>
      <c r="B412" s="15" t="str">
        <f>IF($C412&lt;&gt;"",MAX($B$7:B411)+1,"")</f>
        <v/>
      </c>
      <c r="C412" s="2"/>
      <c r="D412" s="167"/>
      <c r="E412" s="168"/>
      <c r="F412" s="153"/>
      <c r="G412" s="153"/>
      <c r="H412" s="160"/>
      <c r="I412" s="159"/>
      <c r="J412" s="163"/>
      <c r="K412" s="172"/>
      <c r="L412" s="162"/>
      <c r="M412" s="162"/>
      <c r="N412" s="532" t="str">
        <f>IF(Taula42[[#This Row],[Data inici contracte]]&lt;&gt;0,Taula42[[#This Row],[Data finalització contracte]]+1,"")</f>
        <v/>
      </c>
      <c r="O41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12" s="495" t="str">
        <f>IF(Taula42[[#This Row],[Data inici contracte]]&lt;&gt;0,((Taula42[[#This Row],[Dies de contracte en vigor durant l´any 2023]]/365)*104),"")</f>
        <v/>
      </c>
      <c r="Q412" s="496"/>
      <c r="R412" s="496"/>
      <c r="S412" s="496"/>
      <c r="T412" s="496"/>
      <c r="U412" s="371">
        <f>SUM(Taula42[[#This Row],[Nombre d''hores de suport i acompanyament a les famílies]:[Nombre d''hores de seguiment en el lloc de feina]])</f>
        <v>0</v>
      </c>
      <c r="V412" s="371" t="str">
        <f>IF(Taula42[[#This Row],[Suma total d''hores d''atenció]]=0,"",AH412)</f>
        <v/>
      </c>
      <c r="W412" s="170"/>
      <c r="X412" s="170"/>
      <c r="Y412" s="170"/>
      <c r="Z412" s="170"/>
      <c r="AA412" s="170"/>
      <c r="AB412" s="224">
        <f t="shared" si="54"/>
        <v>0</v>
      </c>
      <c r="AC412" s="227">
        <f>Taula42[[#This Row],[Mòdul aplicat]]</f>
        <v>0</v>
      </c>
      <c r="AD412" s="231"/>
      <c r="AE412" s="80"/>
      <c r="AF412" s="529">
        <f>(IF(AND(AS412=1,Taula42[[#This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12" s="529">
        <f t="shared" si="62"/>
        <v>0</v>
      </c>
      <c r="AH41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12" s="420"/>
      <c r="AJ412" s="471" t="str">
        <f>IF(Taula42[[#This Row],[Data inici contracte]]=0,"",(12/365)*Taula42[[#This Row],[Dies de contracte en vigor durant l´any 2023]])</f>
        <v/>
      </c>
      <c r="AK412" s="471" t="str">
        <f>IF(Taula42[[#This Row],[Data inici contracte]]=0,"",(24/365)*Taula42[[#This Row],[Dies de contracte en vigor durant l´any 2023]])</f>
        <v/>
      </c>
      <c r="AL412" s="471" t="str">
        <f>IF(Taula42[[#This Row],[Data inici contracte]]=0,"",(4/365)*Taula42[[#This Row],[Dies de contracte en vigor durant l´any 2023]])</f>
        <v/>
      </c>
      <c r="AM412" s="471" t="str">
        <f>IF(Taula42[[#This Row],[Data inici contracte]]=0,"",(64/365)*Taula42[[#This Row],[Dies de contracte en vigor durant l´any 2023]])</f>
        <v/>
      </c>
      <c r="AN412" s="420"/>
      <c r="AO412" s="91">
        <f>IF(AS412=1,((2763.41/365)*Taula42[[#This Row],[Dies de contracte en vigor durant l´any 2023]]),0)</f>
        <v>0</v>
      </c>
      <c r="AQ412" s="15"/>
      <c r="AS412" s="425">
        <f>IF(Taula42[[#This Row],[Núm. d''ordre]]&lt;&gt;"",1,0)</f>
        <v>0</v>
      </c>
      <c r="AU412" s="425">
        <f t="shared" si="55"/>
        <v>1</v>
      </c>
      <c r="AV412" s="425">
        <f t="shared" si="56"/>
        <v>0</v>
      </c>
      <c r="AX412" s="425">
        <f>IF(Taula42[[#This Row],[Núm. d''ordre]]&gt;0,1,0)</f>
        <v>1</v>
      </c>
      <c r="AZ412" s="426">
        <f t="shared" si="57"/>
        <v>0</v>
      </c>
      <c r="BA412" s="426">
        <f t="shared" si="58"/>
        <v>0</v>
      </c>
      <c r="BB412" s="426">
        <f t="shared" si="59"/>
        <v>0</v>
      </c>
      <c r="BD412" s="88">
        <f t="shared" si="60"/>
        <v>0</v>
      </c>
      <c r="BE412" s="88">
        <f t="shared" si="61"/>
        <v>0</v>
      </c>
      <c r="CC412" s="12"/>
      <c r="CD412" s="12"/>
      <c r="CE412" s="12"/>
    </row>
    <row r="413" spans="1:83" ht="13.5" customHeight="1">
      <c r="A413" s="9"/>
      <c r="B413" s="15" t="str">
        <f>IF($C413&lt;&gt;"",MAX($B$7:B412)+1,"")</f>
        <v/>
      </c>
      <c r="C413" s="2"/>
      <c r="D413" s="167"/>
      <c r="E413" s="168"/>
      <c r="F413" s="153"/>
      <c r="G413" s="153"/>
      <c r="H413" s="160"/>
      <c r="I413" s="159"/>
      <c r="J413" s="163"/>
      <c r="K413" s="172"/>
      <c r="L413" s="162"/>
      <c r="M413" s="162"/>
      <c r="N413" s="532" t="str">
        <f>IF(Taula42[[#This Row],[Data inici contracte]]&lt;&gt;0,Taula42[[#This Row],[Data finalització contracte]]+1,"")</f>
        <v/>
      </c>
      <c r="O41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13" s="495" t="str">
        <f>IF(Taula42[[#This Row],[Data inici contracte]]&lt;&gt;0,((Taula42[[#This Row],[Dies de contracte en vigor durant l´any 2023]]/365)*104),"")</f>
        <v/>
      </c>
      <c r="Q413" s="496"/>
      <c r="R413" s="496"/>
      <c r="S413" s="496"/>
      <c r="T413" s="496"/>
      <c r="U413" s="371">
        <f>SUM(Taula42[[#This Row],[Nombre d''hores de suport i acompanyament a les famílies]:[Nombre d''hores de seguiment en el lloc de feina]])</f>
        <v>0</v>
      </c>
      <c r="V413" s="371" t="str">
        <f>IF(Taula42[[#This Row],[Suma total d''hores d''atenció]]=0,"",AH413)</f>
        <v/>
      </c>
      <c r="W413" s="170"/>
      <c r="X413" s="170"/>
      <c r="Y413" s="170"/>
      <c r="Z413" s="170"/>
      <c r="AA413" s="170"/>
      <c r="AB413" s="224">
        <f t="shared" si="54"/>
        <v>0</v>
      </c>
      <c r="AC413" s="227">
        <f>Taula42[[#This Row],[Mòdul aplicat]]</f>
        <v>0</v>
      </c>
      <c r="AD413" s="231"/>
      <c r="AE413" s="80"/>
      <c r="AF413" s="529">
        <f>(IF(AND(AS413=1,Taula42[[#This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13" s="529">
        <f t="shared" si="62"/>
        <v>0</v>
      </c>
      <c r="AH41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13" s="420"/>
      <c r="AJ413" s="471" t="str">
        <f>IF(Taula42[[#This Row],[Data inici contracte]]=0,"",(12/365)*Taula42[[#This Row],[Dies de contracte en vigor durant l´any 2023]])</f>
        <v/>
      </c>
      <c r="AK413" s="471" t="str">
        <f>IF(Taula42[[#This Row],[Data inici contracte]]=0,"",(24/365)*Taula42[[#This Row],[Dies de contracte en vigor durant l´any 2023]])</f>
        <v/>
      </c>
      <c r="AL413" s="471" t="str">
        <f>IF(Taula42[[#This Row],[Data inici contracte]]=0,"",(4/365)*Taula42[[#This Row],[Dies de contracte en vigor durant l´any 2023]])</f>
        <v/>
      </c>
      <c r="AM413" s="471" t="str">
        <f>IF(Taula42[[#This Row],[Data inici contracte]]=0,"",(64/365)*Taula42[[#This Row],[Dies de contracte en vigor durant l´any 2023]])</f>
        <v/>
      </c>
      <c r="AN413" s="420"/>
      <c r="AO413" s="91">
        <f>IF(AS413=1,((2763.41/365)*Taula42[[#This Row],[Dies de contracte en vigor durant l´any 2023]]),0)</f>
        <v>0</v>
      </c>
      <c r="AQ413" s="15"/>
      <c r="AS413" s="425">
        <f>IF(Taula42[[#This Row],[Núm. d''ordre]]&lt;&gt;"",1,0)</f>
        <v>0</v>
      </c>
      <c r="AU413" s="425">
        <f t="shared" si="55"/>
        <v>1</v>
      </c>
      <c r="AV413" s="425">
        <f t="shared" si="56"/>
        <v>0</v>
      </c>
      <c r="AX413" s="425">
        <f>IF(Taula42[[#This Row],[Núm. d''ordre]]&gt;0,1,0)</f>
        <v>1</v>
      </c>
      <c r="AZ413" s="426">
        <f t="shared" si="57"/>
        <v>0</v>
      </c>
      <c r="BA413" s="426">
        <f t="shared" si="58"/>
        <v>0</v>
      </c>
      <c r="BB413" s="426">
        <f t="shared" si="59"/>
        <v>0</v>
      </c>
      <c r="BD413" s="88">
        <f t="shared" si="60"/>
        <v>0</v>
      </c>
      <c r="BE413" s="88">
        <f t="shared" si="61"/>
        <v>0</v>
      </c>
      <c r="CC413" s="12"/>
      <c r="CD413" s="12"/>
      <c r="CE413" s="12"/>
    </row>
    <row r="414" spans="1:83" ht="13.5" customHeight="1">
      <c r="A414" s="9"/>
      <c r="B414" s="15" t="str">
        <f>IF($C414&lt;&gt;"",MAX($B$7:B413)+1,"")</f>
        <v/>
      </c>
      <c r="C414" s="2"/>
      <c r="D414" s="167"/>
      <c r="E414" s="168"/>
      <c r="F414" s="153"/>
      <c r="G414" s="153"/>
      <c r="H414" s="160"/>
      <c r="I414" s="159"/>
      <c r="J414" s="163"/>
      <c r="K414" s="172"/>
      <c r="L414" s="162"/>
      <c r="M414" s="162"/>
      <c r="N414" s="532" t="str">
        <f>IF(Taula42[[#This Row],[Data inici contracte]]&lt;&gt;0,Taula42[[#This Row],[Data finalització contracte]]+1,"")</f>
        <v/>
      </c>
      <c r="O41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14" s="495" t="str">
        <f>IF(Taula42[[#This Row],[Data inici contracte]]&lt;&gt;0,((Taula42[[#This Row],[Dies de contracte en vigor durant l´any 2023]]/365)*104),"")</f>
        <v/>
      </c>
      <c r="Q414" s="496"/>
      <c r="R414" s="496"/>
      <c r="S414" s="496"/>
      <c r="T414" s="496"/>
      <c r="U414" s="371">
        <f>SUM(Taula42[[#This Row],[Nombre d''hores de suport i acompanyament a les famílies]:[Nombre d''hores de seguiment en el lloc de feina]])</f>
        <v>0</v>
      </c>
      <c r="V414" s="371" t="str">
        <f>IF(Taula42[[#This Row],[Suma total d''hores d''atenció]]=0,"",AH414)</f>
        <v/>
      </c>
      <c r="W414" s="170"/>
      <c r="X414" s="170"/>
      <c r="Y414" s="170"/>
      <c r="Z414" s="170"/>
      <c r="AA414" s="170"/>
      <c r="AB414" s="224">
        <f t="shared" si="54"/>
        <v>0</v>
      </c>
      <c r="AC414" s="227">
        <f>Taula42[[#This Row],[Mòdul aplicat]]</f>
        <v>0</v>
      </c>
      <c r="AD414" s="231"/>
      <c r="AE414" s="80"/>
      <c r="AF414" s="529">
        <f>(IF(AND(AS414=1,Taula42[[#This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14" s="529">
        <f t="shared" si="62"/>
        <v>0</v>
      </c>
      <c r="AH41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14" s="420"/>
      <c r="AJ414" s="471" t="str">
        <f>IF(Taula42[[#This Row],[Data inici contracte]]=0,"",(12/365)*Taula42[[#This Row],[Dies de contracte en vigor durant l´any 2023]])</f>
        <v/>
      </c>
      <c r="AK414" s="471" t="str">
        <f>IF(Taula42[[#This Row],[Data inici contracte]]=0,"",(24/365)*Taula42[[#This Row],[Dies de contracte en vigor durant l´any 2023]])</f>
        <v/>
      </c>
      <c r="AL414" s="471" t="str">
        <f>IF(Taula42[[#This Row],[Data inici contracte]]=0,"",(4/365)*Taula42[[#This Row],[Dies de contracte en vigor durant l´any 2023]])</f>
        <v/>
      </c>
      <c r="AM414" s="471" t="str">
        <f>IF(Taula42[[#This Row],[Data inici contracte]]=0,"",(64/365)*Taula42[[#This Row],[Dies de contracte en vigor durant l´any 2023]])</f>
        <v/>
      </c>
      <c r="AN414" s="420"/>
      <c r="AO414" s="91">
        <f>IF(AS414=1,((2763.41/365)*Taula42[[#This Row],[Dies de contracte en vigor durant l´any 2023]]),0)</f>
        <v>0</v>
      </c>
      <c r="AQ414" s="15"/>
      <c r="AS414" s="425">
        <f>IF(Taula42[[#This Row],[Núm. d''ordre]]&lt;&gt;"",1,0)</f>
        <v>0</v>
      </c>
      <c r="AU414" s="425">
        <f t="shared" si="55"/>
        <v>1</v>
      </c>
      <c r="AV414" s="425">
        <f t="shared" si="56"/>
        <v>0</v>
      </c>
      <c r="AX414" s="425">
        <f>IF(Taula42[[#This Row],[Núm. d''ordre]]&gt;0,1,0)</f>
        <v>1</v>
      </c>
      <c r="AZ414" s="426">
        <f t="shared" si="57"/>
        <v>0</v>
      </c>
      <c r="BA414" s="426">
        <f t="shared" si="58"/>
        <v>0</v>
      </c>
      <c r="BB414" s="426">
        <f t="shared" si="59"/>
        <v>0</v>
      </c>
      <c r="BD414" s="88">
        <f t="shared" si="60"/>
        <v>0</v>
      </c>
      <c r="BE414" s="88">
        <f t="shared" si="61"/>
        <v>0</v>
      </c>
      <c r="CC414" s="12"/>
      <c r="CD414" s="12"/>
      <c r="CE414" s="12"/>
    </row>
    <row r="415" spans="1:83" ht="13.5" customHeight="1">
      <c r="A415" s="9"/>
      <c r="B415" s="15" t="str">
        <f>IF($C415&lt;&gt;"",MAX($B$7:B414)+1,"")</f>
        <v/>
      </c>
      <c r="C415" s="2"/>
      <c r="D415" s="167"/>
      <c r="E415" s="168"/>
      <c r="F415" s="153"/>
      <c r="G415" s="153"/>
      <c r="H415" s="160"/>
      <c r="I415" s="159"/>
      <c r="J415" s="163"/>
      <c r="K415" s="172"/>
      <c r="L415" s="162"/>
      <c r="M415" s="162"/>
      <c r="N415" s="532" t="str">
        <f>IF(Taula42[[#This Row],[Data inici contracte]]&lt;&gt;0,Taula42[[#This Row],[Data finalització contracte]]+1,"")</f>
        <v/>
      </c>
      <c r="O41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15" s="495" t="str">
        <f>IF(Taula42[[#This Row],[Data inici contracte]]&lt;&gt;0,((Taula42[[#This Row],[Dies de contracte en vigor durant l´any 2023]]/365)*104),"")</f>
        <v/>
      </c>
      <c r="Q415" s="496"/>
      <c r="R415" s="496"/>
      <c r="S415" s="496"/>
      <c r="T415" s="496"/>
      <c r="U415" s="371">
        <f>SUM(Taula42[[#This Row],[Nombre d''hores de suport i acompanyament a les famílies]:[Nombre d''hores de seguiment en el lloc de feina]])</f>
        <v>0</v>
      </c>
      <c r="V415" s="371" t="str">
        <f>IF(Taula42[[#This Row],[Suma total d''hores d''atenció]]=0,"",AH415)</f>
        <v/>
      </c>
      <c r="W415" s="170"/>
      <c r="X415" s="170"/>
      <c r="Y415" s="170"/>
      <c r="Z415" s="170"/>
      <c r="AA415" s="170"/>
      <c r="AB415" s="224">
        <f t="shared" si="54"/>
        <v>0</v>
      </c>
      <c r="AC415" s="227">
        <f>Taula42[[#This Row],[Mòdul aplicat]]</f>
        <v>0</v>
      </c>
      <c r="AD415" s="231"/>
      <c r="AE415" s="80"/>
      <c r="AF415" s="529">
        <f>(IF(AND(AS415=1,Taula42[[#This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15" s="529">
        <f t="shared" si="62"/>
        <v>0</v>
      </c>
      <c r="AH41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15" s="420"/>
      <c r="AJ415" s="471" t="str">
        <f>IF(Taula42[[#This Row],[Data inici contracte]]=0,"",(12/365)*Taula42[[#This Row],[Dies de contracte en vigor durant l´any 2023]])</f>
        <v/>
      </c>
      <c r="AK415" s="471" t="str">
        <f>IF(Taula42[[#This Row],[Data inici contracte]]=0,"",(24/365)*Taula42[[#This Row],[Dies de contracte en vigor durant l´any 2023]])</f>
        <v/>
      </c>
      <c r="AL415" s="471" t="str">
        <f>IF(Taula42[[#This Row],[Data inici contracte]]=0,"",(4/365)*Taula42[[#This Row],[Dies de contracte en vigor durant l´any 2023]])</f>
        <v/>
      </c>
      <c r="AM415" s="471" t="str">
        <f>IF(Taula42[[#This Row],[Data inici contracte]]=0,"",(64/365)*Taula42[[#This Row],[Dies de contracte en vigor durant l´any 2023]])</f>
        <v/>
      </c>
      <c r="AN415" s="420"/>
      <c r="AO415" s="91">
        <f>IF(AS415=1,((2763.41/365)*Taula42[[#This Row],[Dies de contracte en vigor durant l´any 2023]]),0)</f>
        <v>0</v>
      </c>
      <c r="AQ415" s="15"/>
      <c r="AS415" s="425">
        <f>IF(Taula42[[#This Row],[Núm. d''ordre]]&lt;&gt;"",1,0)</f>
        <v>0</v>
      </c>
      <c r="AU415" s="425">
        <f t="shared" si="55"/>
        <v>1</v>
      </c>
      <c r="AV415" s="425">
        <f t="shared" si="56"/>
        <v>0</v>
      </c>
      <c r="AX415" s="425">
        <f>IF(Taula42[[#This Row],[Núm. d''ordre]]&gt;0,1,0)</f>
        <v>1</v>
      </c>
      <c r="AZ415" s="426">
        <f t="shared" si="57"/>
        <v>0</v>
      </c>
      <c r="BA415" s="426">
        <f t="shared" si="58"/>
        <v>0</v>
      </c>
      <c r="BB415" s="426">
        <f t="shared" si="59"/>
        <v>0</v>
      </c>
      <c r="BD415" s="88">
        <f t="shared" si="60"/>
        <v>0</v>
      </c>
      <c r="BE415" s="88">
        <f t="shared" si="61"/>
        <v>0</v>
      </c>
      <c r="CC415" s="12"/>
      <c r="CD415" s="12"/>
      <c r="CE415" s="12"/>
    </row>
    <row r="416" spans="1:83" ht="13.5" customHeight="1">
      <c r="A416" s="9"/>
      <c r="B416" s="15" t="str">
        <f>IF($C416&lt;&gt;"",MAX($B$7:B415)+1,"")</f>
        <v/>
      </c>
      <c r="C416" s="2"/>
      <c r="D416" s="167"/>
      <c r="E416" s="168"/>
      <c r="F416" s="153"/>
      <c r="G416" s="153"/>
      <c r="H416" s="160"/>
      <c r="I416" s="159"/>
      <c r="J416" s="163"/>
      <c r="K416" s="172"/>
      <c r="L416" s="162"/>
      <c r="M416" s="162"/>
      <c r="N416" s="532" t="str">
        <f>IF(Taula42[[#This Row],[Data inici contracte]]&lt;&gt;0,Taula42[[#This Row],[Data finalització contracte]]+1,"")</f>
        <v/>
      </c>
      <c r="O41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16" s="495" t="str">
        <f>IF(Taula42[[#This Row],[Data inici contracte]]&lt;&gt;0,((Taula42[[#This Row],[Dies de contracte en vigor durant l´any 2023]]/365)*104),"")</f>
        <v/>
      </c>
      <c r="Q416" s="496"/>
      <c r="R416" s="496"/>
      <c r="S416" s="496"/>
      <c r="T416" s="496"/>
      <c r="U416" s="371">
        <f>SUM(Taula42[[#This Row],[Nombre d''hores de suport i acompanyament a les famílies]:[Nombre d''hores de seguiment en el lloc de feina]])</f>
        <v>0</v>
      </c>
      <c r="V416" s="371" t="str">
        <f>IF(Taula42[[#This Row],[Suma total d''hores d''atenció]]=0,"",AH416)</f>
        <v/>
      </c>
      <c r="W416" s="170"/>
      <c r="X416" s="170"/>
      <c r="Y416" s="170"/>
      <c r="Z416" s="170"/>
      <c r="AA416" s="170"/>
      <c r="AB416" s="224">
        <f t="shared" si="54"/>
        <v>0</v>
      </c>
      <c r="AC416" s="227">
        <f>Taula42[[#This Row],[Mòdul aplicat]]</f>
        <v>0</v>
      </c>
      <c r="AD416" s="231"/>
      <c r="AE416" s="80"/>
      <c r="AF416" s="529">
        <f>(IF(AND(AS416=1,Taula42[[#This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16" s="529">
        <f t="shared" si="62"/>
        <v>0</v>
      </c>
      <c r="AH41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16" s="420"/>
      <c r="AJ416" s="471" t="str">
        <f>IF(Taula42[[#This Row],[Data inici contracte]]=0,"",(12/365)*Taula42[[#This Row],[Dies de contracte en vigor durant l´any 2023]])</f>
        <v/>
      </c>
      <c r="AK416" s="471" t="str">
        <f>IF(Taula42[[#This Row],[Data inici contracte]]=0,"",(24/365)*Taula42[[#This Row],[Dies de contracte en vigor durant l´any 2023]])</f>
        <v/>
      </c>
      <c r="AL416" s="471" t="str">
        <f>IF(Taula42[[#This Row],[Data inici contracte]]=0,"",(4/365)*Taula42[[#This Row],[Dies de contracte en vigor durant l´any 2023]])</f>
        <v/>
      </c>
      <c r="AM416" s="471" t="str">
        <f>IF(Taula42[[#This Row],[Data inici contracte]]=0,"",(64/365)*Taula42[[#This Row],[Dies de contracte en vigor durant l´any 2023]])</f>
        <v/>
      </c>
      <c r="AN416" s="420"/>
      <c r="AO416" s="91">
        <f>IF(AS416=1,((2763.41/365)*Taula42[[#This Row],[Dies de contracte en vigor durant l´any 2023]]),0)</f>
        <v>0</v>
      </c>
      <c r="AQ416" s="15"/>
      <c r="AS416" s="425">
        <f>IF(Taula42[[#This Row],[Núm. d''ordre]]&lt;&gt;"",1,0)</f>
        <v>0</v>
      </c>
      <c r="AU416" s="425">
        <f t="shared" si="55"/>
        <v>1</v>
      </c>
      <c r="AV416" s="425">
        <f t="shared" si="56"/>
        <v>0</v>
      </c>
      <c r="AX416" s="425">
        <f>IF(Taula42[[#This Row],[Núm. d''ordre]]&gt;0,1,0)</f>
        <v>1</v>
      </c>
      <c r="AZ416" s="426">
        <f t="shared" si="57"/>
        <v>0</v>
      </c>
      <c r="BA416" s="426">
        <f t="shared" si="58"/>
        <v>0</v>
      </c>
      <c r="BB416" s="426">
        <f t="shared" si="59"/>
        <v>0</v>
      </c>
      <c r="BD416" s="88">
        <f t="shared" si="60"/>
        <v>0</v>
      </c>
      <c r="BE416" s="88">
        <f t="shared" si="61"/>
        <v>0</v>
      </c>
      <c r="CC416" s="12"/>
      <c r="CD416" s="12"/>
      <c r="CE416" s="12"/>
    </row>
    <row r="417" spans="1:83" ht="13.5" customHeight="1">
      <c r="A417" s="9"/>
      <c r="B417" s="15" t="str">
        <f>IF($C417&lt;&gt;"",MAX($B$7:B416)+1,"")</f>
        <v/>
      </c>
      <c r="C417" s="2"/>
      <c r="D417" s="167"/>
      <c r="E417" s="168"/>
      <c r="F417" s="153"/>
      <c r="G417" s="153"/>
      <c r="H417" s="160"/>
      <c r="I417" s="159"/>
      <c r="J417" s="163"/>
      <c r="K417" s="172"/>
      <c r="L417" s="162"/>
      <c r="M417" s="162"/>
      <c r="N417" s="532" t="str">
        <f>IF(Taula42[[#This Row],[Data inici contracte]]&lt;&gt;0,Taula42[[#This Row],[Data finalització contracte]]+1,"")</f>
        <v/>
      </c>
      <c r="O41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17" s="495" t="str">
        <f>IF(Taula42[[#This Row],[Data inici contracte]]&lt;&gt;0,((Taula42[[#This Row],[Dies de contracte en vigor durant l´any 2023]]/365)*104),"")</f>
        <v/>
      </c>
      <c r="Q417" s="496"/>
      <c r="R417" s="496"/>
      <c r="S417" s="496"/>
      <c r="T417" s="496"/>
      <c r="U417" s="371">
        <f>SUM(Taula42[[#This Row],[Nombre d''hores de suport i acompanyament a les famílies]:[Nombre d''hores de seguiment en el lloc de feina]])</f>
        <v>0</v>
      </c>
      <c r="V417" s="371" t="str">
        <f>IF(Taula42[[#This Row],[Suma total d''hores d''atenció]]=0,"",AH417)</f>
        <v/>
      </c>
      <c r="W417" s="170"/>
      <c r="X417" s="170"/>
      <c r="Y417" s="170"/>
      <c r="Z417" s="170"/>
      <c r="AA417" s="170"/>
      <c r="AB417" s="224">
        <f t="shared" si="54"/>
        <v>0</v>
      </c>
      <c r="AC417" s="227">
        <f>Taula42[[#This Row],[Mòdul aplicat]]</f>
        <v>0</v>
      </c>
      <c r="AD417" s="231"/>
      <c r="AE417" s="80"/>
      <c r="AF417" s="529">
        <f>(IF(AND(AS417=1,Taula42[[#This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17" s="529">
        <f t="shared" si="62"/>
        <v>0</v>
      </c>
      <c r="AH41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17" s="420"/>
      <c r="AJ417" s="471" t="str">
        <f>IF(Taula42[[#This Row],[Data inici contracte]]=0,"",(12/365)*Taula42[[#This Row],[Dies de contracte en vigor durant l´any 2023]])</f>
        <v/>
      </c>
      <c r="AK417" s="471" t="str">
        <f>IF(Taula42[[#This Row],[Data inici contracte]]=0,"",(24/365)*Taula42[[#This Row],[Dies de contracte en vigor durant l´any 2023]])</f>
        <v/>
      </c>
      <c r="AL417" s="471" t="str">
        <f>IF(Taula42[[#This Row],[Data inici contracte]]=0,"",(4/365)*Taula42[[#This Row],[Dies de contracte en vigor durant l´any 2023]])</f>
        <v/>
      </c>
      <c r="AM417" s="471" t="str">
        <f>IF(Taula42[[#This Row],[Data inici contracte]]=0,"",(64/365)*Taula42[[#This Row],[Dies de contracte en vigor durant l´any 2023]])</f>
        <v/>
      </c>
      <c r="AN417" s="420"/>
      <c r="AO417" s="91">
        <f>IF(AS417=1,((2763.41/365)*Taula42[[#This Row],[Dies de contracte en vigor durant l´any 2023]]),0)</f>
        <v>0</v>
      </c>
      <c r="AQ417" s="15"/>
      <c r="AS417" s="425">
        <f>IF(Taula42[[#This Row],[Núm. d''ordre]]&lt;&gt;"",1,0)</f>
        <v>0</v>
      </c>
      <c r="AU417" s="425">
        <f t="shared" si="55"/>
        <v>1</v>
      </c>
      <c r="AV417" s="425">
        <f t="shared" si="56"/>
        <v>0</v>
      </c>
      <c r="AX417" s="425">
        <f>IF(Taula42[[#This Row],[Núm. d''ordre]]&gt;0,1,0)</f>
        <v>1</v>
      </c>
      <c r="AZ417" s="426">
        <f t="shared" si="57"/>
        <v>0</v>
      </c>
      <c r="BA417" s="426">
        <f t="shared" si="58"/>
        <v>0</v>
      </c>
      <c r="BB417" s="426">
        <f t="shared" si="59"/>
        <v>0</v>
      </c>
      <c r="BD417" s="88">
        <f t="shared" si="60"/>
        <v>0</v>
      </c>
      <c r="BE417" s="88">
        <f t="shared" si="61"/>
        <v>0</v>
      </c>
      <c r="CC417" s="12"/>
      <c r="CD417" s="12"/>
      <c r="CE417" s="12"/>
    </row>
    <row r="418" spans="1:83" ht="13.5" customHeight="1">
      <c r="A418" s="9"/>
      <c r="B418" s="15" t="str">
        <f>IF($C418&lt;&gt;"",MAX($B$7:B417)+1,"")</f>
        <v/>
      </c>
      <c r="C418" s="2"/>
      <c r="D418" s="167"/>
      <c r="E418" s="168"/>
      <c r="F418" s="153"/>
      <c r="G418" s="153"/>
      <c r="H418" s="160"/>
      <c r="I418" s="159"/>
      <c r="J418" s="163"/>
      <c r="K418" s="172"/>
      <c r="L418" s="162"/>
      <c r="M418" s="162"/>
      <c r="N418" s="532" t="str">
        <f>IF(Taula42[[#This Row],[Data inici contracte]]&lt;&gt;0,Taula42[[#This Row],[Data finalització contracte]]+1,"")</f>
        <v/>
      </c>
      <c r="O41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18" s="495" t="str">
        <f>IF(Taula42[[#This Row],[Data inici contracte]]&lt;&gt;0,((Taula42[[#This Row],[Dies de contracte en vigor durant l´any 2023]]/365)*104),"")</f>
        <v/>
      </c>
      <c r="Q418" s="496"/>
      <c r="R418" s="496"/>
      <c r="S418" s="496"/>
      <c r="T418" s="496"/>
      <c r="U418" s="371">
        <f>SUM(Taula42[[#This Row],[Nombre d''hores de suport i acompanyament a les famílies]:[Nombre d''hores de seguiment en el lloc de feina]])</f>
        <v>0</v>
      </c>
      <c r="V418" s="371" t="str">
        <f>IF(Taula42[[#This Row],[Suma total d''hores d''atenció]]=0,"",AH418)</f>
        <v/>
      </c>
      <c r="W418" s="170"/>
      <c r="X418" s="170"/>
      <c r="Y418" s="170"/>
      <c r="Z418" s="170"/>
      <c r="AA418" s="170"/>
      <c r="AB418" s="224">
        <f t="shared" si="54"/>
        <v>0</v>
      </c>
      <c r="AC418" s="227">
        <f>Taula42[[#This Row],[Mòdul aplicat]]</f>
        <v>0</v>
      </c>
      <c r="AD418" s="231"/>
      <c r="AE418" s="80"/>
      <c r="AF418" s="529">
        <f>(IF(AND(AS418=1,Taula42[[#This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18" s="529">
        <f t="shared" si="62"/>
        <v>0</v>
      </c>
      <c r="AH41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18" s="420"/>
      <c r="AJ418" s="471" t="str">
        <f>IF(Taula42[[#This Row],[Data inici contracte]]=0,"",(12/365)*Taula42[[#This Row],[Dies de contracte en vigor durant l´any 2023]])</f>
        <v/>
      </c>
      <c r="AK418" s="471" t="str">
        <f>IF(Taula42[[#This Row],[Data inici contracte]]=0,"",(24/365)*Taula42[[#This Row],[Dies de contracte en vigor durant l´any 2023]])</f>
        <v/>
      </c>
      <c r="AL418" s="471" t="str">
        <f>IF(Taula42[[#This Row],[Data inici contracte]]=0,"",(4/365)*Taula42[[#This Row],[Dies de contracte en vigor durant l´any 2023]])</f>
        <v/>
      </c>
      <c r="AM418" s="471" t="str">
        <f>IF(Taula42[[#This Row],[Data inici contracte]]=0,"",(64/365)*Taula42[[#This Row],[Dies de contracte en vigor durant l´any 2023]])</f>
        <v/>
      </c>
      <c r="AN418" s="420"/>
      <c r="AO418" s="91">
        <f>IF(AS418=1,((2763.41/365)*Taula42[[#This Row],[Dies de contracte en vigor durant l´any 2023]]),0)</f>
        <v>0</v>
      </c>
      <c r="AQ418" s="15"/>
      <c r="AS418" s="425">
        <f>IF(Taula42[[#This Row],[Núm. d''ordre]]&lt;&gt;"",1,0)</f>
        <v>0</v>
      </c>
      <c r="AU418" s="425">
        <f t="shared" si="55"/>
        <v>1</v>
      </c>
      <c r="AV418" s="425">
        <f t="shared" si="56"/>
        <v>0</v>
      </c>
      <c r="AX418" s="425">
        <f>IF(Taula42[[#This Row],[Núm. d''ordre]]&gt;0,1,0)</f>
        <v>1</v>
      </c>
      <c r="AZ418" s="426">
        <f t="shared" si="57"/>
        <v>0</v>
      </c>
      <c r="BA418" s="426">
        <f t="shared" si="58"/>
        <v>0</v>
      </c>
      <c r="BB418" s="426">
        <f t="shared" si="59"/>
        <v>0</v>
      </c>
      <c r="BD418" s="88">
        <f t="shared" si="60"/>
        <v>0</v>
      </c>
      <c r="BE418" s="88">
        <f t="shared" si="61"/>
        <v>0</v>
      </c>
      <c r="CC418" s="12"/>
      <c r="CD418" s="12"/>
      <c r="CE418" s="12"/>
    </row>
    <row r="419" spans="1:83" ht="13.5" customHeight="1">
      <c r="A419" s="9"/>
      <c r="B419" s="15" t="str">
        <f>IF($C419&lt;&gt;"",MAX($B$7:B418)+1,"")</f>
        <v/>
      </c>
      <c r="C419" s="2"/>
      <c r="D419" s="167"/>
      <c r="E419" s="168"/>
      <c r="F419" s="153"/>
      <c r="G419" s="153"/>
      <c r="H419" s="160"/>
      <c r="I419" s="159"/>
      <c r="J419" s="163"/>
      <c r="K419" s="172"/>
      <c r="L419" s="162"/>
      <c r="M419" s="162"/>
      <c r="N419" s="532" t="str">
        <f>IF(Taula42[[#This Row],[Data inici contracte]]&lt;&gt;0,Taula42[[#This Row],[Data finalització contracte]]+1,"")</f>
        <v/>
      </c>
      <c r="O41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19" s="495" t="str">
        <f>IF(Taula42[[#This Row],[Data inici contracte]]&lt;&gt;0,((Taula42[[#This Row],[Dies de contracte en vigor durant l´any 2023]]/365)*104),"")</f>
        <v/>
      </c>
      <c r="Q419" s="496"/>
      <c r="R419" s="496"/>
      <c r="S419" s="496"/>
      <c r="T419" s="496"/>
      <c r="U419" s="371">
        <f>SUM(Taula42[[#This Row],[Nombre d''hores de suport i acompanyament a les famílies]:[Nombre d''hores de seguiment en el lloc de feina]])</f>
        <v>0</v>
      </c>
      <c r="V419" s="371" t="str">
        <f>IF(Taula42[[#This Row],[Suma total d''hores d''atenció]]=0,"",AH419)</f>
        <v/>
      </c>
      <c r="W419" s="170"/>
      <c r="X419" s="170"/>
      <c r="Y419" s="170"/>
      <c r="Z419" s="170"/>
      <c r="AA419" s="170"/>
      <c r="AB419" s="224">
        <f t="shared" si="54"/>
        <v>0</v>
      </c>
      <c r="AC419" s="227">
        <f>Taula42[[#This Row],[Mòdul aplicat]]</f>
        <v>0</v>
      </c>
      <c r="AD419" s="231"/>
      <c r="AE419" s="80"/>
      <c r="AF419" s="529">
        <f>(IF(AND(AS419=1,Taula42[[#This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19" s="529">
        <f t="shared" si="62"/>
        <v>0</v>
      </c>
      <c r="AH41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19" s="420"/>
      <c r="AJ419" s="471" t="str">
        <f>IF(Taula42[[#This Row],[Data inici contracte]]=0,"",(12/365)*Taula42[[#This Row],[Dies de contracte en vigor durant l´any 2023]])</f>
        <v/>
      </c>
      <c r="AK419" s="471" t="str">
        <f>IF(Taula42[[#This Row],[Data inici contracte]]=0,"",(24/365)*Taula42[[#This Row],[Dies de contracte en vigor durant l´any 2023]])</f>
        <v/>
      </c>
      <c r="AL419" s="471" t="str">
        <f>IF(Taula42[[#This Row],[Data inici contracte]]=0,"",(4/365)*Taula42[[#This Row],[Dies de contracte en vigor durant l´any 2023]])</f>
        <v/>
      </c>
      <c r="AM419" s="471" t="str">
        <f>IF(Taula42[[#This Row],[Data inici contracte]]=0,"",(64/365)*Taula42[[#This Row],[Dies de contracte en vigor durant l´any 2023]])</f>
        <v/>
      </c>
      <c r="AN419" s="420"/>
      <c r="AO419" s="91">
        <f>IF(AS419=1,((2763.41/365)*Taula42[[#This Row],[Dies de contracte en vigor durant l´any 2023]]),0)</f>
        <v>0</v>
      </c>
      <c r="AQ419" s="15"/>
      <c r="AS419" s="425">
        <f>IF(Taula42[[#This Row],[Núm. d''ordre]]&lt;&gt;"",1,0)</f>
        <v>0</v>
      </c>
      <c r="AU419" s="425">
        <f t="shared" si="55"/>
        <v>1</v>
      </c>
      <c r="AV419" s="425">
        <f t="shared" si="56"/>
        <v>0</v>
      </c>
      <c r="AX419" s="425">
        <f>IF(Taula42[[#This Row],[Núm. d''ordre]]&gt;0,1,0)</f>
        <v>1</v>
      </c>
      <c r="AZ419" s="426">
        <f t="shared" si="57"/>
        <v>0</v>
      </c>
      <c r="BA419" s="426">
        <f t="shared" si="58"/>
        <v>0</v>
      </c>
      <c r="BB419" s="426">
        <f t="shared" si="59"/>
        <v>0</v>
      </c>
      <c r="BD419" s="88">
        <f t="shared" si="60"/>
        <v>0</v>
      </c>
      <c r="BE419" s="88">
        <f t="shared" si="61"/>
        <v>0</v>
      </c>
      <c r="CC419" s="12"/>
      <c r="CD419" s="12"/>
      <c r="CE419" s="12"/>
    </row>
    <row r="420" spans="1:83" ht="13.5" customHeight="1">
      <c r="A420" s="9"/>
      <c r="B420" s="15" t="str">
        <f>IF($C420&lt;&gt;"",MAX($B$7:B419)+1,"")</f>
        <v/>
      </c>
      <c r="C420" s="2"/>
      <c r="D420" s="167"/>
      <c r="E420" s="168"/>
      <c r="F420" s="153"/>
      <c r="G420" s="153"/>
      <c r="H420" s="160"/>
      <c r="I420" s="159"/>
      <c r="J420" s="163"/>
      <c r="K420" s="172"/>
      <c r="L420" s="162"/>
      <c r="M420" s="162"/>
      <c r="N420" s="532" t="str">
        <f>IF(Taula42[[#This Row],[Data inici contracte]]&lt;&gt;0,Taula42[[#This Row],[Data finalització contracte]]+1,"")</f>
        <v/>
      </c>
      <c r="O42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20" s="495" t="str">
        <f>IF(Taula42[[#This Row],[Data inici contracte]]&lt;&gt;0,((Taula42[[#This Row],[Dies de contracte en vigor durant l´any 2023]]/365)*104),"")</f>
        <v/>
      </c>
      <c r="Q420" s="496"/>
      <c r="R420" s="496"/>
      <c r="S420" s="496"/>
      <c r="T420" s="496"/>
      <c r="U420" s="371">
        <f>SUM(Taula42[[#This Row],[Nombre d''hores de suport i acompanyament a les famílies]:[Nombre d''hores de seguiment en el lloc de feina]])</f>
        <v>0</v>
      </c>
      <c r="V420" s="371" t="str">
        <f>IF(Taula42[[#This Row],[Suma total d''hores d''atenció]]=0,"",AH420)</f>
        <v/>
      </c>
      <c r="W420" s="170"/>
      <c r="X420" s="170"/>
      <c r="Y420" s="170"/>
      <c r="Z420" s="170"/>
      <c r="AA420" s="170"/>
      <c r="AB420" s="224">
        <f t="shared" si="54"/>
        <v>0</v>
      </c>
      <c r="AC420" s="227">
        <f>Taula42[[#This Row],[Mòdul aplicat]]</f>
        <v>0</v>
      </c>
      <c r="AD420" s="231"/>
      <c r="AE420" s="80"/>
      <c r="AF420" s="529">
        <f>(IF(AND(AS420=1,Taula42[[#This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20" s="529">
        <f t="shared" si="62"/>
        <v>0</v>
      </c>
      <c r="AH42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20" s="420"/>
      <c r="AJ420" s="471" t="str">
        <f>IF(Taula42[[#This Row],[Data inici contracte]]=0,"",(12/365)*Taula42[[#This Row],[Dies de contracte en vigor durant l´any 2023]])</f>
        <v/>
      </c>
      <c r="AK420" s="471" t="str">
        <f>IF(Taula42[[#This Row],[Data inici contracte]]=0,"",(24/365)*Taula42[[#This Row],[Dies de contracte en vigor durant l´any 2023]])</f>
        <v/>
      </c>
      <c r="AL420" s="471" t="str">
        <f>IF(Taula42[[#This Row],[Data inici contracte]]=0,"",(4/365)*Taula42[[#This Row],[Dies de contracte en vigor durant l´any 2023]])</f>
        <v/>
      </c>
      <c r="AM420" s="471" t="str">
        <f>IF(Taula42[[#This Row],[Data inici contracte]]=0,"",(64/365)*Taula42[[#This Row],[Dies de contracte en vigor durant l´any 2023]])</f>
        <v/>
      </c>
      <c r="AN420" s="420"/>
      <c r="AO420" s="91">
        <f>IF(AS420=1,((2763.41/365)*Taula42[[#This Row],[Dies de contracte en vigor durant l´any 2023]]),0)</f>
        <v>0</v>
      </c>
      <c r="AQ420" s="15"/>
      <c r="AS420" s="425">
        <f>IF(Taula42[[#This Row],[Núm. d''ordre]]&lt;&gt;"",1,0)</f>
        <v>0</v>
      </c>
      <c r="AU420" s="425">
        <f t="shared" si="55"/>
        <v>1</v>
      </c>
      <c r="AV420" s="425">
        <f t="shared" si="56"/>
        <v>0</v>
      </c>
      <c r="AX420" s="425">
        <f>IF(Taula42[[#This Row],[Núm. d''ordre]]&gt;0,1,0)</f>
        <v>1</v>
      </c>
      <c r="AZ420" s="426">
        <f t="shared" si="57"/>
        <v>0</v>
      </c>
      <c r="BA420" s="426">
        <f t="shared" si="58"/>
        <v>0</v>
      </c>
      <c r="BB420" s="426">
        <f t="shared" si="59"/>
        <v>0</v>
      </c>
      <c r="BD420" s="88">
        <f t="shared" si="60"/>
        <v>0</v>
      </c>
      <c r="BE420" s="88">
        <f t="shared" si="61"/>
        <v>0</v>
      </c>
      <c r="CC420" s="12"/>
      <c r="CD420" s="12"/>
      <c r="CE420" s="12"/>
    </row>
    <row r="421" spans="1:83" ht="13.5" customHeight="1">
      <c r="A421" s="9"/>
      <c r="B421" s="15" t="str">
        <f>IF($C421&lt;&gt;"",MAX($B$7:B420)+1,"")</f>
        <v/>
      </c>
      <c r="C421" s="2"/>
      <c r="D421" s="167"/>
      <c r="E421" s="168"/>
      <c r="F421" s="153"/>
      <c r="G421" s="153"/>
      <c r="H421" s="160"/>
      <c r="I421" s="159"/>
      <c r="J421" s="163"/>
      <c r="K421" s="172"/>
      <c r="L421" s="162"/>
      <c r="M421" s="162"/>
      <c r="N421" s="532" t="str">
        <f>IF(Taula42[[#This Row],[Data inici contracte]]&lt;&gt;0,Taula42[[#This Row],[Data finalització contracte]]+1,"")</f>
        <v/>
      </c>
      <c r="O42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21" s="495" t="str">
        <f>IF(Taula42[[#This Row],[Data inici contracte]]&lt;&gt;0,((Taula42[[#This Row],[Dies de contracte en vigor durant l´any 2023]]/365)*104),"")</f>
        <v/>
      </c>
      <c r="Q421" s="496"/>
      <c r="R421" s="496"/>
      <c r="S421" s="496"/>
      <c r="T421" s="496"/>
      <c r="U421" s="371">
        <f>SUM(Taula42[[#This Row],[Nombre d''hores de suport i acompanyament a les famílies]:[Nombre d''hores de seguiment en el lloc de feina]])</f>
        <v>0</v>
      </c>
      <c r="V421" s="371" t="str">
        <f>IF(Taula42[[#This Row],[Suma total d''hores d''atenció]]=0,"",AH421)</f>
        <v/>
      </c>
      <c r="W421" s="170"/>
      <c r="X421" s="170"/>
      <c r="Y421" s="170"/>
      <c r="Z421" s="170"/>
      <c r="AA421" s="170"/>
      <c r="AB421" s="224">
        <f t="shared" si="54"/>
        <v>0</v>
      </c>
      <c r="AC421" s="227">
        <f>Taula42[[#This Row],[Mòdul aplicat]]</f>
        <v>0</v>
      </c>
      <c r="AD421" s="231"/>
      <c r="AE421" s="80"/>
      <c r="AF421" s="529">
        <f>(IF(AND(AS421=1,Taula42[[#This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21" s="529">
        <f t="shared" si="62"/>
        <v>0</v>
      </c>
      <c r="AH42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21" s="420"/>
      <c r="AJ421" s="471" t="str">
        <f>IF(Taula42[[#This Row],[Data inici contracte]]=0,"",(12/365)*Taula42[[#This Row],[Dies de contracte en vigor durant l´any 2023]])</f>
        <v/>
      </c>
      <c r="AK421" s="471" t="str">
        <f>IF(Taula42[[#This Row],[Data inici contracte]]=0,"",(24/365)*Taula42[[#This Row],[Dies de contracte en vigor durant l´any 2023]])</f>
        <v/>
      </c>
      <c r="AL421" s="471" t="str">
        <f>IF(Taula42[[#This Row],[Data inici contracte]]=0,"",(4/365)*Taula42[[#This Row],[Dies de contracte en vigor durant l´any 2023]])</f>
        <v/>
      </c>
      <c r="AM421" s="471" t="str">
        <f>IF(Taula42[[#This Row],[Data inici contracte]]=0,"",(64/365)*Taula42[[#This Row],[Dies de contracte en vigor durant l´any 2023]])</f>
        <v/>
      </c>
      <c r="AN421" s="420"/>
      <c r="AO421" s="91">
        <f>IF(AS421=1,((2763.41/365)*Taula42[[#This Row],[Dies de contracte en vigor durant l´any 2023]]),0)</f>
        <v>0</v>
      </c>
      <c r="AQ421" s="15"/>
      <c r="AS421" s="425">
        <f>IF(Taula42[[#This Row],[Núm. d''ordre]]&lt;&gt;"",1,0)</f>
        <v>0</v>
      </c>
      <c r="AU421" s="425">
        <f t="shared" si="55"/>
        <v>1</v>
      </c>
      <c r="AV421" s="425">
        <f t="shared" si="56"/>
        <v>0</v>
      </c>
      <c r="AX421" s="425">
        <f>IF(Taula42[[#This Row],[Núm. d''ordre]]&gt;0,1,0)</f>
        <v>1</v>
      </c>
      <c r="AZ421" s="426">
        <f t="shared" si="57"/>
        <v>0</v>
      </c>
      <c r="BA421" s="426">
        <f t="shared" si="58"/>
        <v>0</v>
      </c>
      <c r="BB421" s="426">
        <f t="shared" si="59"/>
        <v>0</v>
      </c>
      <c r="BD421" s="88">
        <f t="shared" si="60"/>
        <v>0</v>
      </c>
      <c r="BE421" s="88">
        <f t="shared" si="61"/>
        <v>0</v>
      </c>
      <c r="CC421" s="12"/>
      <c r="CD421" s="12"/>
      <c r="CE421" s="12"/>
    </row>
    <row r="422" spans="1:83" ht="13.5" customHeight="1">
      <c r="A422" s="9"/>
      <c r="B422" s="15" t="str">
        <f>IF($C422&lt;&gt;"",MAX($B$7:B421)+1,"")</f>
        <v/>
      </c>
      <c r="C422" s="2"/>
      <c r="D422" s="167"/>
      <c r="E422" s="168"/>
      <c r="F422" s="153"/>
      <c r="G422" s="153"/>
      <c r="H422" s="160"/>
      <c r="I422" s="159"/>
      <c r="J422" s="163"/>
      <c r="K422" s="172"/>
      <c r="L422" s="162"/>
      <c r="M422" s="162"/>
      <c r="N422" s="532" t="str">
        <f>IF(Taula42[[#This Row],[Data inici contracte]]&lt;&gt;0,Taula42[[#This Row],[Data finalització contracte]]+1,"")</f>
        <v/>
      </c>
      <c r="O42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22" s="495" t="str">
        <f>IF(Taula42[[#This Row],[Data inici contracte]]&lt;&gt;0,((Taula42[[#This Row],[Dies de contracte en vigor durant l´any 2023]]/365)*104),"")</f>
        <v/>
      </c>
      <c r="Q422" s="496"/>
      <c r="R422" s="496"/>
      <c r="S422" s="496"/>
      <c r="T422" s="496"/>
      <c r="U422" s="371">
        <f>SUM(Taula42[[#This Row],[Nombre d''hores de suport i acompanyament a les famílies]:[Nombre d''hores de seguiment en el lloc de feina]])</f>
        <v>0</v>
      </c>
      <c r="V422" s="371" t="str">
        <f>IF(Taula42[[#This Row],[Suma total d''hores d''atenció]]=0,"",AH422)</f>
        <v/>
      </c>
      <c r="W422" s="170"/>
      <c r="X422" s="170"/>
      <c r="Y422" s="170"/>
      <c r="Z422" s="170"/>
      <c r="AA422" s="170"/>
      <c r="AB422" s="224">
        <f t="shared" si="54"/>
        <v>0</v>
      </c>
      <c r="AC422" s="227">
        <f>Taula42[[#This Row],[Mòdul aplicat]]</f>
        <v>0</v>
      </c>
      <c r="AD422" s="231"/>
      <c r="AE422" s="80"/>
      <c r="AF422" s="529">
        <f>(IF(AND(AS422=1,Taula42[[#This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22" s="529">
        <f t="shared" si="62"/>
        <v>0</v>
      </c>
      <c r="AH42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22" s="420"/>
      <c r="AJ422" s="471" t="str">
        <f>IF(Taula42[[#This Row],[Data inici contracte]]=0,"",(12/365)*Taula42[[#This Row],[Dies de contracte en vigor durant l´any 2023]])</f>
        <v/>
      </c>
      <c r="AK422" s="471" t="str">
        <f>IF(Taula42[[#This Row],[Data inici contracte]]=0,"",(24/365)*Taula42[[#This Row],[Dies de contracte en vigor durant l´any 2023]])</f>
        <v/>
      </c>
      <c r="AL422" s="471" t="str">
        <f>IF(Taula42[[#This Row],[Data inici contracte]]=0,"",(4/365)*Taula42[[#This Row],[Dies de contracte en vigor durant l´any 2023]])</f>
        <v/>
      </c>
      <c r="AM422" s="471" t="str">
        <f>IF(Taula42[[#This Row],[Data inici contracte]]=0,"",(64/365)*Taula42[[#This Row],[Dies de contracte en vigor durant l´any 2023]])</f>
        <v/>
      </c>
      <c r="AN422" s="420"/>
      <c r="AO422" s="91">
        <f>IF(AS422=1,((2763.41/365)*Taula42[[#This Row],[Dies de contracte en vigor durant l´any 2023]]),0)</f>
        <v>0</v>
      </c>
      <c r="AQ422" s="15"/>
      <c r="AS422" s="425">
        <f>IF(Taula42[[#This Row],[Núm. d''ordre]]&lt;&gt;"",1,0)</f>
        <v>0</v>
      </c>
      <c r="AU422" s="425">
        <f t="shared" si="55"/>
        <v>1</v>
      </c>
      <c r="AV422" s="425">
        <f t="shared" si="56"/>
        <v>0</v>
      </c>
      <c r="AX422" s="425">
        <f>IF(Taula42[[#This Row],[Núm. d''ordre]]&gt;0,1,0)</f>
        <v>1</v>
      </c>
      <c r="AZ422" s="426">
        <f t="shared" si="57"/>
        <v>0</v>
      </c>
      <c r="BA422" s="426">
        <f t="shared" si="58"/>
        <v>0</v>
      </c>
      <c r="BB422" s="426">
        <f t="shared" si="59"/>
        <v>0</v>
      </c>
      <c r="BD422" s="88">
        <f t="shared" si="60"/>
        <v>0</v>
      </c>
      <c r="BE422" s="88">
        <f t="shared" si="61"/>
        <v>0</v>
      </c>
      <c r="CC422" s="12"/>
      <c r="CD422" s="12"/>
      <c r="CE422" s="12"/>
    </row>
    <row r="423" spans="1:83" ht="13.5" customHeight="1">
      <c r="A423" s="9"/>
      <c r="B423" s="15" t="str">
        <f>IF($C423&lt;&gt;"",MAX($B$7:B422)+1,"")</f>
        <v/>
      </c>
      <c r="C423" s="2"/>
      <c r="D423" s="167"/>
      <c r="E423" s="168"/>
      <c r="F423" s="153"/>
      <c r="G423" s="153"/>
      <c r="H423" s="160"/>
      <c r="I423" s="159"/>
      <c r="J423" s="163"/>
      <c r="K423" s="172"/>
      <c r="L423" s="162"/>
      <c r="M423" s="162"/>
      <c r="N423" s="532" t="str">
        <f>IF(Taula42[[#This Row],[Data inici contracte]]&lt;&gt;0,Taula42[[#This Row],[Data finalització contracte]]+1,"")</f>
        <v/>
      </c>
      <c r="O42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23" s="495" t="str">
        <f>IF(Taula42[[#This Row],[Data inici contracte]]&lt;&gt;0,((Taula42[[#This Row],[Dies de contracte en vigor durant l´any 2023]]/365)*104),"")</f>
        <v/>
      </c>
      <c r="Q423" s="496"/>
      <c r="R423" s="496"/>
      <c r="S423" s="496"/>
      <c r="T423" s="496"/>
      <c r="U423" s="371">
        <f>SUM(Taula42[[#This Row],[Nombre d''hores de suport i acompanyament a les famílies]:[Nombre d''hores de seguiment en el lloc de feina]])</f>
        <v>0</v>
      </c>
      <c r="V423" s="371" t="str">
        <f>IF(Taula42[[#This Row],[Suma total d''hores d''atenció]]=0,"",AH423)</f>
        <v/>
      </c>
      <c r="W423" s="170"/>
      <c r="X423" s="170"/>
      <c r="Y423" s="170"/>
      <c r="Z423" s="170"/>
      <c r="AA423" s="170"/>
      <c r="AB423" s="224">
        <f t="shared" si="54"/>
        <v>0</v>
      </c>
      <c r="AC423" s="227">
        <f>Taula42[[#This Row],[Mòdul aplicat]]</f>
        <v>0</v>
      </c>
      <c r="AD423" s="231"/>
      <c r="AE423" s="80"/>
      <c r="AF423" s="529">
        <f>(IF(AND(AS423=1,Taula42[[#This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23" s="529">
        <f t="shared" si="62"/>
        <v>0</v>
      </c>
      <c r="AH42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23" s="420"/>
      <c r="AJ423" s="471" t="str">
        <f>IF(Taula42[[#This Row],[Data inici contracte]]=0,"",(12/365)*Taula42[[#This Row],[Dies de contracte en vigor durant l´any 2023]])</f>
        <v/>
      </c>
      <c r="AK423" s="471" t="str">
        <f>IF(Taula42[[#This Row],[Data inici contracte]]=0,"",(24/365)*Taula42[[#This Row],[Dies de contracte en vigor durant l´any 2023]])</f>
        <v/>
      </c>
      <c r="AL423" s="471" t="str">
        <f>IF(Taula42[[#This Row],[Data inici contracte]]=0,"",(4/365)*Taula42[[#This Row],[Dies de contracte en vigor durant l´any 2023]])</f>
        <v/>
      </c>
      <c r="AM423" s="471" t="str">
        <f>IF(Taula42[[#This Row],[Data inici contracte]]=0,"",(64/365)*Taula42[[#This Row],[Dies de contracte en vigor durant l´any 2023]])</f>
        <v/>
      </c>
      <c r="AN423" s="420"/>
      <c r="AO423" s="91">
        <f>IF(AS423=1,((2763.41/365)*Taula42[[#This Row],[Dies de contracte en vigor durant l´any 2023]]),0)</f>
        <v>0</v>
      </c>
      <c r="AQ423" s="15"/>
      <c r="AS423" s="425">
        <f>IF(Taula42[[#This Row],[Núm. d''ordre]]&lt;&gt;"",1,0)</f>
        <v>0</v>
      </c>
      <c r="AU423" s="425">
        <f t="shared" si="55"/>
        <v>1</v>
      </c>
      <c r="AV423" s="425">
        <f t="shared" si="56"/>
        <v>0</v>
      </c>
      <c r="AX423" s="425">
        <f>IF(Taula42[[#This Row],[Núm. d''ordre]]&gt;0,1,0)</f>
        <v>1</v>
      </c>
      <c r="AZ423" s="426">
        <f t="shared" si="57"/>
        <v>0</v>
      </c>
      <c r="BA423" s="426">
        <f t="shared" si="58"/>
        <v>0</v>
      </c>
      <c r="BB423" s="426">
        <f t="shared" si="59"/>
        <v>0</v>
      </c>
      <c r="BD423" s="88">
        <f t="shared" si="60"/>
        <v>0</v>
      </c>
      <c r="BE423" s="88">
        <f t="shared" si="61"/>
        <v>0</v>
      </c>
      <c r="CC423" s="12"/>
      <c r="CD423" s="12"/>
      <c r="CE423" s="12"/>
    </row>
    <row r="424" spans="1:83" ht="13.5" customHeight="1">
      <c r="A424" s="9"/>
      <c r="B424" s="15" t="str">
        <f>IF($C424&lt;&gt;"",MAX($B$7:B423)+1,"")</f>
        <v/>
      </c>
      <c r="C424" s="2"/>
      <c r="D424" s="167"/>
      <c r="E424" s="168"/>
      <c r="F424" s="153"/>
      <c r="G424" s="153"/>
      <c r="H424" s="160"/>
      <c r="I424" s="159"/>
      <c r="J424" s="163"/>
      <c r="K424" s="172"/>
      <c r="L424" s="162"/>
      <c r="M424" s="162"/>
      <c r="N424" s="532" t="str">
        <f>IF(Taula42[[#This Row],[Data inici contracte]]&lt;&gt;0,Taula42[[#This Row],[Data finalització contracte]]+1,"")</f>
        <v/>
      </c>
      <c r="O42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24" s="495" t="str">
        <f>IF(Taula42[[#This Row],[Data inici contracte]]&lt;&gt;0,((Taula42[[#This Row],[Dies de contracte en vigor durant l´any 2023]]/365)*104),"")</f>
        <v/>
      </c>
      <c r="Q424" s="496"/>
      <c r="R424" s="496"/>
      <c r="S424" s="496"/>
      <c r="T424" s="496"/>
      <c r="U424" s="371">
        <f>SUM(Taula42[[#This Row],[Nombre d''hores de suport i acompanyament a les famílies]:[Nombre d''hores de seguiment en el lloc de feina]])</f>
        <v>0</v>
      </c>
      <c r="V424" s="371" t="str">
        <f>IF(Taula42[[#This Row],[Suma total d''hores d''atenció]]=0,"",AH424)</f>
        <v/>
      </c>
      <c r="W424" s="170"/>
      <c r="X424" s="170"/>
      <c r="Y424" s="170"/>
      <c r="Z424" s="170"/>
      <c r="AA424" s="170"/>
      <c r="AB424" s="224">
        <f t="shared" si="54"/>
        <v>0</v>
      </c>
      <c r="AC424" s="227">
        <f>Taula42[[#This Row],[Mòdul aplicat]]</f>
        <v>0</v>
      </c>
      <c r="AD424" s="231"/>
      <c r="AE424" s="80"/>
      <c r="AF424" s="529">
        <f>(IF(AND(AS424=1,Taula42[[#This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24" s="529">
        <f t="shared" si="62"/>
        <v>0</v>
      </c>
      <c r="AH42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24" s="420"/>
      <c r="AJ424" s="471" t="str">
        <f>IF(Taula42[[#This Row],[Data inici contracte]]=0,"",(12/365)*Taula42[[#This Row],[Dies de contracte en vigor durant l´any 2023]])</f>
        <v/>
      </c>
      <c r="AK424" s="471" t="str">
        <f>IF(Taula42[[#This Row],[Data inici contracte]]=0,"",(24/365)*Taula42[[#This Row],[Dies de contracte en vigor durant l´any 2023]])</f>
        <v/>
      </c>
      <c r="AL424" s="471" t="str">
        <f>IF(Taula42[[#This Row],[Data inici contracte]]=0,"",(4/365)*Taula42[[#This Row],[Dies de contracte en vigor durant l´any 2023]])</f>
        <v/>
      </c>
      <c r="AM424" s="471" t="str">
        <f>IF(Taula42[[#This Row],[Data inici contracte]]=0,"",(64/365)*Taula42[[#This Row],[Dies de contracte en vigor durant l´any 2023]])</f>
        <v/>
      </c>
      <c r="AN424" s="420"/>
      <c r="AO424" s="91">
        <f>IF(AS424=1,((2763.41/365)*Taula42[[#This Row],[Dies de contracte en vigor durant l´any 2023]]),0)</f>
        <v>0</v>
      </c>
      <c r="AQ424" s="15"/>
      <c r="AS424" s="425">
        <f>IF(Taula42[[#This Row],[Núm. d''ordre]]&lt;&gt;"",1,0)</f>
        <v>0</v>
      </c>
      <c r="AU424" s="425">
        <f t="shared" si="55"/>
        <v>1</v>
      </c>
      <c r="AV424" s="425">
        <f t="shared" si="56"/>
        <v>0</v>
      </c>
      <c r="AX424" s="425">
        <f>IF(Taula42[[#This Row],[Núm. d''ordre]]&gt;0,1,0)</f>
        <v>1</v>
      </c>
      <c r="AZ424" s="426">
        <f t="shared" si="57"/>
        <v>0</v>
      </c>
      <c r="BA424" s="426">
        <f t="shared" si="58"/>
        <v>0</v>
      </c>
      <c r="BB424" s="426">
        <f t="shared" si="59"/>
        <v>0</v>
      </c>
      <c r="BD424" s="88">
        <f t="shared" si="60"/>
        <v>0</v>
      </c>
      <c r="BE424" s="88">
        <f t="shared" si="61"/>
        <v>0</v>
      </c>
      <c r="CC424" s="12"/>
      <c r="CD424" s="12"/>
      <c r="CE424" s="12"/>
    </row>
    <row r="425" spans="1:83" ht="13.5" customHeight="1">
      <c r="A425" s="9"/>
      <c r="B425" s="15" t="str">
        <f>IF($C425&lt;&gt;"",MAX($B$7:B424)+1,"")</f>
        <v/>
      </c>
      <c r="C425" s="2"/>
      <c r="D425" s="167"/>
      <c r="E425" s="168"/>
      <c r="F425" s="153"/>
      <c r="G425" s="153"/>
      <c r="H425" s="160"/>
      <c r="I425" s="159"/>
      <c r="J425" s="163"/>
      <c r="K425" s="172"/>
      <c r="L425" s="162"/>
      <c r="M425" s="162"/>
      <c r="N425" s="532" t="str">
        <f>IF(Taula42[[#This Row],[Data inici contracte]]&lt;&gt;0,Taula42[[#This Row],[Data finalització contracte]]+1,"")</f>
        <v/>
      </c>
      <c r="O42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25" s="495" t="str">
        <f>IF(Taula42[[#This Row],[Data inici contracte]]&lt;&gt;0,((Taula42[[#This Row],[Dies de contracte en vigor durant l´any 2023]]/365)*104),"")</f>
        <v/>
      </c>
      <c r="Q425" s="496"/>
      <c r="R425" s="496"/>
      <c r="S425" s="496"/>
      <c r="T425" s="496"/>
      <c r="U425" s="371">
        <f>SUM(Taula42[[#This Row],[Nombre d''hores de suport i acompanyament a les famílies]:[Nombre d''hores de seguiment en el lloc de feina]])</f>
        <v>0</v>
      </c>
      <c r="V425" s="371" t="str">
        <f>IF(Taula42[[#This Row],[Suma total d''hores d''atenció]]=0,"",AH425)</f>
        <v/>
      </c>
      <c r="W425" s="170"/>
      <c r="X425" s="170"/>
      <c r="Y425" s="170"/>
      <c r="Z425" s="170"/>
      <c r="AA425" s="170"/>
      <c r="AB425" s="224">
        <f t="shared" si="54"/>
        <v>0</v>
      </c>
      <c r="AC425" s="227">
        <f>Taula42[[#This Row],[Mòdul aplicat]]</f>
        <v>0</v>
      </c>
      <c r="AD425" s="231"/>
      <c r="AE425" s="80"/>
      <c r="AF425" s="529">
        <f>(IF(AND(AS425=1,Taula42[[#This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25" s="529">
        <f t="shared" si="62"/>
        <v>0</v>
      </c>
      <c r="AH42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25" s="420"/>
      <c r="AJ425" s="471" t="str">
        <f>IF(Taula42[[#This Row],[Data inici contracte]]=0,"",(12/365)*Taula42[[#This Row],[Dies de contracte en vigor durant l´any 2023]])</f>
        <v/>
      </c>
      <c r="AK425" s="471" t="str">
        <f>IF(Taula42[[#This Row],[Data inici contracte]]=0,"",(24/365)*Taula42[[#This Row],[Dies de contracte en vigor durant l´any 2023]])</f>
        <v/>
      </c>
      <c r="AL425" s="471" t="str">
        <f>IF(Taula42[[#This Row],[Data inici contracte]]=0,"",(4/365)*Taula42[[#This Row],[Dies de contracte en vigor durant l´any 2023]])</f>
        <v/>
      </c>
      <c r="AM425" s="471" t="str">
        <f>IF(Taula42[[#This Row],[Data inici contracte]]=0,"",(64/365)*Taula42[[#This Row],[Dies de contracte en vigor durant l´any 2023]])</f>
        <v/>
      </c>
      <c r="AN425" s="420"/>
      <c r="AO425" s="91">
        <f>IF(AS425=1,((2763.41/365)*Taula42[[#This Row],[Dies de contracte en vigor durant l´any 2023]]),0)</f>
        <v>0</v>
      </c>
      <c r="AQ425" s="15"/>
      <c r="AS425" s="425">
        <f>IF(Taula42[[#This Row],[Núm. d''ordre]]&lt;&gt;"",1,0)</f>
        <v>0</v>
      </c>
      <c r="AU425" s="425">
        <f t="shared" si="55"/>
        <v>1</v>
      </c>
      <c r="AV425" s="425">
        <f t="shared" si="56"/>
        <v>0</v>
      </c>
      <c r="AX425" s="425">
        <f>IF(Taula42[[#This Row],[Núm. d''ordre]]&gt;0,1,0)</f>
        <v>1</v>
      </c>
      <c r="AZ425" s="426">
        <f t="shared" si="57"/>
        <v>0</v>
      </c>
      <c r="BA425" s="426">
        <f t="shared" si="58"/>
        <v>0</v>
      </c>
      <c r="BB425" s="426">
        <f t="shared" si="59"/>
        <v>0</v>
      </c>
      <c r="BD425" s="88">
        <f t="shared" si="60"/>
        <v>0</v>
      </c>
      <c r="BE425" s="88">
        <f t="shared" si="61"/>
        <v>0</v>
      </c>
      <c r="CC425" s="12"/>
      <c r="CD425" s="12"/>
      <c r="CE425" s="12"/>
    </row>
    <row r="426" spans="1:83" ht="13.5" customHeight="1">
      <c r="A426" s="9"/>
      <c r="B426" s="15" t="str">
        <f>IF($C426&lt;&gt;"",MAX($B$7:B425)+1,"")</f>
        <v/>
      </c>
      <c r="C426" s="2"/>
      <c r="D426" s="167"/>
      <c r="E426" s="168"/>
      <c r="F426" s="153"/>
      <c r="G426" s="153"/>
      <c r="H426" s="160"/>
      <c r="I426" s="159"/>
      <c r="J426" s="163"/>
      <c r="K426" s="172"/>
      <c r="L426" s="162"/>
      <c r="M426" s="162"/>
      <c r="N426" s="532" t="str">
        <f>IF(Taula42[[#This Row],[Data inici contracte]]&lt;&gt;0,Taula42[[#This Row],[Data finalització contracte]]+1,"")</f>
        <v/>
      </c>
      <c r="O42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26" s="495" t="str">
        <f>IF(Taula42[[#This Row],[Data inici contracte]]&lt;&gt;0,((Taula42[[#This Row],[Dies de contracte en vigor durant l´any 2023]]/365)*104),"")</f>
        <v/>
      </c>
      <c r="Q426" s="496"/>
      <c r="R426" s="496"/>
      <c r="S426" s="496"/>
      <c r="T426" s="496"/>
      <c r="U426" s="371">
        <f>SUM(Taula42[[#This Row],[Nombre d''hores de suport i acompanyament a les famílies]:[Nombre d''hores de seguiment en el lloc de feina]])</f>
        <v>0</v>
      </c>
      <c r="V426" s="371" t="str">
        <f>IF(Taula42[[#This Row],[Suma total d''hores d''atenció]]=0,"",AH426)</f>
        <v/>
      </c>
      <c r="W426" s="170"/>
      <c r="X426" s="170"/>
      <c r="Y426" s="170"/>
      <c r="Z426" s="170"/>
      <c r="AA426" s="170"/>
      <c r="AB426" s="224">
        <f t="shared" si="54"/>
        <v>0</v>
      </c>
      <c r="AC426" s="227">
        <f>Taula42[[#This Row],[Mòdul aplicat]]</f>
        <v>0</v>
      </c>
      <c r="AD426" s="231"/>
      <c r="AE426" s="80"/>
      <c r="AF426" s="529">
        <f>(IF(AND(AS426=1,Taula42[[#This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26" s="529">
        <f t="shared" si="62"/>
        <v>0</v>
      </c>
      <c r="AH42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26" s="420"/>
      <c r="AJ426" s="471" t="str">
        <f>IF(Taula42[[#This Row],[Data inici contracte]]=0,"",(12/365)*Taula42[[#This Row],[Dies de contracte en vigor durant l´any 2023]])</f>
        <v/>
      </c>
      <c r="AK426" s="471" t="str">
        <f>IF(Taula42[[#This Row],[Data inici contracte]]=0,"",(24/365)*Taula42[[#This Row],[Dies de contracte en vigor durant l´any 2023]])</f>
        <v/>
      </c>
      <c r="AL426" s="471" t="str">
        <f>IF(Taula42[[#This Row],[Data inici contracte]]=0,"",(4/365)*Taula42[[#This Row],[Dies de contracte en vigor durant l´any 2023]])</f>
        <v/>
      </c>
      <c r="AM426" s="471" t="str">
        <f>IF(Taula42[[#This Row],[Data inici contracte]]=0,"",(64/365)*Taula42[[#This Row],[Dies de contracte en vigor durant l´any 2023]])</f>
        <v/>
      </c>
      <c r="AN426" s="420"/>
      <c r="AO426" s="91">
        <f>IF(AS426=1,((2763.41/365)*Taula42[[#This Row],[Dies de contracte en vigor durant l´any 2023]]),0)</f>
        <v>0</v>
      </c>
      <c r="AQ426" s="15"/>
      <c r="AS426" s="425">
        <f>IF(Taula42[[#This Row],[Núm. d''ordre]]&lt;&gt;"",1,0)</f>
        <v>0</v>
      </c>
      <c r="AU426" s="425">
        <f t="shared" si="55"/>
        <v>1</v>
      </c>
      <c r="AV426" s="425">
        <f t="shared" si="56"/>
        <v>0</v>
      </c>
      <c r="AX426" s="425">
        <f>IF(Taula42[[#This Row],[Núm. d''ordre]]&gt;0,1,0)</f>
        <v>1</v>
      </c>
      <c r="AZ426" s="426">
        <f t="shared" si="57"/>
        <v>0</v>
      </c>
      <c r="BA426" s="426">
        <f t="shared" si="58"/>
        <v>0</v>
      </c>
      <c r="BB426" s="426">
        <f t="shared" si="59"/>
        <v>0</v>
      </c>
      <c r="BD426" s="88">
        <f t="shared" si="60"/>
        <v>0</v>
      </c>
      <c r="BE426" s="88">
        <f t="shared" si="61"/>
        <v>0</v>
      </c>
      <c r="CC426" s="12"/>
      <c r="CD426" s="12"/>
      <c r="CE426" s="12"/>
    </row>
    <row r="427" spans="1:83" ht="13.5" customHeight="1">
      <c r="A427" s="9"/>
      <c r="B427" s="15" t="str">
        <f>IF($C427&lt;&gt;"",MAX($B$7:B426)+1,"")</f>
        <v/>
      </c>
      <c r="C427" s="2"/>
      <c r="D427" s="167"/>
      <c r="E427" s="168"/>
      <c r="F427" s="153"/>
      <c r="G427" s="153"/>
      <c r="H427" s="160"/>
      <c r="I427" s="159"/>
      <c r="J427" s="163"/>
      <c r="K427" s="172"/>
      <c r="L427" s="162"/>
      <c r="M427" s="162"/>
      <c r="N427" s="532" t="str">
        <f>IF(Taula42[[#This Row],[Data inici contracte]]&lt;&gt;0,Taula42[[#This Row],[Data finalització contracte]]+1,"")</f>
        <v/>
      </c>
      <c r="O42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27" s="495" t="str">
        <f>IF(Taula42[[#This Row],[Data inici contracte]]&lt;&gt;0,((Taula42[[#This Row],[Dies de contracte en vigor durant l´any 2023]]/365)*104),"")</f>
        <v/>
      </c>
      <c r="Q427" s="496"/>
      <c r="R427" s="496"/>
      <c r="S427" s="496"/>
      <c r="T427" s="496"/>
      <c r="U427" s="371">
        <f>SUM(Taula42[[#This Row],[Nombre d''hores de suport i acompanyament a les famílies]:[Nombre d''hores de seguiment en el lloc de feina]])</f>
        <v>0</v>
      </c>
      <c r="V427" s="371" t="str">
        <f>IF(Taula42[[#This Row],[Suma total d''hores d''atenció]]=0,"",AH427)</f>
        <v/>
      </c>
      <c r="W427" s="170"/>
      <c r="X427" s="170"/>
      <c r="Y427" s="170"/>
      <c r="Z427" s="170"/>
      <c r="AA427" s="170"/>
      <c r="AB427" s="224">
        <f t="shared" si="54"/>
        <v>0</v>
      </c>
      <c r="AC427" s="227">
        <f>Taula42[[#This Row],[Mòdul aplicat]]</f>
        <v>0</v>
      </c>
      <c r="AD427" s="231"/>
      <c r="AE427" s="80"/>
      <c r="AF427" s="529">
        <f>(IF(AND(AS427=1,Taula42[[#This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27" s="529">
        <f t="shared" si="62"/>
        <v>0</v>
      </c>
      <c r="AH42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27" s="420"/>
      <c r="AJ427" s="471" t="str">
        <f>IF(Taula42[[#This Row],[Data inici contracte]]=0,"",(12/365)*Taula42[[#This Row],[Dies de contracte en vigor durant l´any 2023]])</f>
        <v/>
      </c>
      <c r="AK427" s="471" t="str">
        <f>IF(Taula42[[#This Row],[Data inici contracte]]=0,"",(24/365)*Taula42[[#This Row],[Dies de contracte en vigor durant l´any 2023]])</f>
        <v/>
      </c>
      <c r="AL427" s="471" t="str">
        <f>IF(Taula42[[#This Row],[Data inici contracte]]=0,"",(4/365)*Taula42[[#This Row],[Dies de contracte en vigor durant l´any 2023]])</f>
        <v/>
      </c>
      <c r="AM427" s="471" t="str">
        <f>IF(Taula42[[#This Row],[Data inici contracte]]=0,"",(64/365)*Taula42[[#This Row],[Dies de contracte en vigor durant l´any 2023]])</f>
        <v/>
      </c>
      <c r="AN427" s="420"/>
      <c r="AO427" s="91">
        <f>IF(AS427=1,((2763.41/365)*Taula42[[#This Row],[Dies de contracte en vigor durant l´any 2023]]),0)</f>
        <v>0</v>
      </c>
      <c r="AQ427" s="15"/>
      <c r="AS427" s="425">
        <f>IF(Taula42[[#This Row],[Núm. d''ordre]]&lt;&gt;"",1,0)</f>
        <v>0</v>
      </c>
      <c r="AU427" s="425">
        <f t="shared" si="55"/>
        <v>1</v>
      </c>
      <c r="AV427" s="425">
        <f t="shared" si="56"/>
        <v>0</v>
      </c>
      <c r="AX427" s="425">
        <f>IF(Taula42[[#This Row],[Núm. d''ordre]]&gt;0,1,0)</f>
        <v>1</v>
      </c>
      <c r="AZ427" s="426">
        <f t="shared" si="57"/>
        <v>0</v>
      </c>
      <c r="BA427" s="426">
        <f t="shared" si="58"/>
        <v>0</v>
      </c>
      <c r="BB427" s="426">
        <f t="shared" si="59"/>
        <v>0</v>
      </c>
      <c r="BD427" s="88">
        <f t="shared" si="60"/>
        <v>0</v>
      </c>
      <c r="BE427" s="88">
        <f t="shared" si="61"/>
        <v>0</v>
      </c>
      <c r="CC427" s="12"/>
      <c r="CD427" s="12"/>
      <c r="CE427" s="12"/>
    </row>
    <row r="428" spans="1:83" ht="13.5" customHeight="1">
      <c r="A428" s="9"/>
      <c r="B428" s="15" t="str">
        <f>IF($C428&lt;&gt;"",MAX($B$7:B427)+1,"")</f>
        <v/>
      </c>
      <c r="C428" s="2"/>
      <c r="D428" s="167"/>
      <c r="E428" s="168"/>
      <c r="F428" s="153"/>
      <c r="G428" s="153"/>
      <c r="H428" s="160"/>
      <c r="I428" s="159"/>
      <c r="J428" s="163"/>
      <c r="K428" s="172"/>
      <c r="L428" s="162"/>
      <c r="M428" s="162"/>
      <c r="N428" s="532" t="str">
        <f>IF(Taula42[[#This Row],[Data inici contracte]]&lt;&gt;0,Taula42[[#This Row],[Data finalització contracte]]+1,"")</f>
        <v/>
      </c>
      <c r="O42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28" s="495" t="str">
        <f>IF(Taula42[[#This Row],[Data inici contracte]]&lt;&gt;0,((Taula42[[#This Row],[Dies de contracte en vigor durant l´any 2023]]/365)*104),"")</f>
        <v/>
      </c>
      <c r="Q428" s="496"/>
      <c r="R428" s="496"/>
      <c r="S428" s="496"/>
      <c r="T428" s="496"/>
      <c r="U428" s="371">
        <f>SUM(Taula42[[#This Row],[Nombre d''hores de suport i acompanyament a les famílies]:[Nombre d''hores de seguiment en el lloc de feina]])</f>
        <v>0</v>
      </c>
      <c r="V428" s="371" t="str">
        <f>IF(Taula42[[#This Row],[Suma total d''hores d''atenció]]=0,"",AH428)</f>
        <v/>
      </c>
      <c r="W428" s="170"/>
      <c r="X428" s="170"/>
      <c r="Y428" s="170"/>
      <c r="Z428" s="170"/>
      <c r="AA428" s="170"/>
      <c r="AB428" s="224">
        <f t="shared" si="54"/>
        <v>0</v>
      </c>
      <c r="AC428" s="227">
        <f>Taula42[[#This Row],[Mòdul aplicat]]</f>
        <v>0</v>
      </c>
      <c r="AD428" s="231"/>
      <c r="AE428" s="80"/>
      <c r="AF428" s="529">
        <f>(IF(AND(AS428=1,Taula42[[#This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28" s="529">
        <f t="shared" si="62"/>
        <v>0</v>
      </c>
      <c r="AH42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28" s="420"/>
      <c r="AJ428" s="471" t="str">
        <f>IF(Taula42[[#This Row],[Data inici contracte]]=0,"",(12/365)*Taula42[[#This Row],[Dies de contracte en vigor durant l´any 2023]])</f>
        <v/>
      </c>
      <c r="AK428" s="471" t="str">
        <f>IF(Taula42[[#This Row],[Data inici contracte]]=0,"",(24/365)*Taula42[[#This Row],[Dies de contracte en vigor durant l´any 2023]])</f>
        <v/>
      </c>
      <c r="AL428" s="471" t="str">
        <f>IF(Taula42[[#This Row],[Data inici contracte]]=0,"",(4/365)*Taula42[[#This Row],[Dies de contracte en vigor durant l´any 2023]])</f>
        <v/>
      </c>
      <c r="AM428" s="471" t="str">
        <f>IF(Taula42[[#This Row],[Data inici contracte]]=0,"",(64/365)*Taula42[[#This Row],[Dies de contracte en vigor durant l´any 2023]])</f>
        <v/>
      </c>
      <c r="AN428" s="420"/>
      <c r="AO428" s="91">
        <f>IF(AS428=1,((2763.41/365)*Taula42[[#This Row],[Dies de contracte en vigor durant l´any 2023]]),0)</f>
        <v>0</v>
      </c>
      <c r="AQ428" s="15"/>
      <c r="AS428" s="425">
        <f>IF(Taula42[[#This Row],[Núm. d''ordre]]&lt;&gt;"",1,0)</f>
        <v>0</v>
      </c>
      <c r="AU428" s="425">
        <f t="shared" si="55"/>
        <v>1</v>
      </c>
      <c r="AV428" s="425">
        <f t="shared" si="56"/>
        <v>0</v>
      </c>
      <c r="AX428" s="425">
        <f>IF(Taula42[[#This Row],[Núm. d''ordre]]&gt;0,1,0)</f>
        <v>1</v>
      </c>
      <c r="AZ428" s="426">
        <f t="shared" si="57"/>
        <v>0</v>
      </c>
      <c r="BA428" s="426">
        <f t="shared" si="58"/>
        <v>0</v>
      </c>
      <c r="BB428" s="426">
        <f t="shared" si="59"/>
        <v>0</v>
      </c>
      <c r="BD428" s="88">
        <f t="shared" si="60"/>
        <v>0</v>
      </c>
      <c r="BE428" s="88">
        <f t="shared" si="61"/>
        <v>0</v>
      </c>
      <c r="CC428" s="12"/>
      <c r="CD428" s="12"/>
      <c r="CE428" s="12"/>
    </row>
    <row r="429" spans="1:83" ht="13.5" customHeight="1">
      <c r="A429" s="9"/>
      <c r="B429" s="15" t="str">
        <f>IF($C429&lt;&gt;"",MAX($B$7:B428)+1,"")</f>
        <v/>
      </c>
      <c r="C429" s="2"/>
      <c r="D429" s="167"/>
      <c r="E429" s="168"/>
      <c r="F429" s="153"/>
      <c r="G429" s="153"/>
      <c r="H429" s="160"/>
      <c r="I429" s="159"/>
      <c r="J429" s="163"/>
      <c r="K429" s="172"/>
      <c r="L429" s="162"/>
      <c r="M429" s="162"/>
      <c r="N429" s="532" t="str">
        <f>IF(Taula42[[#This Row],[Data inici contracte]]&lt;&gt;0,Taula42[[#This Row],[Data finalització contracte]]+1,"")</f>
        <v/>
      </c>
      <c r="O42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29" s="495" t="str">
        <f>IF(Taula42[[#This Row],[Data inici contracte]]&lt;&gt;0,((Taula42[[#This Row],[Dies de contracte en vigor durant l´any 2023]]/365)*104),"")</f>
        <v/>
      </c>
      <c r="Q429" s="496"/>
      <c r="R429" s="496"/>
      <c r="S429" s="496"/>
      <c r="T429" s="496"/>
      <c r="U429" s="371">
        <f>SUM(Taula42[[#This Row],[Nombre d''hores de suport i acompanyament a les famílies]:[Nombre d''hores de seguiment en el lloc de feina]])</f>
        <v>0</v>
      </c>
      <c r="V429" s="371" t="str">
        <f>IF(Taula42[[#This Row],[Suma total d''hores d''atenció]]=0,"",AH429)</f>
        <v/>
      </c>
      <c r="W429" s="170"/>
      <c r="X429" s="170"/>
      <c r="Y429" s="170"/>
      <c r="Z429" s="170"/>
      <c r="AA429" s="170"/>
      <c r="AB429" s="224">
        <f t="shared" si="54"/>
        <v>0</v>
      </c>
      <c r="AC429" s="227">
        <f>Taula42[[#This Row],[Mòdul aplicat]]</f>
        <v>0</v>
      </c>
      <c r="AD429" s="231"/>
      <c r="AE429" s="80"/>
      <c r="AF429" s="529">
        <f>(IF(AND(AS429=1,Taula42[[#This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29" s="529">
        <f t="shared" si="62"/>
        <v>0</v>
      </c>
      <c r="AH42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29" s="420"/>
      <c r="AJ429" s="471" t="str">
        <f>IF(Taula42[[#This Row],[Data inici contracte]]=0,"",(12/365)*Taula42[[#This Row],[Dies de contracte en vigor durant l´any 2023]])</f>
        <v/>
      </c>
      <c r="AK429" s="471" t="str">
        <f>IF(Taula42[[#This Row],[Data inici contracte]]=0,"",(24/365)*Taula42[[#This Row],[Dies de contracte en vigor durant l´any 2023]])</f>
        <v/>
      </c>
      <c r="AL429" s="471" t="str">
        <f>IF(Taula42[[#This Row],[Data inici contracte]]=0,"",(4/365)*Taula42[[#This Row],[Dies de contracte en vigor durant l´any 2023]])</f>
        <v/>
      </c>
      <c r="AM429" s="471" t="str">
        <f>IF(Taula42[[#This Row],[Data inici contracte]]=0,"",(64/365)*Taula42[[#This Row],[Dies de contracte en vigor durant l´any 2023]])</f>
        <v/>
      </c>
      <c r="AN429" s="420"/>
      <c r="AO429" s="91">
        <f>IF(AS429=1,((2763.41/365)*Taula42[[#This Row],[Dies de contracte en vigor durant l´any 2023]]),0)</f>
        <v>0</v>
      </c>
      <c r="AQ429" s="15"/>
      <c r="AS429" s="425">
        <f>IF(Taula42[[#This Row],[Núm. d''ordre]]&lt;&gt;"",1,0)</f>
        <v>0</v>
      </c>
      <c r="AU429" s="425">
        <f t="shared" si="55"/>
        <v>1</v>
      </c>
      <c r="AV429" s="425">
        <f t="shared" si="56"/>
        <v>0</v>
      </c>
      <c r="AX429" s="425">
        <f>IF(Taula42[[#This Row],[Núm. d''ordre]]&gt;0,1,0)</f>
        <v>1</v>
      </c>
      <c r="AZ429" s="426">
        <f t="shared" si="57"/>
        <v>0</v>
      </c>
      <c r="BA429" s="426">
        <f t="shared" si="58"/>
        <v>0</v>
      </c>
      <c r="BB429" s="426">
        <f t="shared" si="59"/>
        <v>0</v>
      </c>
      <c r="BD429" s="88">
        <f t="shared" si="60"/>
        <v>0</v>
      </c>
      <c r="BE429" s="88">
        <f t="shared" si="61"/>
        <v>0</v>
      </c>
      <c r="CC429" s="12"/>
      <c r="CD429" s="12"/>
      <c r="CE429" s="12"/>
    </row>
    <row r="430" spans="1:83" ht="13.5" customHeight="1">
      <c r="A430" s="9"/>
      <c r="B430" s="15" t="str">
        <f>IF($C430&lt;&gt;"",MAX($B$7:B429)+1,"")</f>
        <v/>
      </c>
      <c r="C430" s="2"/>
      <c r="D430" s="167"/>
      <c r="E430" s="168"/>
      <c r="F430" s="153"/>
      <c r="G430" s="153"/>
      <c r="H430" s="160"/>
      <c r="I430" s="159"/>
      <c r="J430" s="163"/>
      <c r="K430" s="172"/>
      <c r="L430" s="162"/>
      <c r="M430" s="162"/>
      <c r="N430" s="532" t="str">
        <f>IF(Taula42[[#This Row],[Data inici contracte]]&lt;&gt;0,Taula42[[#This Row],[Data finalització contracte]]+1,"")</f>
        <v/>
      </c>
      <c r="O43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30" s="495" t="str">
        <f>IF(Taula42[[#This Row],[Data inici contracte]]&lt;&gt;0,((Taula42[[#This Row],[Dies de contracte en vigor durant l´any 2023]]/365)*104),"")</f>
        <v/>
      </c>
      <c r="Q430" s="496"/>
      <c r="R430" s="496"/>
      <c r="S430" s="496"/>
      <c r="T430" s="496"/>
      <c r="U430" s="371">
        <f>SUM(Taula42[[#This Row],[Nombre d''hores de suport i acompanyament a les famílies]:[Nombre d''hores de seguiment en el lloc de feina]])</f>
        <v>0</v>
      </c>
      <c r="V430" s="371" t="str">
        <f>IF(Taula42[[#This Row],[Suma total d''hores d''atenció]]=0,"",AH430)</f>
        <v/>
      </c>
      <c r="W430" s="170"/>
      <c r="X430" s="170"/>
      <c r="Y430" s="170"/>
      <c r="Z430" s="170"/>
      <c r="AA430" s="170"/>
      <c r="AB430" s="224">
        <f t="shared" si="54"/>
        <v>0</v>
      </c>
      <c r="AC430" s="227">
        <f>Taula42[[#This Row],[Mòdul aplicat]]</f>
        <v>0</v>
      </c>
      <c r="AD430" s="231"/>
      <c r="AE430" s="80"/>
      <c r="AF430" s="529">
        <f>(IF(AND(AS430=1,Taula42[[#This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30" s="529">
        <f t="shared" si="62"/>
        <v>0</v>
      </c>
      <c r="AH43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30" s="420"/>
      <c r="AJ430" s="471" t="str">
        <f>IF(Taula42[[#This Row],[Data inici contracte]]=0,"",(12/365)*Taula42[[#This Row],[Dies de contracte en vigor durant l´any 2023]])</f>
        <v/>
      </c>
      <c r="AK430" s="471" t="str">
        <f>IF(Taula42[[#This Row],[Data inici contracte]]=0,"",(24/365)*Taula42[[#This Row],[Dies de contracte en vigor durant l´any 2023]])</f>
        <v/>
      </c>
      <c r="AL430" s="471" t="str">
        <f>IF(Taula42[[#This Row],[Data inici contracte]]=0,"",(4/365)*Taula42[[#This Row],[Dies de contracte en vigor durant l´any 2023]])</f>
        <v/>
      </c>
      <c r="AM430" s="471" t="str">
        <f>IF(Taula42[[#This Row],[Data inici contracte]]=0,"",(64/365)*Taula42[[#This Row],[Dies de contracte en vigor durant l´any 2023]])</f>
        <v/>
      </c>
      <c r="AN430" s="420"/>
      <c r="AO430" s="91">
        <f>IF(AS430=1,((2763.41/365)*Taula42[[#This Row],[Dies de contracte en vigor durant l´any 2023]]),0)</f>
        <v>0</v>
      </c>
      <c r="AQ430" s="15"/>
      <c r="AS430" s="425">
        <f>IF(Taula42[[#This Row],[Núm. d''ordre]]&lt;&gt;"",1,0)</f>
        <v>0</v>
      </c>
      <c r="AU430" s="425">
        <f t="shared" si="55"/>
        <v>1</v>
      </c>
      <c r="AV430" s="425">
        <f t="shared" si="56"/>
        <v>0</v>
      </c>
      <c r="AX430" s="425">
        <f>IF(Taula42[[#This Row],[Núm. d''ordre]]&gt;0,1,0)</f>
        <v>1</v>
      </c>
      <c r="AZ430" s="426">
        <f t="shared" si="57"/>
        <v>0</v>
      </c>
      <c r="BA430" s="426">
        <f t="shared" si="58"/>
        <v>0</v>
      </c>
      <c r="BB430" s="426">
        <f t="shared" si="59"/>
        <v>0</v>
      </c>
      <c r="BD430" s="88">
        <f t="shared" si="60"/>
        <v>0</v>
      </c>
      <c r="BE430" s="88">
        <f t="shared" si="61"/>
        <v>0</v>
      </c>
      <c r="CC430" s="12"/>
      <c r="CD430" s="12"/>
      <c r="CE430" s="12"/>
    </row>
    <row r="431" spans="1:83" ht="13.5" customHeight="1">
      <c r="A431" s="9"/>
      <c r="B431" s="15" t="str">
        <f>IF($C431&lt;&gt;"",MAX($B$7:B430)+1,"")</f>
        <v/>
      </c>
      <c r="C431" s="2"/>
      <c r="D431" s="167"/>
      <c r="E431" s="168"/>
      <c r="F431" s="153"/>
      <c r="G431" s="153"/>
      <c r="H431" s="160"/>
      <c r="I431" s="159"/>
      <c r="J431" s="163"/>
      <c r="K431" s="172"/>
      <c r="L431" s="162"/>
      <c r="M431" s="162"/>
      <c r="N431" s="532" t="str">
        <f>IF(Taula42[[#This Row],[Data inici contracte]]&lt;&gt;0,Taula42[[#This Row],[Data finalització contracte]]+1,"")</f>
        <v/>
      </c>
      <c r="O43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31" s="495" t="str">
        <f>IF(Taula42[[#This Row],[Data inici contracte]]&lt;&gt;0,((Taula42[[#This Row],[Dies de contracte en vigor durant l´any 2023]]/365)*104),"")</f>
        <v/>
      </c>
      <c r="Q431" s="496"/>
      <c r="R431" s="496"/>
      <c r="S431" s="496"/>
      <c r="T431" s="496"/>
      <c r="U431" s="371">
        <f>SUM(Taula42[[#This Row],[Nombre d''hores de suport i acompanyament a les famílies]:[Nombre d''hores de seguiment en el lloc de feina]])</f>
        <v>0</v>
      </c>
      <c r="V431" s="371" t="str">
        <f>IF(Taula42[[#This Row],[Suma total d''hores d''atenció]]=0,"",AH431)</f>
        <v/>
      </c>
      <c r="W431" s="170"/>
      <c r="X431" s="170"/>
      <c r="Y431" s="170"/>
      <c r="Z431" s="170"/>
      <c r="AA431" s="170"/>
      <c r="AB431" s="224">
        <f t="shared" si="54"/>
        <v>0</v>
      </c>
      <c r="AC431" s="227">
        <f>Taula42[[#This Row],[Mòdul aplicat]]</f>
        <v>0</v>
      </c>
      <c r="AD431" s="231"/>
      <c r="AE431" s="80"/>
      <c r="AF431" s="529">
        <f>(IF(AND(AS431=1,Taula42[[#This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31" s="529">
        <f t="shared" si="62"/>
        <v>0</v>
      </c>
      <c r="AH43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31" s="420"/>
      <c r="AJ431" s="471" t="str">
        <f>IF(Taula42[[#This Row],[Data inici contracte]]=0,"",(12/365)*Taula42[[#This Row],[Dies de contracte en vigor durant l´any 2023]])</f>
        <v/>
      </c>
      <c r="AK431" s="471" t="str">
        <f>IF(Taula42[[#This Row],[Data inici contracte]]=0,"",(24/365)*Taula42[[#This Row],[Dies de contracte en vigor durant l´any 2023]])</f>
        <v/>
      </c>
      <c r="AL431" s="471" t="str">
        <f>IF(Taula42[[#This Row],[Data inici contracte]]=0,"",(4/365)*Taula42[[#This Row],[Dies de contracte en vigor durant l´any 2023]])</f>
        <v/>
      </c>
      <c r="AM431" s="471" t="str">
        <f>IF(Taula42[[#This Row],[Data inici contracte]]=0,"",(64/365)*Taula42[[#This Row],[Dies de contracte en vigor durant l´any 2023]])</f>
        <v/>
      </c>
      <c r="AN431" s="420"/>
      <c r="AO431" s="91">
        <f>IF(AS431=1,((2763.41/365)*Taula42[[#This Row],[Dies de contracte en vigor durant l´any 2023]]),0)</f>
        <v>0</v>
      </c>
      <c r="AQ431" s="15"/>
      <c r="AS431" s="425">
        <f>IF(Taula42[[#This Row],[Núm. d''ordre]]&lt;&gt;"",1,0)</f>
        <v>0</v>
      </c>
      <c r="AU431" s="425">
        <f t="shared" si="55"/>
        <v>1</v>
      </c>
      <c r="AV431" s="425">
        <f t="shared" si="56"/>
        <v>0</v>
      </c>
      <c r="AX431" s="425">
        <f>IF(Taula42[[#This Row],[Núm. d''ordre]]&gt;0,1,0)</f>
        <v>1</v>
      </c>
      <c r="AZ431" s="426">
        <f t="shared" si="57"/>
        <v>0</v>
      </c>
      <c r="BA431" s="426">
        <f t="shared" si="58"/>
        <v>0</v>
      </c>
      <c r="BB431" s="426">
        <f t="shared" si="59"/>
        <v>0</v>
      </c>
      <c r="BD431" s="88">
        <f t="shared" si="60"/>
        <v>0</v>
      </c>
      <c r="BE431" s="88">
        <f t="shared" si="61"/>
        <v>0</v>
      </c>
      <c r="CC431" s="12"/>
      <c r="CD431" s="12"/>
      <c r="CE431" s="12"/>
    </row>
    <row r="432" spans="1:83" ht="13.5" customHeight="1">
      <c r="A432" s="9"/>
      <c r="B432" s="15" t="str">
        <f>IF($C432&lt;&gt;"",MAX($B$7:B431)+1,"")</f>
        <v/>
      </c>
      <c r="C432" s="2"/>
      <c r="D432" s="167"/>
      <c r="E432" s="168"/>
      <c r="F432" s="153"/>
      <c r="G432" s="153"/>
      <c r="H432" s="160"/>
      <c r="I432" s="159"/>
      <c r="J432" s="163"/>
      <c r="K432" s="172"/>
      <c r="L432" s="162"/>
      <c r="M432" s="162"/>
      <c r="N432" s="532" t="str">
        <f>IF(Taula42[[#This Row],[Data inici contracte]]&lt;&gt;0,Taula42[[#This Row],[Data finalització contracte]]+1,"")</f>
        <v/>
      </c>
      <c r="O43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32" s="495" t="str">
        <f>IF(Taula42[[#This Row],[Data inici contracte]]&lt;&gt;0,((Taula42[[#This Row],[Dies de contracte en vigor durant l´any 2023]]/365)*104),"")</f>
        <v/>
      </c>
      <c r="Q432" s="496"/>
      <c r="R432" s="496"/>
      <c r="S432" s="496"/>
      <c r="T432" s="496"/>
      <c r="U432" s="371">
        <f>SUM(Taula42[[#This Row],[Nombre d''hores de suport i acompanyament a les famílies]:[Nombre d''hores de seguiment en el lloc de feina]])</f>
        <v>0</v>
      </c>
      <c r="V432" s="371" t="str">
        <f>IF(Taula42[[#This Row],[Suma total d''hores d''atenció]]=0,"",AH432)</f>
        <v/>
      </c>
      <c r="W432" s="170"/>
      <c r="X432" s="170"/>
      <c r="Y432" s="170"/>
      <c r="Z432" s="170"/>
      <c r="AA432" s="170"/>
      <c r="AB432" s="224">
        <f t="shared" si="54"/>
        <v>0</v>
      </c>
      <c r="AC432" s="227">
        <f>Taula42[[#This Row],[Mòdul aplicat]]</f>
        <v>0</v>
      </c>
      <c r="AD432" s="231"/>
      <c r="AE432" s="80"/>
      <c r="AF432" s="529">
        <f>(IF(AND(AS432=1,Taula42[[#This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32" s="529">
        <f t="shared" si="62"/>
        <v>0</v>
      </c>
      <c r="AH43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32" s="420"/>
      <c r="AJ432" s="471" t="str">
        <f>IF(Taula42[[#This Row],[Data inici contracte]]=0,"",(12/365)*Taula42[[#This Row],[Dies de contracte en vigor durant l´any 2023]])</f>
        <v/>
      </c>
      <c r="AK432" s="471" t="str">
        <f>IF(Taula42[[#This Row],[Data inici contracte]]=0,"",(24/365)*Taula42[[#This Row],[Dies de contracte en vigor durant l´any 2023]])</f>
        <v/>
      </c>
      <c r="AL432" s="471" t="str">
        <f>IF(Taula42[[#This Row],[Data inici contracte]]=0,"",(4/365)*Taula42[[#This Row],[Dies de contracte en vigor durant l´any 2023]])</f>
        <v/>
      </c>
      <c r="AM432" s="471" t="str">
        <f>IF(Taula42[[#This Row],[Data inici contracte]]=0,"",(64/365)*Taula42[[#This Row],[Dies de contracte en vigor durant l´any 2023]])</f>
        <v/>
      </c>
      <c r="AN432" s="420"/>
      <c r="AO432" s="91">
        <f>IF(AS432=1,((2763.41/365)*Taula42[[#This Row],[Dies de contracte en vigor durant l´any 2023]]),0)</f>
        <v>0</v>
      </c>
      <c r="AQ432" s="15"/>
      <c r="AS432" s="425">
        <f>IF(Taula42[[#This Row],[Núm. d''ordre]]&lt;&gt;"",1,0)</f>
        <v>0</v>
      </c>
      <c r="AU432" s="425">
        <f t="shared" si="55"/>
        <v>1</v>
      </c>
      <c r="AV432" s="425">
        <f t="shared" si="56"/>
        <v>0</v>
      </c>
      <c r="AX432" s="425">
        <f>IF(Taula42[[#This Row],[Núm. d''ordre]]&gt;0,1,0)</f>
        <v>1</v>
      </c>
      <c r="AZ432" s="426">
        <f t="shared" si="57"/>
        <v>0</v>
      </c>
      <c r="BA432" s="426">
        <f t="shared" si="58"/>
        <v>0</v>
      </c>
      <c r="BB432" s="426">
        <f t="shared" si="59"/>
        <v>0</v>
      </c>
      <c r="BD432" s="88">
        <f t="shared" si="60"/>
        <v>0</v>
      </c>
      <c r="BE432" s="88">
        <f t="shared" si="61"/>
        <v>0</v>
      </c>
      <c r="CC432" s="12"/>
      <c r="CD432" s="12"/>
      <c r="CE432" s="12"/>
    </row>
    <row r="433" spans="1:83" ht="13.5" customHeight="1">
      <c r="A433" s="9"/>
      <c r="B433" s="15" t="str">
        <f>IF($C433&lt;&gt;"",MAX($B$7:B432)+1,"")</f>
        <v/>
      </c>
      <c r="C433" s="2"/>
      <c r="D433" s="167"/>
      <c r="E433" s="168"/>
      <c r="F433" s="153"/>
      <c r="G433" s="153"/>
      <c r="H433" s="160"/>
      <c r="I433" s="159"/>
      <c r="J433" s="163"/>
      <c r="K433" s="172"/>
      <c r="L433" s="162"/>
      <c r="M433" s="162"/>
      <c r="N433" s="532" t="str">
        <f>IF(Taula42[[#This Row],[Data inici contracte]]&lt;&gt;0,Taula42[[#This Row],[Data finalització contracte]]+1,"")</f>
        <v/>
      </c>
      <c r="O43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33" s="495" t="str">
        <f>IF(Taula42[[#This Row],[Data inici contracte]]&lt;&gt;0,((Taula42[[#This Row],[Dies de contracte en vigor durant l´any 2023]]/365)*104),"")</f>
        <v/>
      </c>
      <c r="Q433" s="496"/>
      <c r="R433" s="496"/>
      <c r="S433" s="496"/>
      <c r="T433" s="496"/>
      <c r="U433" s="371">
        <f>SUM(Taula42[[#This Row],[Nombre d''hores de suport i acompanyament a les famílies]:[Nombre d''hores de seguiment en el lloc de feina]])</f>
        <v>0</v>
      </c>
      <c r="V433" s="371" t="str">
        <f>IF(Taula42[[#This Row],[Suma total d''hores d''atenció]]=0,"",AH433)</f>
        <v/>
      </c>
      <c r="W433" s="170"/>
      <c r="X433" s="170"/>
      <c r="Y433" s="170"/>
      <c r="Z433" s="170"/>
      <c r="AA433" s="170"/>
      <c r="AB433" s="224">
        <f t="shared" si="54"/>
        <v>0</v>
      </c>
      <c r="AC433" s="227">
        <f>Taula42[[#This Row],[Mòdul aplicat]]</f>
        <v>0</v>
      </c>
      <c r="AD433" s="231"/>
      <c r="AE433" s="80"/>
      <c r="AF433" s="529">
        <f>(IF(AND(AS433=1,Taula42[[#This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33" s="529">
        <f t="shared" si="62"/>
        <v>0</v>
      </c>
      <c r="AH43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33" s="420"/>
      <c r="AJ433" s="471" t="str">
        <f>IF(Taula42[[#This Row],[Data inici contracte]]=0,"",(12/365)*Taula42[[#This Row],[Dies de contracte en vigor durant l´any 2023]])</f>
        <v/>
      </c>
      <c r="AK433" s="471" t="str">
        <f>IF(Taula42[[#This Row],[Data inici contracte]]=0,"",(24/365)*Taula42[[#This Row],[Dies de contracte en vigor durant l´any 2023]])</f>
        <v/>
      </c>
      <c r="AL433" s="471" t="str">
        <f>IF(Taula42[[#This Row],[Data inici contracte]]=0,"",(4/365)*Taula42[[#This Row],[Dies de contracte en vigor durant l´any 2023]])</f>
        <v/>
      </c>
      <c r="AM433" s="471" t="str">
        <f>IF(Taula42[[#This Row],[Data inici contracte]]=0,"",(64/365)*Taula42[[#This Row],[Dies de contracte en vigor durant l´any 2023]])</f>
        <v/>
      </c>
      <c r="AN433" s="420"/>
      <c r="AO433" s="91">
        <f>IF(AS433=1,((2763.41/365)*Taula42[[#This Row],[Dies de contracte en vigor durant l´any 2023]]),0)</f>
        <v>0</v>
      </c>
      <c r="AQ433" s="15"/>
      <c r="AS433" s="425">
        <f>IF(Taula42[[#This Row],[Núm. d''ordre]]&lt;&gt;"",1,0)</f>
        <v>0</v>
      </c>
      <c r="AU433" s="425">
        <f t="shared" si="55"/>
        <v>1</v>
      </c>
      <c r="AV433" s="425">
        <f t="shared" si="56"/>
        <v>0</v>
      </c>
      <c r="AX433" s="425">
        <f>IF(Taula42[[#This Row],[Núm. d''ordre]]&gt;0,1,0)</f>
        <v>1</v>
      </c>
      <c r="AZ433" s="426">
        <f t="shared" si="57"/>
        <v>0</v>
      </c>
      <c r="BA433" s="426">
        <f t="shared" si="58"/>
        <v>0</v>
      </c>
      <c r="BB433" s="426">
        <f t="shared" si="59"/>
        <v>0</v>
      </c>
      <c r="BD433" s="88">
        <f t="shared" si="60"/>
        <v>0</v>
      </c>
      <c r="BE433" s="88">
        <f t="shared" si="61"/>
        <v>0</v>
      </c>
      <c r="CC433" s="12"/>
      <c r="CD433" s="12"/>
      <c r="CE433" s="12"/>
    </row>
    <row r="434" spans="1:83" ht="13.5" customHeight="1">
      <c r="A434" s="9"/>
      <c r="B434" s="15" t="str">
        <f>IF($C434&lt;&gt;"",MAX($B$7:B433)+1,"")</f>
        <v/>
      </c>
      <c r="C434" s="2"/>
      <c r="D434" s="167"/>
      <c r="E434" s="168"/>
      <c r="F434" s="153"/>
      <c r="G434" s="153"/>
      <c r="H434" s="160"/>
      <c r="I434" s="159"/>
      <c r="J434" s="163"/>
      <c r="K434" s="172"/>
      <c r="L434" s="162"/>
      <c r="M434" s="162"/>
      <c r="N434" s="532" t="str">
        <f>IF(Taula42[[#This Row],[Data inici contracte]]&lt;&gt;0,Taula42[[#This Row],[Data finalització contracte]]+1,"")</f>
        <v/>
      </c>
      <c r="O43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34" s="495" t="str">
        <f>IF(Taula42[[#This Row],[Data inici contracte]]&lt;&gt;0,((Taula42[[#This Row],[Dies de contracte en vigor durant l´any 2023]]/365)*104),"")</f>
        <v/>
      </c>
      <c r="Q434" s="496"/>
      <c r="R434" s="496"/>
      <c r="S434" s="496"/>
      <c r="T434" s="496"/>
      <c r="U434" s="371">
        <f>SUM(Taula42[[#This Row],[Nombre d''hores de suport i acompanyament a les famílies]:[Nombre d''hores de seguiment en el lloc de feina]])</f>
        <v>0</v>
      </c>
      <c r="V434" s="371" t="str">
        <f>IF(Taula42[[#This Row],[Suma total d''hores d''atenció]]=0,"",AH434)</f>
        <v/>
      </c>
      <c r="W434" s="170"/>
      <c r="X434" s="170"/>
      <c r="Y434" s="170"/>
      <c r="Z434" s="170"/>
      <c r="AA434" s="170"/>
      <c r="AB434" s="224">
        <f t="shared" si="54"/>
        <v>0</v>
      </c>
      <c r="AC434" s="227">
        <f>Taula42[[#This Row],[Mòdul aplicat]]</f>
        <v>0</v>
      </c>
      <c r="AD434" s="231"/>
      <c r="AE434" s="80"/>
      <c r="AF434" s="529">
        <f>(IF(AND(AS434=1,Taula42[[#This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34" s="529">
        <f t="shared" si="62"/>
        <v>0</v>
      </c>
      <c r="AH43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34" s="420"/>
      <c r="AJ434" s="471" t="str">
        <f>IF(Taula42[[#This Row],[Data inici contracte]]=0,"",(12/365)*Taula42[[#This Row],[Dies de contracte en vigor durant l´any 2023]])</f>
        <v/>
      </c>
      <c r="AK434" s="471" t="str">
        <f>IF(Taula42[[#This Row],[Data inici contracte]]=0,"",(24/365)*Taula42[[#This Row],[Dies de contracte en vigor durant l´any 2023]])</f>
        <v/>
      </c>
      <c r="AL434" s="471" t="str">
        <f>IF(Taula42[[#This Row],[Data inici contracte]]=0,"",(4/365)*Taula42[[#This Row],[Dies de contracte en vigor durant l´any 2023]])</f>
        <v/>
      </c>
      <c r="AM434" s="471" t="str">
        <f>IF(Taula42[[#This Row],[Data inici contracte]]=0,"",(64/365)*Taula42[[#This Row],[Dies de contracte en vigor durant l´any 2023]])</f>
        <v/>
      </c>
      <c r="AN434" s="420"/>
      <c r="AO434" s="91">
        <f>IF(AS434=1,((2763.41/365)*Taula42[[#This Row],[Dies de contracte en vigor durant l´any 2023]]),0)</f>
        <v>0</v>
      </c>
      <c r="AQ434" s="15"/>
      <c r="AS434" s="425">
        <f>IF(Taula42[[#This Row],[Núm. d''ordre]]&lt;&gt;"",1,0)</f>
        <v>0</v>
      </c>
      <c r="AU434" s="425">
        <f t="shared" si="55"/>
        <v>1</v>
      </c>
      <c r="AV434" s="425">
        <f t="shared" si="56"/>
        <v>0</v>
      </c>
      <c r="AX434" s="425">
        <f>IF(Taula42[[#This Row],[Núm. d''ordre]]&gt;0,1,0)</f>
        <v>1</v>
      </c>
      <c r="AZ434" s="426">
        <f t="shared" si="57"/>
        <v>0</v>
      </c>
      <c r="BA434" s="426">
        <f t="shared" si="58"/>
        <v>0</v>
      </c>
      <c r="BB434" s="426">
        <f t="shared" si="59"/>
        <v>0</v>
      </c>
      <c r="BD434" s="88">
        <f t="shared" si="60"/>
        <v>0</v>
      </c>
      <c r="BE434" s="88">
        <f t="shared" si="61"/>
        <v>0</v>
      </c>
      <c r="CC434" s="12"/>
      <c r="CD434" s="12"/>
      <c r="CE434" s="12"/>
    </row>
    <row r="435" spans="1:83" ht="13.5" customHeight="1">
      <c r="A435" s="9"/>
      <c r="B435" s="15" t="str">
        <f>IF($C435&lt;&gt;"",MAX($B$7:B434)+1,"")</f>
        <v/>
      </c>
      <c r="C435" s="2"/>
      <c r="D435" s="167"/>
      <c r="E435" s="168"/>
      <c r="F435" s="153"/>
      <c r="G435" s="153"/>
      <c r="H435" s="160"/>
      <c r="I435" s="159"/>
      <c r="J435" s="163"/>
      <c r="K435" s="172"/>
      <c r="L435" s="162"/>
      <c r="M435" s="162"/>
      <c r="N435" s="532" t="str">
        <f>IF(Taula42[[#This Row],[Data inici contracte]]&lt;&gt;0,Taula42[[#This Row],[Data finalització contracte]]+1,"")</f>
        <v/>
      </c>
      <c r="O43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35" s="495" t="str">
        <f>IF(Taula42[[#This Row],[Data inici contracte]]&lt;&gt;0,((Taula42[[#This Row],[Dies de contracte en vigor durant l´any 2023]]/365)*104),"")</f>
        <v/>
      </c>
      <c r="Q435" s="496"/>
      <c r="R435" s="496"/>
      <c r="S435" s="496"/>
      <c r="T435" s="496"/>
      <c r="U435" s="371">
        <f>SUM(Taula42[[#This Row],[Nombre d''hores de suport i acompanyament a les famílies]:[Nombre d''hores de seguiment en el lloc de feina]])</f>
        <v>0</v>
      </c>
      <c r="V435" s="371" t="str">
        <f>IF(Taula42[[#This Row],[Suma total d''hores d''atenció]]=0,"",AH435)</f>
        <v/>
      </c>
      <c r="W435" s="170"/>
      <c r="X435" s="170"/>
      <c r="Y435" s="170"/>
      <c r="Z435" s="170"/>
      <c r="AA435" s="170"/>
      <c r="AB435" s="224">
        <f t="shared" si="54"/>
        <v>0</v>
      </c>
      <c r="AC435" s="227">
        <f>Taula42[[#This Row],[Mòdul aplicat]]</f>
        <v>0</v>
      </c>
      <c r="AD435" s="231"/>
      <c r="AE435" s="80"/>
      <c r="AF435" s="529">
        <f>(IF(AND(AS435=1,Taula42[[#This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35" s="529">
        <f t="shared" si="62"/>
        <v>0</v>
      </c>
      <c r="AH43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35" s="420"/>
      <c r="AJ435" s="471" t="str">
        <f>IF(Taula42[[#This Row],[Data inici contracte]]=0,"",(12/365)*Taula42[[#This Row],[Dies de contracte en vigor durant l´any 2023]])</f>
        <v/>
      </c>
      <c r="AK435" s="471" t="str">
        <f>IF(Taula42[[#This Row],[Data inici contracte]]=0,"",(24/365)*Taula42[[#This Row],[Dies de contracte en vigor durant l´any 2023]])</f>
        <v/>
      </c>
      <c r="AL435" s="471" t="str">
        <f>IF(Taula42[[#This Row],[Data inici contracte]]=0,"",(4/365)*Taula42[[#This Row],[Dies de contracte en vigor durant l´any 2023]])</f>
        <v/>
      </c>
      <c r="AM435" s="471" t="str">
        <f>IF(Taula42[[#This Row],[Data inici contracte]]=0,"",(64/365)*Taula42[[#This Row],[Dies de contracte en vigor durant l´any 2023]])</f>
        <v/>
      </c>
      <c r="AN435" s="420"/>
      <c r="AO435" s="91">
        <f>IF(AS435=1,((2763.41/365)*Taula42[[#This Row],[Dies de contracte en vigor durant l´any 2023]]),0)</f>
        <v>0</v>
      </c>
      <c r="AQ435" s="15"/>
      <c r="AS435" s="425">
        <f>IF(Taula42[[#This Row],[Núm. d''ordre]]&lt;&gt;"",1,0)</f>
        <v>0</v>
      </c>
      <c r="AU435" s="425">
        <f t="shared" si="55"/>
        <v>1</v>
      </c>
      <c r="AV435" s="425">
        <f t="shared" si="56"/>
        <v>0</v>
      </c>
      <c r="AX435" s="425">
        <f>IF(Taula42[[#This Row],[Núm. d''ordre]]&gt;0,1,0)</f>
        <v>1</v>
      </c>
      <c r="AZ435" s="426">
        <f t="shared" si="57"/>
        <v>0</v>
      </c>
      <c r="BA435" s="426">
        <f t="shared" si="58"/>
        <v>0</v>
      </c>
      <c r="BB435" s="426">
        <f t="shared" si="59"/>
        <v>0</v>
      </c>
      <c r="BD435" s="88">
        <f t="shared" si="60"/>
        <v>0</v>
      </c>
      <c r="BE435" s="88">
        <f t="shared" si="61"/>
        <v>0</v>
      </c>
      <c r="CC435" s="12"/>
      <c r="CD435" s="12"/>
      <c r="CE435" s="12"/>
    </row>
    <row r="436" spans="1:83" ht="13.5" customHeight="1">
      <c r="A436" s="9"/>
      <c r="B436" s="15" t="str">
        <f>IF($C436&lt;&gt;"",MAX($B$7:B435)+1,"")</f>
        <v/>
      </c>
      <c r="C436" s="2"/>
      <c r="D436" s="167"/>
      <c r="E436" s="168"/>
      <c r="F436" s="153"/>
      <c r="G436" s="153"/>
      <c r="H436" s="160"/>
      <c r="I436" s="159"/>
      <c r="J436" s="163"/>
      <c r="K436" s="172"/>
      <c r="L436" s="162"/>
      <c r="M436" s="162"/>
      <c r="N436" s="532" t="str">
        <f>IF(Taula42[[#This Row],[Data inici contracte]]&lt;&gt;0,Taula42[[#This Row],[Data finalització contracte]]+1,"")</f>
        <v/>
      </c>
      <c r="O43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36" s="495" t="str">
        <f>IF(Taula42[[#This Row],[Data inici contracte]]&lt;&gt;0,((Taula42[[#This Row],[Dies de contracte en vigor durant l´any 2023]]/365)*104),"")</f>
        <v/>
      </c>
      <c r="Q436" s="496"/>
      <c r="R436" s="496"/>
      <c r="S436" s="496"/>
      <c r="T436" s="496"/>
      <c r="U436" s="371">
        <f>SUM(Taula42[[#This Row],[Nombre d''hores de suport i acompanyament a les famílies]:[Nombre d''hores de seguiment en el lloc de feina]])</f>
        <v>0</v>
      </c>
      <c r="V436" s="371" t="str">
        <f>IF(Taula42[[#This Row],[Suma total d''hores d''atenció]]=0,"",AH436)</f>
        <v/>
      </c>
      <c r="W436" s="170"/>
      <c r="X436" s="170"/>
      <c r="Y436" s="170"/>
      <c r="Z436" s="170"/>
      <c r="AA436" s="170"/>
      <c r="AB436" s="224">
        <f t="shared" si="54"/>
        <v>0</v>
      </c>
      <c r="AC436" s="227">
        <f>Taula42[[#This Row],[Mòdul aplicat]]</f>
        <v>0</v>
      </c>
      <c r="AD436" s="231"/>
      <c r="AE436" s="80"/>
      <c r="AF436" s="529">
        <f>(IF(AND(AS436=1,Taula42[[#This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36" s="529">
        <f t="shared" si="62"/>
        <v>0</v>
      </c>
      <c r="AH43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36" s="420"/>
      <c r="AJ436" s="471" t="str">
        <f>IF(Taula42[[#This Row],[Data inici contracte]]=0,"",(12/365)*Taula42[[#This Row],[Dies de contracte en vigor durant l´any 2023]])</f>
        <v/>
      </c>
      <c r="AK436" s="471" t="str">
        <f>IF(Taula42[[#This Row],[Data inici contracte]]=0,"",(24/365)*Taula42[[#This Row],[Dies de contracte en vigor durant l´any 2023]])</f>
        <v/>
      </c>
      <c r="AL436" s="471" t="str">
        <f>IF(Taula42[[#This Row],[Data inici contracte]]=0,"",(4/365)*Taula42[[#This Row],[Dies de contracte en vigor durant l´any 2023]])</f>
        <v/>
      </c>
      <c r="AM436" s="471" t="str">
        <f>IF(Taula42[[#This Row],[Data inici contracte]]=0,"",(64/365)*Taula42[[#This Row],[Dies de contracte en vigor durant l´any 2023]])</f>
        <v/>
      </c>
      <c r="AN436" s="420"/>
      <c r="AO436" s="91">
        <f>IF(AS436=1,((2763.41/365)*Taula42[[#This Row],[Dies de contracte en vigor durant l´any 2023]]),0)</f>
        <v>0</v>
      </c>
      <c r="AQ436" s="15"/>
      <c r="AS436" s="425">
        <f>IF(Taula42[[#This Row],[Núm. d''ordre]]&lt;&gt;"",1,0)</f>
        <v>0</v>
      </c>
      <c r="AU436" s="425">
        <f t="shared" si="55"/>
        <v>1</v>
      </c>
      <c r="AV436" s="425">
        <f t="shared" si="56"/>
        <v>0</v>
      </c>
      <c r="AX436" s="425">
        <f>IF(Taula42[[#This Row],[Núm. d''ordre]]&gt;0,1,0)</f>
        <v>1</v>
      </c>
      <c r="AZ436" s="426">
        <f t="shared" si="57"/>
        <v>0</v>
      </c>
      <c r="BA436" s="426">
        <f t="shared" si="58"/>
        <v>0</v>
      </c>
      <c r="BB436" s="426">
        <f t="shared" si="59"/>
        <v>0</v>
      </c>
      <c r="BD436" s="88">
        <f t="shared" si="60"/>
        <v>0</v>
      </c>
      <c r="BE436" s="88">
        <f t="shared" si="61"/>
        <v>0</v>
      </c>
      <c r="CC436" s="12"/>
      <c r="CD436" s="12"/>
      <c r="CE436" s="12"/>
    </row>
    <row r="437" spans="1:83" ht="13.5" customHeight="1">
      <c r="A437" s="9"/>
      <c r="B437" s="15" t="str">
        <f>IF($C437&lt;&gt;"",MAX($B$7:B436)+1,"")</f>
        <v/>
      </c>
      <c r="C437" s="2"/>
      <c r="D437" s="167"/>
      <c r="E437" s="168"/>
      <c r="F437" s="153"/>
      <c r="G437" s="153"/>
      <c r="H437" s="160"/>
      <c r="I437" s="159"/>
      <c r="J437" s="163"/>
      <c r="K437" s="172"/>
      <c r="L437" s="162"/>
      <c r="M437" s="162"/>
      <c r="N437" s="532" t="str">
        <f>IF(Taula42[[#This Row],[Data inici contracte]]&lt;&gt;0,Taula42[[#This Row],[Data finalització contracte]]+1,"")</f>
        <v/>
      </c>
      <c r="O43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37" s="495" t="str">
        <f>IF(Taula42[[#This Row],[Data inici contracte]]&lt;&gt;0,((Taula42[[#This Row],[Dies de contracte en vigor durant l´any 2023]]/365)*104),"")</f>
        <v/>
      </c>
      <c r="Q437" s="496"/>
      <c r="R437" s="496"/>
      <c r="S437" s="496"/>
      <c r="T437" s="496"/>
      <c r="U437" s="371">
        <f>SUM(Taula42[[#This Row],[Nombre d''hores de suport i acompanyament a les famílies]:[Nombre d''hores de seguiment en el lloc de feina]])</f>
        <v>0</v>
      </c>
      <c r="V437" s="371" t="str">
        <f>IF(Taula42[[#This Row],[Suma total d''hores d''atenció]]=0,"",AH437)</f>
        <v/>
      </c>
      <c r="W437" s="170"/>
      <c r="X437" s="170"/>
      <c r="Y437" s="170"/>
      <c r="Z437" s="170"/>
      <c r="AA437" s="170"/>
      <c r="AB437" s="224">
        <f t="shared" si="54"/>
        <v>0</v>
      </c>
      <c r="AC437" s="227">
        <f>Taula42[[#This Row],[Mòdul aplicat]]</f>
        <v>0</v>
      </c>
      <c r="AD437" s="231"/>
      <c r="AE437" s="80"/>
      <c r="AF437" s="529">
        <f>(IF(AND(AS437=1,Taula42[[#This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37" s="529">
        <f t="shared" si="62"/>
        <v>0</v>
      </c>
      <c r="AH43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37" s="420"/>
      <c r="AJ437" s="471" t="str">
        <f>IF(Taula42[[#This Row],[Data inici contracte]]=0,"",(12/365)*Taula42[[#This Row],[Dies de contracte en vigor durant l´any 2023]])</f>
        <v/>
      </c>
      <c r="AK437" s="471" t="str">
        <f>IF(Taula42[[#This Row],[Data inici contracte]]=0,"",(24/365)*Taula42[[#This Row],[Dies de contracte en vigor durant l´any 2023]])</f>
        <v/>
      </c>
      <c r="AL437" s="471" t="str">
        <f>IF(Taula42[[#This Row],[Data inici contracte]]=0,"",(4/365)*Taula42[[#This Row],[Dies de contracte en vigor durant l´any 2023]])</f>
        <v/>
      </c>
      <c r="AM437" s="471" t="str">
        <f>IF(Taula42[[#This Row],[Data inici contracte]]=0,"",(64/365)*Taula42[[#This Row],[Dies de contracte en vigor durant l´any 2023]])</f>
        <v/>
      </c>
      <c r="AN437" s="420"/>
      <c r="AO437" s="91">
        <f>IF(AS437=1,((2763.41/365)*Taula42[[#This Row],[Dies de contracte en vigor durant l´any 2023]]),0)</f>
        <v>0</v>
      </c>
      <c r="AQ437" s="15"/>
      <c r="AS437" s="425">
        <f>IF(Taula42[[#This Row],[Núm. d''ordre]]&lt;&gt;"",1,0)</f>
        <v>0</v>
      </c>
      <c r="AU437" s="425">
        <f t="shared" si="55"/>
        <v>1</v>
      </c>
      <c r="AV437" s="425">
        <f t="shared" si="56"/>
        <v>0</v>
      </c>
      <c r="AX437" s="425">
        <f>IF(Taula42[[#This Row],[Núm. d''ordre]]&gt;0,1,0)</f>
        <v>1</v>
      </c>
      <c r="AZ437" s="426">
        <f t="shared" si="57"/>
        <v>0</v>
      </c>
      <c r="BA437" s="426">
        <f t="shared" si="58"/>
        <v>0</v>
      </c>
      <c r="BB437" s="426">
        <f t="shared" si="59"/>
        <v>0</v>
      </c>
      <c r="BD437" s="88">
        <f t="shared" si="60"/>
        <v>0</v>
      </c>
      <c r="BE437" s="88">
        <f t="shared" si="61"/>
        <v>0</v>
      </c>
      <c r="CC437" s="12"/>
      <c r="CD437" s="12"/>
      <c r="CE437" s="12"/>
    </row>
    <row r="438" spans="1:83" ht="13.5" customHeight="1">
      <c r="A438" s="9"/>
      <c r="B438" s="15" t="str">
        <f>IF($C438&lt;&gt;"",MAX($B$7:B437)+1,"")</f>
        <v/>
      </c>
      <c r="C438" s="2"/>
      <c r="D438" s="167"/>
      <c r="E438" s="168"/>
      <c r="F438" s="153"/>
      <c r="G438" s="153"/>
      <c r="H438" s="160"/>
      <c r="I438" s="159"/>
      <c r="J438" s="163"/>
      <c r="K438" s="172"/>
      <c r="L438" s="162"/>
      <c r="M438" s="162"/>
      <c r="N438" s="532" t="str">
        <f>IF(Taula42[[#This Row],[Data inici contracte]]&lt;&gt;0,Taula42[[#This Row],[Data finalització contracte]]+1,"")</f>
        <v/>
      </c>
      <c r="O43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38" s="495" t="str">
        <f>IF(Taula42[[#This Row],[Data inici contracte]]&lt;&gt;0,((Taula42[[#This Row],[Dies de contracte en vigor durant l´any 2023]]/365)*104),"")</f>
        <v/>
      </c>
      <c r="Q438" s="496"/>
      <c r="R438" s="496"/>
      <c r="S438" s="496"/>
      <c r="T438" s="496"/>
      <c r="U438" s="371">
        <f>SUM(Taula42[[#This Row],[Nombre d''hores de suport i acompanyament a les famílies]:[Nombre d''hores de seguiment en el lloc de feina]])</f>
        <v>0</v>
      </c>
      <c r="V438" s="371" t="str">
        <f>IF(Taula42[[#This Row],[Suma total d''hores d''atenció]]=0,"",AH438)</f>
        <v/>
      </c>
      <c r="W438" s="170"/>
      <c r="X438" s="170"/>
      <c r="Y438" s="170"/>
      <c r="Z438" s="170"/>
      <c r="AA438" s="170"/>
      <c r="AB438" s="224">
        <f t="shared" si="54"/>
        <v>0</v>
      </c>
      <c r="AC438" s="227">
        <f>Taula42[[#This Row],[Mòdul aplicat]]</f>
        <v>0</v>
      </c>
      <c r="AD438" s="231"/>
      <c r="AE438" s="80"/>
      <c r="AF438" s="529">
        <f>(IF(AND(AS438=1,Taula42[[#This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38" s="529">
        <f t="shared" si="62"/>
        <v>0</v>
      </c>
      <c r="AH43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38" s="420"/>
      <c r="AJ438" s="471" t="str">
        <f>IF(Taula42[[#This Row],[Data inici contracte]]=0,"",(12/365)*Taula42[[#This Row],[Dies de contracte en vigor durant l´any 2023]])</f>
        <v/>
      </c>
      <c r="AK438" s="471" t="str">
        <f>IF(Taula42[[#This Row],[Data inici contracte]]=0,"",(24/365)*Taula42[[#This Row],[Dies de contracte en vigor durant l´any 2023]])</f>
        <v/>
      </c>
      <c r="AL438" s="471" t="str">
        <f>IF(Taula42[[#This Row],[Data inici contracte]]=0,"",(4/365)*Taula42[[#This Row],[Dies de contracte en vigor durant l´any 2023]])</f>
        <v/>
      </c>
      <c r="AM438" s="471" t="str">
        <f>IF(Taula42[[#This Row],[Data inici contracte]]=0,"",(64/365)*Taula42[[#This Row],[Dies de contracte en vigor durant l´any 2023]])</f>
        <v/>
      </c>
      <c r="AN438" s="420"/>
      <c r="AO438" s="91">
        <f>IF(AS438=1,((2763.41/365)*Taula42[[#This Row],[Dies de contracte en vigor durant l´any 2023]]),0)</f>
        <v>0</v>
      </c>
      <c r="AQ438" s="15"/>
      <c r="AS438" s="425">
        <f>IF(Taula42[[#This Row],[Núm. d''ordre]]&lt;&gt;"",1,0)</f>
        <v>0</v>
      </c>
      <c r="AU438" s="425">
        <f t="shared" si="55"/>
        <v>1</v>
      </c>
      <c r="AV438" s="425">
        <f t="shared" si="56"/>
        <v>0</v>
      </c>
      <c r="AX438" s="425">
        <f>IF(Taula42[[#This Row],[Núm. d''ordre]]&gt;0,1,0)</f>
        <v>1</v>
      </c>
      <c r="AZ438" s="426">
        <f t="shared" si="57"/>
        <v>0</v>
      </c>
      <c r="BA438" s="426">
        <f t="shared" si="58"/>
        <v>0</v>
      </c>
      <c r="BB438" s="426">
        <f t="shared" si="59"/>
        <v>0</v>
      </c>
      <c r="BD438" s="88">
        <f t="shared" si="60"/>
        <v>0</v>
      </c>
      <c r="BE438" s="88">
        <f t="shared" si="61"/>
        <v>0</v>
      </c>
      <c r="CC438" s="12"/>
      <c r="CD438" s="12"/>
      <c r="CE438" s="12"/>
    </row>
    <row r="439" spans="1:83" ht="13.5" customHeight="1">
      <c r="A439" s="9"/>
      <c r="B439" s="15" t="str">
        <f>IF($C439&lt;&gt;"",MAX($B$7:B438)+1,"")</f>
        <v/>
      </c>
      <c r="C439" s="2"/>
      <c r="D439" s="167"/>
      <c r="E439" s="168"/>
      <c r="F439" s="153"/>
      <c r="G439" s="153"/>
      <c r="H439" s="160"/>
      <c r="I439" s="159"/>
      <c r="J439" s="163"/>
      <c r="K439" s="172"/>
      <c r="L439" s="162"/>
      <c r="M439" s="162"/>
      <c r="N439" s="532" t="str">
        <f>IF(Taula42[[#This Row],[Data inici contracte]]&lt;&gt;0,Taula42[[#This Row],[Data finalització contracte]]+1,"")</f>
        <v/>
      </c>
      <c r="O43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39" s="495" t="str">
        <f>IF(Taula42[[#This Row],[Data inici contracte]]&lt;&gt;0,((Taula42[[#This Row],[Dies de contracte en vigor durant l´any 2023]]/365)*104),"")</f>
        <v/>
      </c>
      <c r="Q439" s="496"/>
      <c r="R439" s="496"/>
      <c r="S439" s="496"/>
      <c r="T439" s="496"/>
      <c r="U439" s="371">
        <f>SUM(Taula42[[#This Row],[Nombre d''hores de suport i acompanyament a les famílies]:[Nombre d''hores de seguiment en el lloc de feina]])</f>
        <v>0</v>
      </c>
      <c r="V439" s="371" t="str">
        <f>IF(Taula42[[#This Row],[Suma total d''hores d''atenció]]=0,"",AH439)</f>
        <v/>
      </c>
      <c r="W439" s="170"/>
      <c r="X439" s="170"/>
      <c r="Y439" s="170"/>
      <c r="Z439" s="170"/>
      <c r="AA439" s="170"/>
      <c r="AB439" s="224">
        <f t="shared" si="54"/>
        <v>0</v>
      </c>
      <c r="AC439" s="227">
        <f>Taula42[[#This Row],[Mòdul aplicat]]</f>
        <v>0</v>
      </c>
      <c r="AD439" s="231"/>
      <c r="AE439" s="80"/>
      <c r="AF439" s="529">
        <f>(IF(AND(AS439=1,Taula42[[#This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39" s="529">
        <f t="shared" si="62"/>
        <v>0</v>
      </c>
      <c r="AH43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39" s="420"/>
      <c r="AJ439" s="471" t="str">
        <f>IF(Taula42[[#This Row],[Data inici contracte]]=0,"",(12/365)*Taula42[[#This Row],[Dies de contracte en vigor durant l´any 2023]])</f>
        <v/>
      </c>
      <c r="AK439" s="471" t="str">
        <f>IF(Taula42[[#This Row],[Data inici contracte]]=0,"",(24/365)*Taula42[[#This Row],[Dies de contracte en vigor durant l´any 2023]])</f>
        <v/>
      </c>
      <c r="AL439" s="471" t="str">
        <f>IF(Taula42[[#This Row],[Data inici contracte]]=0,"",(4/365)*Taula42[[#This Row],[Dies de contracte en vigor durant l´any 2023]])</f>
        <v/>
      </c>
      <c r="AM439" s="471" t="str">
        <f>IF(Taula42[[#This Row],[Data inici contracte]]=0,"",(64/365)*Taula42[[#This Row],[Dies de contracte en vigor durant l´any 2023]])</f>
        <v/>
      </c>
      <c r="AN439" s="420"/>
      <c r="AO439" s="91">
        <f>IF(AS439=1,((2763.41/365)*Taula42[[#This Row],[Dies de contracte en vigor durant l´any 2023]]),0)</f>
        <v>0</v>
      </c>
      <c r="AQ439" s="15"/>
      <c r="AS439" s="425">
        <f>IF(Taula42[[#This Row],[Núm. d''ordre]]&lt;&gt;"",1,0)</f>
        <v>0</v>
      </c>
      <c r="AU439" s="425">
        <f t="shared" si="55"/>
        <v>1</v>
      </c>
      <c r="AV439" s="425">
        <f t="shared" si="56"/>
        <v>0</v>
      </c>
      <c r="AX439" s="425">
        <f>IF(Taula42[[#This Row],[Núm. d''ordre]]&gt;0,1,0)</f>
        <v>1</v>
      </c>
      <c r="AZ439" s="426">
        <f t="shared" si="57"/>
        <v>0</v>
      </c>
      <c r="BA439" s="426">
        <f t="shared" si="58"/>
        <v>0</v>
      </c>
      <c r="BB439" s="426">
        <f t="shared" si="59"/>
        <v>0</v>
      </c>
      <c r="BD439" s="88">
        <f t="shared" si="60"/>
        <v>0</v>
      </c>
      <c r="BE439" s="88">
        <f t="shared" si="61"/>
        <v>0</v>
      </c>
      <c r="CC439" s="12"/>
      <c r="CD439" s="12"/>
      <c r="CE439" s="12"/>
    </row>
    <row r="440" spans="1:83" ht="13.5" customHeight="1">
      <c r="A440" s="9"/>
      <c r="B440" s="15" t="str">
        <f>IF($C440&lt;&gt;"",MAX($B$7:B439)+1,"")</f>
        <v/>
      </c>
      <c r="C440" s="2"/>
      <c r="D440" s="167"/>
      <c r="E440" s="168"/>
      <c r="F440" s="153"/>
      <c r="G440" s="153"/>
      <c r="H440" s="160"/>
      <c r="I440" s="159"/>
      <c r="J440" s="163"/>
      <c r="K440" s="172"/>
      <c r="L440" s="162"/>
      <c r="M440" s="162"/>
      <c r="N440" s="532" t="str">
        <f>IF(Taula42[[#This Row],[Data inici contracte]]&lt;&gt;0,Taula42[[#This Row],[Data finalització contracte]]+1,"")</f>
        <v/>
      </c>
      <c r="O44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40" s="495" t="str">
        <f>IF(Taula42[[#This Row],[Data inici contracte]]&lt;&gt;0,((Taula42[[#This Row],[Dies de contracte en vigor durant l´any 2023]]/365)*104),"")</f>
        <v/>
      </c>
      <c r="Q440" s="496"/>
      <c r="R440" s="496"/>
      <c r="S440" s="496"/>
      <c r="T440" s="496"/>
      <c r="U440" s="371">
        <f>SUM(Taula42[[#This Row],[Nombre d''hores de suport i acompanyament a les famílies]:[Nombre d''hores de seguiment en el lloc de feina]])</f>
        <v>0</v>
      </c>
      <c r="V440" s="371" t="str">
        <f>IF(Taula42[[#This Row],[Suma total d''hores d''atenció]]=0,"",AH440)</f>
        <v/>
      </c>
      <c r="W440" s="170"/>
      <c r="X440" s="170"/>
      <c r="Y440" s="170"/>
      <c r="Z440" s="170"/>
      <c r="AA440" s="170"/>
      <c r="AB440" s="224">
        <f t="shared" si="54"/>
        <v>0</v>
      </c>
      <c r="AC440" s="227">
        <f>Taula42[[#This Row],[Mòdul aplicat]]</f>
        <v>0</v>
      </c>
      <c r="AD440" s="231"/>
      <c r="AE440" s="80"/>
      <c r="AF440" s="529">
        <f>(IF(AND(AS440=1,Taula42[[#This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40" s="529">
        <f t="shared" si="62"/>
        <v>0</v>
      </c>
      <c r="AH44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40" s="420"/>
      <c r="AJ440" s="471" t="str">
        <f>IF(Taula42[[#This Row],[Data inici contracte]]=0,"",(12/365)*Taula42[[#This Row],[Dies de contracte en vigor durant l´any 2023]])</f>
        <v/>
      </c>
      <c r="AK440" s="471" t="str">
        <f>IF(Taula42[[#This Row],[Data inici contracte]]=0,"",(24/365)*Taula42[[#This Row],[Dies de contracte en vigor durant l´any 2023]])</f>
        <v/>
      </c>
      <c r="AL440" s="471" t="str">
        <f>IF(Taula42[[#This Row],[Data inici contracte]]=0,"",(4/365)*Taula42[[#This Row],[Dies de contracte en vigor durant l´any 2023]])</f>
        <v/>
      </c>
      <c r="AM440" s="471" t="str">
        <f>IF(Taula42[[#This Row],[Data inici contracte]]=0,"",(64/365)*Taula42[[#This Row],[Dies de contracte en vigor durant l´any 2023]])</f>
        <v/>
      </c>
      <c r="AN440" s="420"/>
      <c r="AO440" s="91">
        <f>IF(AS440=1,((2763.41/365)*Taula42[[#This Row],[Dies de contracte en vigor durant l´any 2023]]),0)</f>
        <v>0</v>
      </c>
      <c r="AQ440" s="15"/>
      <c r="AS440" s="425">
        <f>IF(Taula42[[#This Row],[Núm. d''ordre]]&lt;&gt;"",1,0)</f>
        <v>0</v>
      </c>
      <c r="AU440" s="425">
        <f t="shared" si="55"/>
        <v>1</v>
      </c>
      <c r="AV440" s="425">
        <f t="shared" si="56"/>
        <v>0</v>
      </c>
      <c r="AX440" s="425">
        <f>IF(Taula42[[#This Row],[Núm. d''ordre]]&gt;0,1,0)</f>
        <v>1</v>
      </c>
      <c r="AZ440" s="426">
        <f t="shared" si="57"/>
        <v>0</v>
      </c>
      <c r="BA440" s="426">
        <f t="shared" si="58"/>
        <v>0</v>
      </c>
      <c r="BB440" s="426">
        <f t="shared" si="59"/>
        <v>0</v>
      </c>
      <c r="BD440" s="88">
        <f t="shared" si="60"/>
        <v>0</v>
      </c>
      <c r="BE440" s="88">
        <f t="shared" si="61"/>
        <v>0</v>
      </c>
      <c r="CC440" s="12"/>
      <c r="CD440" s="12"/>
      <c r="CE440" s="12"/>
    </row>
    <row r="441" spans="1:83" ht="13.5" customHeight="1">
      <c r="A441" s="9"/>
      <c r="B441" s="15" t="str">
        <f>IF($C441&lt;&gt;"",MAX($B$7:B440)+1,"")</f>
        <v/>
      </c>
      <c r="C441" s="2"/>
      <c r="D441" s="167"/>
      <c r="E441" s="168"/>
      <c r="F441" s="153"/>
      <c r="G441" s="153"/>
      <c r="H441" s="160"/>
      <c r="I441" s="159"/>
      <c r="J441" s="163"/>
      <c r="K441" s="172"/>
      <c r="L441" s="162"/>
      <c r="M441" s="162"/>
      <c r="N441" s="532" t="str">
        <f>IF(Taula42[[#This Row],[Data inici contracte]]&lt;&gt;0,Taula42[[#This Row],[Data finalització contracte]]+1,"")</f>
        <v/>
      </c>
      <c r="O44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41" s="495" t="str">
        <f>IF(Taula42[[#This Row],[Data inici contracte]]&lt;&gt;0,((Taula42[[#This Row],[Dies de contracte en vigor durant l´any 2023]]/365)*104),"")</f>
        <v/>
      </c>
      <c r="Q441" s="496"/>
      <c r="R441" s="496"/>
      <c r="S441" s="496"/>
      <c r="T441" s="496"/>
      <c r="U441" s="371">
        <f>SUM(Taula42[[#This Row],[Nombre d''hores de suport i acompanyament a les famílies]:[Nombre d''hores de seguiment en el lloc de feina]])</f>
        <v>0</v>
      </c>
      <c r="V441" s="371" t="str">
        <f>IF(Taula42[[#This Row],[Suma total d''hores d''atenció]]=0,"",AH441)</f>
        <v/>
      </c>
      <c r="W441" s="170"/>
      <c r="X441" s="170"/>
      <c r="Y441" s="170"/>
      <c r="Z441" s="170"/>
      <c r="AA441" s="170"/>
      <c r="AB441" s="224">
        <f t="shared" si="54"/>
        <v>0</v>
      </c>
      <c r="AC441" s="227">
        <f>Taula42[[#This Row],[Mòdul aplicat]]</f>
        <v>0</v>
      </c>
      <c r="AD441" s="231"/>
      <c r="AE441" s="80"/>
      <c r="AF441" s="529">
        <f>(IF(AND(AS441=1,Taula42[[#This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41" s="529">
        <f t="shared" si="62"/>
        <v>0</v>
      </c>
      <c r="AH44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41" s="420"/>
      <c r="AJ441" s="471" t="str">
        <f>IF(Taula42[[#This Row],[Data inici contracte]]=0,"",(12/365)*Taula42[[#This Row],[Dies de contracte en vigor durant l´any 2023]])</f>
        <v/>
      </c>
      <c r="AK441" s="471" t="str">
        <f>IF(Taula42[[#This Row],[Data inici contracte]]=0,"",(24/365)*Taula42[[#This Row],[Dies de contracte en vigor durant l´any 2023]])</f>
        <v/>
      </c>
      <c r="AL441" s="471" t="str">
        <f>IF(Taula42[[#This Row],[Data inici contracte]]=0,"",(4/365)*Taula42[[#This Row],[Dies de contracte en vigor durant l´any 2023]])</f>
        <v/>
      </c>
      <c r="AM441" s="471" t="str">
        <f>IF(Taula42[[#This Row],[Data inici contracte]]=0,"",(64/365)*Taula42[[#This Row],[Dies de contracte en vigor durant l´any 2023]])</f>
        <v/>
      </c>
      <c r="AN441" s="420"/>
      <c r="AO441" s="91">
        <f>IF(AS441=1,((2763.41/365)*Taula42[[#This Row],[Dies de contracte en vigor durant l´any 2023]]),0)</f>
        <v>0</v>
      </c>
      <c r="AQ441" s="15"/>
      <c r="AS441" s="425">
        <f>IF(Taula42[[#This Row],[Núm. d''ordre]]&lt;&gt;"",1,0)</f>
        <v>0</v>
      </c>
      <c r="AU441" s="425">
        <f t="shared" si="55"/>
        <v>1</v>
      </c>
      <c r="AV441" s="425">
        <f t="shared" si="56"/>
        <v>0</v>
      </c>
      <c r="AX441" s="425">
        <f>IF(Taula42[[#This Row],[Núm. d''ordre]]&gt;0,1,0)</f>
        <v>1</v>
      </c>
      <c r="AZ441" s="426">
        <f t="shared" si="57"/>
        <v>0</v>
      </c>
      <c r="BA441" s="426">
        <f t="shared" si="58"/>
        <v>0</v>
      </c>
      <c r="BB441" s="426">
        <f t="shared" si="59"/>
        <v>0</v>
      </c>
      <c r="BD441" s="88">
        <f t="shared" si="60"/>
        <v>0</v>
      </c>
      <c r="BE441" s="88">
        <f t="shared" si="61"/>
        <v>0</v>
      </c>
      <c r="CC441" s="12"/>
      <c r="CD441" s="12"/>
      <c r="CE441" s="12"/>
    </row>
    <row r="442" spans="1:83" ht="13.5" customHeight="1">
      <c r="A442" s="9"/>
      <c r="B442" s="15" t="str">
        <f>IF($C442&lt;&gt;"",MAX($B$7:B441)+1,"")</f>
        <v/>
      </c>
      <c r="C442" s="2"/>
      <c r="D442" s="167"/>
      <c r="E442" s="168"/>
      <c r="F442" s="153"/>
      <c r="G442" s="153"/>
      <c r="H442" s="160"/>
      <c r="I442" s="159"/>
      <c r="J442" s="163"/>
      <c r="K442" s="172"/>
      <c r="L442" s="162"/>
      <c r="M442" s="162"/>
      <c r="N442" s="532" t="str">
        <f>IF(Taula42[[#This Row],[Data inici contracte]]&lt;&gt;0,Taula42[[#This Row],[Data finalització contracte]]+1,"")</f>
        <v/>
      </c>
      <c r="O44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42" s="495" t="str">
        <f>IF(Taula42[[#This Row],[Data inici contracte]]&lt;&gt;0,((Taula42[[#This Row],[Dies de contracte en vigor durant l´any 2023]]/365)*104),"")</f>
        <v/>
      </c>
      <c r="Q442" s="496"/>
      <c r="R442" s="496"/>
      <c r="S442" s="496"/>
      <c r="T442" s="496"/>
      <c r="U442" s="371">
        <f>SUM(Taula42[[#This Row],[Nombre d''hores de suport i acompanyament a les famílies]:[Nombre d''hores de seguiment en el lloc de feina]])</f>
        <v>0</v>
      </c>
      <c r="V442" s="371" t="str">
        <f>IF(Taula42[[#This Row],[Suma total d''hores d''atenció]]=0,"",AH442)</f>
        <v/>
      </c>
      <c r="W442" s="170"/>
      <c r="X442" s="170"/>
      <c r="Y442" s="170"/>
      <c r="Z442" s="170"/>
      <c r="AA442" s="170"/>
      <c r="AB442" s="224">
        <f t="shared" si="54"/>
        <v>0</v>
      </c>
      <c r="AC442" s="227">
        <f>Taula42[[#This Row],[Mòdul aplicat]]</f>
        <v>0</v>
      </c>
      <c r="AD442" s="231"/>
      <c r="AE442" s="80"/>
      <c r="AF442" s="529">
        <f>(IF(AND(AS442=1,Taula42[[#This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42" s="529">
        <f t="shared" si="62"/>
        <v>0</v>
      </c>
      <c r="AH44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42" s="420"/>
      <c r="AJ442" s="471" t="str">
        <f>IF(Taula42[[#This Row],[Data inici contracte]]=0,"",(12/365)*Taula42[[#This Row],[Dies de contracte en vigor durant l´any 2023]])</f>
        <v/>
      </c>
      <c r="AK442" s="471" t="str">
        <f>IF(Taula42[[#This Row],[Data inici contracte]]=0,"",(24/365)*Taula42[[#This Row],[Dies de contracte en vigor durant l´any 2023]])</f>
        <v/>
      </c>
      <c r="AL442" s="471" t="str">
        <f>IF(Taula42[[#This Row],[Data inici contracte]]=0,"",(4/365)*Taula42[[#This Row],[Dies de contracte en vigor durant l´any 2023]])</f>
        <v/>
      </c>
      <c r="AM442" s="471" t="str">
        <f>IF(Taula42[[#This Row],[Data inici contracte]]=0,"",(64/365)*Taula42[[#This Row],[Dies de contracte en vigor durant l´any 2023]])</f>
        <v/>
      </c>
      <c r="AN442" s="420"/>
      <c r="AO442" s="91">
        <f>IF(AS442=1,((2763.41/365)*Taula42[[#This Row],[Dies de contracte en vigor durant l´any 2023]]),0)</f>
        <v>0</v>
      </c>
      <c r="AQ442" s="15"/>
      <c r="AS442" s="425">
        <f>IF(Taula42[[#This Row],[Núm. d''ordre]]&lt;&gt;"",1,0)</f>
        <v>0</v>
      </c>
      <c r="AU442" s="425">
        <f t="shared" si="55"/>
        <v>1</v>
      </c>
      <c r="AV442" s="425">
        <f t="shared" si="56"/>
        <v>0</v>
      </c>
      <c r="AX442" s="425">
        <f>IF(Taula42[[#This Row],[Núm. d''ordre]]&gt;0,1,0)</f>
        <v>1</v>
      </c>
      <c r="AZ442" s="426">
        <f t="shared" si="57"/>
        <v>0</v>
      </c>
      <c r="BA442" s="426">
        <f t="shared" si="58"/>
        <v>0</v>
      </c>
      <c r="BB442" s="426">
        <f t="shared" si="59"/>
        <v>0</v>
      </c>
      <c r="BD442" s="88">
        <f t="shared" si="60"/>
        <v>0</v>
      </c>
      <c r="BE442" s="88">
        <f t="shared" si="61"/>
        <v>0</v>
      </c>
      <c r="CC442" s="12"/>
      <c r="CD442" s="12"/>
      <c r="CE442" s="12"/>
    </row>
    <row r="443" spans="1:83" ht="13.5" customHeight="1">
      <c r="A443" s="9"/>
      <c r="B443" s="15" t="str">
        <f>IF($C443&lt;&gt;"",MAX($B$7:B442)+1,"")</f>
        <v/>
      </c>
      <c r="C443" s="2"/>
      <c r="D443" s="167"/>
      <c r="E443" s="168"/>
      <c r="F443" s="153"/>
      <c r="G443" s="153"/>
      <c r="H443" s="160"/>
      <c r="I443" s="159"/>
      <c r="J443" s="163"/>
      <c r="K443" s="172"/>
      <c r="L443" s="162"/>
      <c r="M443" s="162"/>
      <c r="N443" s="532" t="str">
        <f>IF(Taula42[[#This Row],[Data inici contracte]]&lt;&gt;0,Taula42[[#This Row],[Data finalització contracte]]+1,"")</f>
        <v/>
      </c>
      <c r="O44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43" s="495" t="str">
        <f>IF(Taula42[[#This Row],[Data inici contracte]]&lt;&gt;0,((Taula42[[#This Row],[Dies de contracte en vigor durant l´any 2023]]/365)*104),"")</f>
        <v/>
      </c>
      <c r="Q443" s="496"/>
      <c r="R443" s="496"/>
      <c r="S443" s="496"/>
      <c r="T443" s="496"/>
      <c r="U443" s="371">
        <f>SUM(Taula42[[#This Row],[Nombre d''hores de suport i acompanyament a les famílies]:[Nombre d''hores de seguiment en el lloc de feina]])</f>
        <v>0</v>
      </c>
      <c r="V443" s="371" t="str">
        <f>IF(Taula42[[#This Row],[Suma total d''hores d''atenció]]=0,"",AH443)</f>
        <v/>
      </c>
      <c r="W443" s="170"/>
      <c r="X443" s="170"/>
      <c r="Y443" s="170"/>
      <c r="Z443" s="170"/>
      <c r="AA443" s="170"/>
      <c r="AB443" s="224">
        <f t="shared" si="54"/>
        <v>0</v>
      </c>
      <c r="AC443" s="227">
        <f>Taula42[[#This Row],[Mòdul aplicat]]</f>
        <v>0</v>
      </c>
      <c r="AD443" s="231"/>
      <c r="AE443" s="80"/>
      <c r="AF443" s="529">
        <f>(IF(AND(AS443=1,Taula42[[#This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43" s="529">
        <f t="shared" si="62"/>
        <v>0</v>
      </c>
      <c r="AH44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43" s="420"/>
      <c r="AJ443" s="471" t="str">
        <f>IF(Taula42[[#This Row],[Data inici contracte]]=0,"",(12/365)*Taula42[[#This Row],[Dies de contracte en vigor durant l´any 2023]])</f>
        <v/>
      </c>
      <c r="AK443" s="471" t="str">
        <f>IF(Taula42[[#This Row],[Data inici contracte]]=0,"",(24/365)*Taula42[[#This Row],[Dies de contracte en vigor durant l´any 2023]])</f>
        <v/>
      </c>
      <c r="AL443" s="471" t="str">
        <f>IF(Taula42[[#This Row],[Data inici contracte]]=0,"",(4/365)*Taula42[[#This Row],[Dies de contracte en vigor durant l´any 2023]])</f>
        <v/>
      </c>
      <c r="AM443" s="471" t="str">
        <f>IF(Taula42[[#This Row],[Data inici contracte]]=0,"",(64/365)*Taula42[[#This Row],[Dies de contracte en vigor durant l´any 2023]])</f>
        <v/>
      </c>
      <c r="AN443" s="420"/>
      <c r="AO443" s="91">
        <f>IF(AS443=1,((2763.41/365)*Taula42[[#This Row],[Dies de contracte en vigor durant l´any 2023]]),0)</f>
        <v>0</v>
      </c>
      <c r="AQ443" s="15"/>
      <c r="AS443" s="425">
        <f>IF(Taula42[[#This Row],[Núm. d''ordre]]&lt;&gt;"",1,0)</f>
        <v>0</v>
      </c>
      <c r="AU443" s="425">
        <f t="shared" si="55"/>
        <v>1</v>
      </c>
      <c r="AV443" s="425">
        <f t="shared" si="56"/>
        <v>0</v>
      </c>
      <c r="AX443" s="425">
        <f>IF(Taula42[[#This Row],[Núm. d''ordre]]&gt;0,1,0)</f>
        <v>1</v>
      </c>
      <c r="AZ443" s="426">
        <f t="shared" si="57"/>
        <v>0</v>
      </c>
      <c r="BA443" s="426">
        <f t="shared" si="58"/>
        <v>0</v>
      </c>
      <c r="BB443" s="426">
        <f t="shared" si="59"/>
        <v>0</v>
      </c>
      <c r="BD443" s="88">
        <f t="shared" si="60"/>
        <v>0</v>
      </c>
      <c r="BE443" s="88">
        <f t="shared" si="61"/>
        <v>0</v>
      </c>
      <c r="CC443" s="12"/>
      <c r="CD443" s="12"/>
      <c r="CE443" s="12"/>
    </row>
    <row r="444" spans="1:83" ht="13.5" customHeight="1">
      <c r="A444" s="9"/>
      <c r="B444" s="15" t="str">
        <f>IF($C444&lt;&gt;"",MAX($B$7:B443)+1,"")</f>
        <v/>
      </c>
      <c r="C444" s="2"/>
      <c r="D444" s="167"/>
      <c r="E444" s="168"/>
      <c r="F444" s="153"/>
      <c r="G444" s="153"/>
      <c r="H444" s="160"/>
      <c r="I444" s="159"/>
      <c r="J444" s="163"/>
      <c r="K444" s="172"/>
      <c r="L444" s="162"/>
      <c r="M444" s="162"/>
      <c r="N444" s="532" t="str">
        <f>IF(Taula42[[#This Row],[Data inici contracte]]&lt;&gt;0,Taula42[[#This Row],[Data finalització contracte]]+1,"")</f>
        <v/>
      </c>
      <c r="O44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44" s="495" t="str">
        <f>IF(Taula42[[#This Row],[Data inici contracte]]&lt;&gt;0,((Taula42[[#This Row],[Dies de contracte en vigor durant l´any 2023]]/365)*104),"")</f>
        <v/>
      </c>
      <c r="Q444" s="496"/>
      <c r="R444" s="496"/>
      <c r="S444" s="496"/>
      <c r="T444" s="496"/>
      <c r="U444" s="371">
        <f>SUM(Taula42[[#This Row],[Nombre d''hores de suport i acompanyament a les famílies]:[Nombre d''hores de seguiment en el lloc de feina]])</f>
        <v>0</v>
      </c>
      <c r="V444" s="371" t="str">
        <f>IF(Taula42[[#This Row],[Suma total d''hores d''atenció]]=0,"",AH444)</f>
        <v/>
      </c>
      <c r="W444" s="170"/>
      <c r="X444" s="170"/>
      <c r="Y444" s="170"/>
      <c r="Z444" s="170"/>
      <c r="AA444" s="170"/>
      <c r="AB444" s="224">
        <f t="shared" si="54"/>
        <v>0</v>
      </c>
      <c r="AC444" s="227">
        <f>Taula42[[#This Row],[Mòdul aplicat]]</f>
        <v>0</v>
      </c>
      <c r="AD444" s="231"/>
      <c r="AE444" s="80"/>
      <c r="AF444" s="529">
        <f>(IF(AND(AS444=1,Taula42[[#This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44" s="529">
        <f t="shared" si="62"/>
        <v>0</v>
      </c>
      <c r="AH44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44" s="420"/>
      <c r="AJ444" s="471" t="str">
        <f>IF(Taula42[[#This Row],[Data inici contracte]]=0,"",(12/365)*Taula42[[#This Row],[Dies de contracte en vigor durant l´any 2023]])</f>
        <v/>
      </c>
      <c r="AK444" s="471" t="str">
        <f>IF(Taula42[[#This Row],[Data inici contracte]]=0,"",(24/365)*Taula42[[#This Row],[Dies de contracte en vigor durant l´any 2023]])</f>
        <v/>
      </c>
      <c r="AL444" s="471" t="str">
        <f>IF(Taula42[[#This Row],[Data inici contracte]]=0,"",(4/365)*Taula42[[#This Row],[Dies de contracte en vigor durant l´any 2023]])</f>
        <v/>
      </c>
      <c r="AM444" s="471" t="str">
        <f>IF(Taula42[[#This Row],[Data inici contracte]]=0,"",(64/365)*Taula42[[#This Row],[Dies de contracte en vigor durant l´any 2023]])</f>
        <v/>
      </c>
      <c r="AN444" s="420"/>
      <c r="AO444" s="91">
        <f>IF(AS444=1,((2763.41/365)*Taula42[[#This Row],[Dies de contracte en vigor durant l´any 2023]]),0)</f>
        <v>0</v>
      </c>
      <c r="AQ444" s="15"/>
      <c r="AS444" s="425">
        <f>IF(Taula42[[#This Row],[Núm. d''ordre]]&lt;&gt;"",1,0)</f>
        <v>0</v>
      </c>
      <c r="AU444" s="425">
        <f t="shared" si="55"/>
        <v>1</v>
      </c>
      <c r="AV444" s="425">
        <f t="shared" si="56"/>
        <v>0</v>
      </c>
      <c r="AX444" s="425">
        <f>IF(Taula42[[#This Row],[Núm. d''ordre]]&gt;0,1,0)</f>
        <v>1</v>
      </c>
      <c r="AZ444" s="426">
        <f t="shared" si="57"/>
        <v>0</v>
      </c>
      <c r="BA444" s="426">
        <f t="shared" si="58"/>
        <v>0</v>
      </c>
      <c r="BB444" s="426">
        <f t="shared" si="59"/>
        <v>0</v>
      </c>
      <c r="BD444" s="88">
        <f t="shared" si="60"/>
        <v>0</v>
      </c>
      <c r="BE444" s="88">
        <f t="shared" si="61"/>
        <v>0</v>
      </c>
      <c r="CC444" s="12"/>
      <c r="CD444" s="12"/>
      <c r="CE444" s="12"/>
    </row>
    <row r="445" spans="1:83" ht="13.5" customHeight="1">
      <c r="A445" s="9"/>
      <c r="B445" s="15" t="str">
        <f>IF($C445&lt;&gt;"",MAX($B$7:B444)+1,"")</f>
        <v/>
      </c>
      <c r="C445" s="2"/>
      <c r="D445" s="167"/>
      <c r="E445" s="168"/>
      <c r="F445" s="153"/>
      <c r="G445" s="153"/>
      <c r="H445" s="160"/>
      <c r="I445" s="159"/>
      <c r="J445" s="163"/>
      <c r="K445" s="172"/>
      <c r="L445" s="162"/>
      <c r="M445" s="162"/>
      <c r="N445" s="532" t="str">
        <f>IF(Taula42[[#This Row],[Data inici contracte]]&lt;&gt;0,Taula42[[#This Row],[Data finalització contracte]]+1,"")</f>
        <v/>
      </c>
      <c r="O44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45" s="495" t="str">
        <f>IF(Taula42[[#This Row],[Data inici contracte]]&lt;&gt;0,((Taula42[[#This Row],[Dies de contracte en vigor durant l´any 2023]]/365)*104),"")</f>
        <v/>
      </c>
      <c r="Q445" s="496"/>
      <c r="R445" s="496"/>
      <c r="S445" s="496"/>
      <c r="T445" s="496"/>
      <c r="U445" s="371">
        <f>SUM(Taula42[[#This Row],[Nombre d''hores de suport i acompanyament a les famílies]:[Nombre d''hores de seguiment en el lloc de feina]])</f>
        <v>0</v>
      </c>
      <c r="V445" s="371" t="str">
        <f>IF(Taula42[[#This Row],[Suma total d''hores d''atenció]]=0,"",AH445)</f>
        <v/>
      </c>
      <c r="W445" s="170"/>
      <c r="X445" s="170"/>
      <c r="Y445" s="170"/>
      <c r="Z445" s="170"/>
      <c r="AA445" s="170"/>
      <c r="AB445" s="224">
        <f t="shared" si="54"/>
        <v>0</v>
      </c>
      <c r="AC445" s="227">
        <f>Taula42[[#This Row],[Mòdul aplicat]]</f>
        <v>0</v>
      </c>
      <c r="AD445" s="231"/>
      <c r="AE445" s="80"/>
      <c r="AF445" s="529">
        <f>(IF(AND(AS445=1,Taula42[[#This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45" s="529">
        <f t="shared" si="62"/>
        <v>0</v>
      </c>
      <c r="AH44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45" s="420"/>
      <c r="AJ445" s="471" t="str">
        <f>IF(Taula42[[#This Row],[Data inici contracte]]=0,"",(12/365)*Taula42[[#This Row],[Dies de contracte en vigor durant l´any 2023]])</f>
        <v/>
      </c>
      <c r="AK445" s="471" t="str">
        <f>IF(Taula42[[#This Row],[Data inici contracte]]=0,"",(24/365)*Taula42[[#This Row],[Dies de contracte en vigor durant l´any 2023]])</f>
        <v/>
      </c>
      <c r="AL445" s="471" t="str">
        <f>IF(Taula42[[#This Row],[Data inici contracte]]=0,"",(4/365)*Taula42[[#This Row],[Dies de contracte en vigor durant l´any 2023]])</f>
        <v/>
      </c>
      <c r="AM445" s="471" t="str">
        <f>IF(Taula42[[#This Row],[Data inici contracte]]=0,"",(64/365)*Taula42[[#This Row],[Dies de contracte en vigor durant l´any 2023]])</f>
        <v/>
      </c>
      <c r="AN445" s="420"/>
      <c r="AO445" s="91">
        <f>IF(AS445=1,((2763.41/365)*Taula42[[#This Row],[Dies de contracte en vigor durant l´any 2023]]),0)</f>
        <v>0</v>
      </c>
      <c r="AQ445" s="15"/>
      <c r="AS445" s="425">
        <f>IF(Taula42[[#This Row],[Núm. d''ordre]]&lt;&gt;"",1,0)</f>
        <v>0</v>
      </c>
      <c r="AU445" s="425">
        <f t="shared" si="55"/>
        <v>1</v>
      </c>
      <c r="AV445" s="425">
        <f t="shared" si="56"/>
        <v>0</v>
      </c>
      <c r="AX445" s="425">
        <f>IF(Taula42[[#This Row],[Núm. d''ordre]]&gt;0,1,0)</f>
        <v>1</v>
      </c>
      <c r="AZ445" s="426">
        <f t="shared" si="57"/>
        <v>0</v>
      </c>
      <c r="BA445" s="426">
        <f t="shared" si="58"/>
        <v>0</v>
      </c>
      <c r="BB445" s="426">
        <f t="shared" si="59"/>
        <v>0</v>
      </c>
      <c r="BD445" s="88">
        <f t="shared" si="60"/>
        <v>0</v>
      </c>
      <c r="BE445" s="88">
        <f t="shared" si="61"/>
        <v>0</v>
      </c>
      <c r="CC445" s="12"/>
      <c r="CD445" s="12"/>
      <c r="CE445" s="12"/>
    </row>
    <row r="446" spans="1:83" ht="13.5" customHeight="1">
      <c r="A446" s="9"/>
      <c r="B446" s="15" t="str">
        <f>IF($C446&lt;&gt;"",MAX($B$7:B445)+1,"")</f>
        <v/>
      </c>
      <c r="C446" s="2"/>
      <c r="D446" s="167"/>
      <c r="E446" s="168"/>
      <c r="F446" s="153"/>
      <c r="G446" s="153"/>
      <c r="H446" s="160"/>
      <c r="I446" s="159"/>
      <c r="J446" s="163"/>
      <c r="K446" s="172"/>
      <c r="L446" s="162"/>
      <c r="M446" s="162"/>
      <c r="N446" s="532" t="str">
        <f>IF(Taula42[[#This Row],[Data inici contracte]]&lt;&gt;0,Taula42[[#This Row],[Data finalització contracte]]+1,"")</f>
        <v/>
      </c>
      <c r="O44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46" s="495" t="str">
        <f>IF(Taula42[[#This Row],[Data inici contracte]]&lt;&gt;0,((Taula42[[#This Row],[Dies de contracte en vigor durant l´any 2023]]/365)*104),"")</f>
        <v/>
      </c>
      <c r="Q446" s="496"/>
      <c r="R446" s="496"/>
      <c r="S446" s="496"/>
      <c r="T446" s="496"/>
      <c r="U446" s="371">
        <f>SUM(Taula42[[#This Row],[Nombre d''hores de suport i acompanyament a les famílies]:[Nombre d''hores de seguiment en el lloc de feina]])</f>
        <v>0</v>
      </c>
      <c r="V446" s="371" t="str">
        <f>IF(Taula42[[#This Row],[Suma total d''hores d''atenció]]=0,"",AH446)</f>
        <v/>
      </c>
      <c r="W446" s="170"/>
      <c r="X446" s="170"/>
      <c r="Y446" s="170"/>
      <c r="Z446" s="170"/>
      <c r="AA446" s="170"/>
      <c r="AB446" s="224">
        <f t="shared" si="54"/>
        <v>0</v>
      </c>
      <c r="AC446" s="227">
        <f>Taula42[[#This Row],[Mòdul aplicat]]</f>
        <v>0</v>
      </c>
      <c r="AD446" s="231"/>
      <c r="AE446" s="207"/>
      <c r="AF446" s="529">
        <f>(IF(AND(AS446=1,Taula42[[#This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46" s="529">
        <f t="shared" si="62"/>
        <v>0</v>
      </c>
      <c r="AH44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46" s="420"/>
      <c r="AJ446" s="471" t="str">
        <f>IF(Taula42[[#This Row],[Data inici contracte]]=0,"",(12/365)*Taula42[[#This Row],[Dies de contracte en vigor durant l´any 2023]])</f>
        <v/>
      </c>
      <c r="AK446" s="471" t="str">
        <f>IF(Taula42[[#This Row],[Data inici contracte]]=0,"",(24/365)*Taula42[[#This Row],[Dies de contracte en vigor durant l´any 2023]])</f>
        <v/>
      </c>
      <c r="AL446" s="471" t="str">
        <f>IF(Taula42[[#This Row],[Data inici contracte]]=0,"",(4/365)*Taula42[[#This Row],[Dies de contracte en vigor durant l´any 2023]])</f>
        <v/>
      </c>
      <c r="AM446" s="471" t="str">
        <f>IF(Taula42[[#This Row],[Data inici contracte]]=0,"",(64/365)*Taula42[[#This Row],[Dies de contracte en vigor durant l´any 2023]])</f>
        <v/>
      </c>
      <c r="AN446" s="420"/>
      <c r="AO446" s="91">
        <f>IF(AS446=1,((2763.41/365)*Taula42[[#This Row],[Dies de contracte en vigor durant l´any 2023]]),0)</f>
        <v>0</v>
      </c>
      <c r="AQ446" s="15"/>
      <c r="AS446" s="425">
        <f>IF(Taula42[[#This Row],[Núm. d''ordre]]&lt;&gt;"",1,0)</f>
        <v>0</v>
      </c>
      <c r="AU446" s="425">
        <f t="shared" si="55"/>
        <v>1</v>
      </c>
      <c r="AV446" s="425">
        <f t="shared" si="56"/>
        <v>0</v>
      </c>
      <c r="AX446" s="425">
        <f>IF(Taula42[[#This Row],[Núm. d''ordre]]&gt;0,1,0)</f>
        <v>1</v>
      </c>
      <c r="AZ446" s="426">
        <f t="shared" si="57"/>
        <v>0</v>
      </c>
      <c r="BA446" s="426">
        <f t="shared" si="58"/>
        <v>0</v>
      </c>
      <c r="BB446" s="426">
        <f t="shared" si="59"/>
        <v>0</v>
      </c>
      <c r="BD446" s="88">
        <f t="shared" si="60"/>
        <v>0</v>
      </c>
      <c r="BE446" s="88">
        <f t="shared" si="61"/>
        <v>0</v>
      </c>
      <c r="CC446" s="12"/>
      <c r="CD446" s="12"/>
      <c r="CE446" s="12"/>
    </row>
    <row r="447" spans="1:83" ht="13.5" customHeight="1">
      <c r="A447" s="9"/>
      <c r="B447" s="15" t="str">
        <f>IF($C447&lt;&gt;"",MAX($B$7:B446)+1,"")</f>
        <v/>
      </c>
      <c r="C447" s="2"/>
      <c r="D447" s="167"/>
      <c r="E447" s="168"/>
      <c r="F447" s="153"/>
      <c r="G447" s="153"/>
      <c r="H447" s="160"/>
      <c r="I447" s="159"/>
      <c r="J447" s="163"/>
      <c r="K447" s="172"/>
      <c r="L447" s="162"/>
      <c r="M447" s="162"/>
      <c r="N447" s="532" t="str">
        <f>IF(Taula42[[#This Row],[Data inici contracte]]&lt;&gt;0,Taula42[[#This Row],[Data finalització contracte]]+1,"")</f>
        <v/>
      </c>
      <c r="O44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47" s="495" t="str">
        <f>IF(Taula42[[#This Row],[Data inici contracte]]&lt;&gt;0,((Taula42[[#This Row],[Dies de contracte en vigor durant l´any 2023]]/365)*104),"")</f>
        <v/>
      </c>
      <c r="Q447" s="496"/>
      <c r="R447" s="496"/>
      <c r="S447" s="496"/>
      <c r="T447" s="496"/>
      <c r="U447" s="371">
        <f>SUM(Taula42[[#This Row],[Nombre d''hores de suport i acompanyament a les famílies]:[Nombre d''hores de seguiment en el lloc de feina]])</f>
        <v>0</v>
      </c>
      <c r="V447" s="371" t="str">
        <f>IF(Taula42[[#This Row],[Suma total d''hores d''atenció]]=0,"",AH447)</f>
        <v/>
      </c>
      <c r="W447" s="170"/>
      <c r="X447" s="170"/>
      <c r="Y447" s="170"/>
      <c r="Z447" s="170"/>
      <c r="AA447" s="170"/>
      <c r="AB447" s="224">
        <f t="shared" si="54"/>
        <v>0</v>
      </c>
      <c r="AC447" s="227">
        <f>Taula42[[#This Row],[Mòdul aplicat]]</f>
        <v>0</v>
      </c>
      <c r="AD447" s="231"/>
      <c r="AE447" s="207"/>
      <c r="AF447" s="529">
        <f>(IF(AND(AS447=1,Taula42[[#This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47" s="529">
        <f t="shared" si="62"/>
        <v>0</v>
      </c>
      <c r="AH44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47" s="420"/>
      <c r="AJ447" s="471" t="str">
        <f>IF(Taula42[[#This Row],[Data inici contracte]]=0,"",(12/365)*Taula42[[#This Row],[Dies de contracte en vigor durant l´any 2023]])</f>
        <v/>
      </c>
      <c r="AK447" s="471" t="str">
        <f>IF(Taula42[[#This Row],[Data inici contracte]]=0,"",(24/365)*Taula42[[#This Row],[Dies de contracte en vigor durant l´any 2023]])</f>
        <v/>
      </c>
      <c r="AL447" s="471" t="str">
        <f>IF(Taula42[[#This Row],[Data inici contracte]]=0,"",(4/365)*Taula42[[#This Row],[Dies de contracte en vigor durant l´any 2023]])</f>
        <v/>
      </c>
      <c r="AM447" s="471" t="str">
        <f>IF(Taula42[[#This Row],[Data inici contracte]]=0,"",(64/365)*Taula42[[#This Row],[Dies de contracte en vigor durant l´any 2023]])</f>
        <v/>
      </c>
      <c r="AN447" s="420"/>
      <c r="AO447" s="91">
        <f>IF(AS447=1,((2763.41/365)*Taula42[[#This Row],[Dies de contracte en vigor durant l´any 2023]]),0)</f>
        <v>0</v>
      </c>
      <c r="AQ447" s="15"/>
      <c r="AS447" s="425">
        <f>IF(Taula42[[#This Row],[Núm. d''ordre]]&lt;&gt;"",1,0)</f>
        <v>0</v>
      </c>
      <c r="AU447" s="425">
        <f t="shared" si="55"/>
        <v>1</v>
      </c>
      <c r="AV447" s="425">
        <f t="shared" si="56"/>
        <v>0</v>
      </c>
      <c r="AX447" s="425">
        <f>IF(Taula42[[#This Row],[Núm. d''ordre]]&gt;0,1,0)</f>
        <v>1</v>
      </c>
      <c r="AZ447" s="426">
        <f t="shared" si="57"/>
        <v>0</v>
      </c>
      <c r="BA447" s="426">
        <f t="shared" si="58"/>
        <v>0</v>
      </c>
      <c r="BB447" s="426">
        <f t="shared" si="59"/>
        <v>0</v>
      </c>
      <c r="BD447" s="88">
        <f t="shared" si="60"/>
        <v>0</v>
      </c>
      <c r="BE447" s="88">
        <f t="shared" si="61"/>
        <v>0</v>
      </c>
      <c r="CC447" s="12"/>
      <c r="CD447" s="12"/>
      <c r="CE447" s="12"/>
    </row>
    <row r="448" spans="1:83" ht="13.5" customHeight="1">
      <c r="A448" s="9"/>
      <c r="B448" s="15" t="str">
        <f>IF($C448&lt;&gt;"",MAX($B$7:B447)+1,"")</f>
        <v/>
      </c>
      <c r="C448" s="2"/>
      <c r="D448" s="167"/>
      <c r="E448" s="168"/>
      <c r="F448" s="153"/>
      <c r="G448" s="153"/>
      <c r="H448" s="160"/>
      <c r="I448" s="159"/>
      <c r="J448" s="163"/>
      <c r="K448" s="172"/>
      <c r="L448" s="162"/>
      <c r="M448" s="162"/>
      <c r="N448" s="532" t="str">
        <f>IF(Taula42[[#This Row],[Data inici contracte]]&lt;&gt;0,Taula42[[#This Row],[Data finalització contracte]]+1,"")</f>
        <v/>
      </c>
      <c r="O44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48" s="495" t="str">
        <f>IF(Taula42[[#This Row],[Data inici contracte]]&lt;&gt;0,((Taula42[[#This Row],[Dies de contracte en vigor durant l´any 2023]]/365)*104),"")</f>
        <v/>
      </c>
      <c r="Q448" s="496"/>
      <c r="R448" s="496"/>
      <c r="S448" s="496"/>
      <c r="T448" s="496"/>
      <c r="U448" s="371">
        <f>SUM(Taula42[[#This Row],[Nombre d''hores de suport i acompanyament a les famílies]:[Nombre d''hores de seguiment en el lloc de feina]])</f>
        <v>0</v>
      </c>
      <c r="V448" s="371" t="str">
        <f>IF(Taula42[[#This Row],[Suma total d''hores d''atenció]]=0,"",AH448)</f>
        <v/>
      </c>
      <c r="W448" s="170"/>
      <c r="X448" s="170"/>
      <c r="Y448" s="170"/>
      <c r="Z448" s="170"/>
      <c r="AA448" s="170"/>
      <c r="AB448" s="224">
        <f t="shared" si="54"/>
        <v>0</v>
      </c>
      <c r="AC448" s="227">
        <f>Taula42[[#This Row],[Mòdul aplicat]]</f>
        <v>0</v>
      </c>
      <c r="AD448" s="231"/>
      <c r="AE448" s="207"/>
      <c r="AF448" s="529">
        <f>(IF(AND(AS448=1,Taula42[[#This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48" s="529">
        <f t="shared" si="62"/>
        <v>0</v>
      </c>
      <c r="AH44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48" s="420"/>
      <c r="AJ448" s="471" t="str">
        <f>IF(Taula42[[#This Row],[Data inici contracte]]=0,"",(12/365)*Taula42[[#This Row],[Dies de contracte en vigor durant l´any 2023]])</f>
        <v/>
      </c>
      <c r="AK448" s="471" t="str">
        <f>IF(Taula42[[#This Row],[Data inici contracte]]=0,"",(24/365)*Taula42[[#This Row],[Dies de contracte en vigor durant l´any 2023]])</f>
        <v/>
      </c>
      <c r="AL448" s="471" t="str">
        <f>IF(Taula42[[#This Row],[Data inici contracte]]=0,"",(4/365)*Taula42[[#This Row],[Dies de contracte en vigor durant l´any 2023]])</f>
        <v/>
      </c>
      <c r="AM448" s="471" t="str">
        <f>IF(Taula42[[#This Row],[Data inici contracte]]=0,"",(64/365)*Taula42[[#This Row],[Dies de contracte en vigor durant l´any 2023]])</f>
        <v/>
      </c>
      <c r="AN448" s="420"/>
      <c r="AO448" s="91">
        <f>IF(AS448=1,((2763.41/365)*Taula42[[#This Row],[Dies de contracte en vigor durant l´any 2023]]),0)</f>
        <v>0</v>
      </c>
      <c r="AQ448" s="15"/>
      <c r="AS448" s="425">
        <f>IF(Taula42[[#This Row],[Núm. d''ordre]]&lt;&gt;"",1,0)</f>
        <v>0</v>
      </c>
      <c r="AU448" s="425">
        <f t="shared" si="55"/>
        <v>1</v>
      </c>
      <c r="AV448" s="425">
        <f t="shared" si="56"/>
        <v>0</v>
      </c>
      <c r="AX448" s="425">
        <f>IF(Taula42[[#This Row],[Núm. d''ordre]]&gt;0,1,0)</f>
        <v>1</v>
      </c>
      <c r="AZ448" s="426">
        <f t="shared" si="57"/>
        <v>0</v>
      </c>
      <c r="BA448" s="426">
        <f t="shared" si="58"/>
        <v>0</v>
      </c>
      <c r="BB448" s="426">
        <f t="shared" si="59"/>
        <v>0</v>
      </c>
      <c r="BD448" s="88">
        <f t="shared" si="60"/>
        <v>0</v>
      </c>
      <c r="BE448" s="88">
        <f t="shared" si="61"/>
        <v>0</v>
      </c>
      <c r="CC448" s="12"/>
      <c r="CD448" s="12"/>
      <c r="CE448" s="12"/>
    </row>
    <row r="449" spans="1:83" ht="13.5" customHeight="1">
      <c r="A449" s="9"/>
      <c r="B449" s="15" t="str">
        <f>IF($C449&lt;&gt;"",MAX($B$7:B448)+1,"")</f>
        <v/>
      </c>
      <c r="C449" s="2"/>
      <c r="D449" s="167"/>
      <c r="E449" s="168"/>
      <c r="F449" s="153"/>
      <c r="G449" s="153"/>
      <c r="H449" s="160"/>
      <c r="I449" s="159"/>
      <c r="J449" s="163"/>
      <c r="K449" s="172"/>
      <c r="L449" s="162"/>
      <c r="M449" s="162"/>
      <c r="N449" s="532" t="str">
        <f>IF(Taula42[[#This Row],[Data inici contracte]]&lt;&gt;0,Taula42[[#This Row],[Data finalització contracte]]+1,"")</f>
        <v/>
      </c>
      <c r="O44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49" s="495" t="str">
        <f>IF(Taula42[[#This Row],[Data inici contracte]]&lt;&gt;0,((Taula42[[#This Row],[Dies de contracte en vigor durant l´any 2023]]/365)*104),"")</f>
        <v/>
      </c>
      <c r="Q449" s="496"/>
      <c r="R449" s="496"/>
      <c r="S449" s="496"/>
      <c r="T449" s="496"/>
      <c r="U449" s="371">
        <f>SUM(Taula42[[#This Row],[Nombre d''hores de suport i acompanyament a les famílies]:[Nombre d''hores de seguiment en el lloc de feina]])</f>
        <v>0</v>
      </c>
      <c r="V449" s="371" t="str">
        <f>IF(Taula42[[#This Row],[Suma total d''hores d''atenció]]=0,"",AH449)</f>
        <v/>
      </c>
      <c r="W449" s="170"/>
      <c r="X449" s="170"/>
      <c r="Y449" s="170"/>
      <c r="Z449" s="170"/>
      <c r="AA449" s="170"/>
      <c r="AB449" s="224">
        <f t="shared" si="54"/>
        <v>0</v>
      </c>
      <c r="AC449" s="227">
        <f>Taula42[[#This Row],[Mòdul aplicat]]</f>
        <v>0</v>
      </c>
      <c r="AD449" s="231"/>
      <c r="AE449" s="207"/>
      <c r="AF449" s="529">
        <f>(IF(AND(AS449=1,Taula42[[#This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49" s="529">
        <f t="shared" si="62"/>
        <v>0</v>
      </c>
      <c r="AH44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49" s="420"/>
      <c r="AJ449" s="471" t="str">
        <f>IF(Taula42[[#This Row],[Data inici contracte]]=0,"",(12/365)*Taula42[[#This Row],[Dies de contracte en vigor durant l´any 2023]])</f>
        <v/>
      </c>
      <c r="AK449" s="471" t="str">
        <f>IF(Taula42[[#This Row],[Data inici contracte]]=0,"",(24/365)*Taula42[[#This Row],[Dies de contracte en vigor durant l´any 2023]])</f>
        <v/>
      </c>
      <c r="AL449" s="471" t="str">
        <f>IF(Taula42[[#This Row],[Data inici contracte]]=0,"",(4/365)*Taula42[[#This Row],[Dies de contracte en vigor durant l´any 2023]])</f>
        <v/>
      </c>
      <c r="AM449" s="471" t="str">
        <f>IF(Taula42[[#This Row],[Data inici contracte]]=0,"",(64/365)*Taula42[[#This Row],[Dies de contracte en vigor durant l´any 2023]])</f>
        <v/>
      </c>
      <c r="AN449" s="420"/>
      <c r="AO449" s="91">
        <f>IF(AS449=1,((2763.41/365)*Taula42[[#This Row],[Dies de contracte en vigor durant l´any 2023]]),0)</f>
        <v>0</v>
      </c>
      <c r="AQ449" s="15"/>
      <c r="AS449" s="425">
        <f>IF(Taula42[[#This Row],[Núm. d''ordre]]&lt;&gt;"",1,0)</f>
        <v>0</v>
      </c>
      <c r="AU449" s="425">
        <f t="shared" si="55"/>
        <v>1</v>
      </c>
      <c r="AV449" s="425">
        <f t="shared" si="56"/>
        <v>0</v>
      </c>
      <c r="AX449" s="425">
        <f>IF(Taula42[[#This Row],[Núm. d''ordre]]&gt;0,1,0)</f>
        <v>1</v>
      </c>
      <c r="AZ449" s="426">
        <f t="shared" si="57"/>
        <v>0</v>
      </c>
      <c r="BA449" s="426">
        <f t="shared" si="58"/>
        <v>0</v>
      </c>
      <c r="BB449" s="426">
        <f t="shared" si="59"/>
        <v>0</v>
      </c>
      <c r="BD449" s="88">
        <f t="shared" si="60"/>
        <v>0</v>
      </c>
      <c r="BE449" s="88">
        <f t="shared" si="61"/>
        <v>0</v>
      </c>
      <c r="CC449" s="12"/>
      <c r="CD449" s="12"/>
      <c r="CE449" s="12"/>
    </row>
    <row r="450" spans="1:83" ht="13.5" customHeight="1">
      <c r="A450" s="9"/>
      <c r="B450" s="15" t="str">
        <f>IF($C450&lt;&gt;"",MAX($B$7:B449)+1,"")</f>
        <v/>
      </c>
      <c r="C450" s="2"/>
      <c r="D450" s="167"/>
      <c r="E450" s="168"/>
      <c r="F450" s="153"/>
      <c r="G450" s="153"/>
      <c r="H450" s="160"/>
      <c r="I450" s="159"/>
      <c r="J450" s="163"/>
      <c r="K450" s="172"/>
      <c r="L450" s="162"/>
      <c r="M450" s="162"/>
      <c r="N450" s="532" t="str">
        <f>IF(Taula42[[#This Row],[Data inici contracte]]&lt;&gt;0,Taula42[[#This Row],[Data finalització contracte]]+1,"")</f>
        <v/>
      </c>
      <c r="O45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50" s="495" t="str">
        <f>IF(Taula42[[#This Row],[Data inici contracte]]&lt;&gt;0,((Taula42[[#This Row],[Dies de contracte en vigor durant l´any 2023]]/365)*104),"")</f>
        <v/>
      </c>
      <c r="Q450" s="496"/>
      <c r="R450" s="496"/>
      <c r="S450" s="496"/>
      <c r="T450" s="496"/>
      <c r="U450" s="371">
        <f>SUM(Taula42[[#This Row],[Nombre d''hores de suport i acompanyament a les famílies]:[Nombre d''hores de seguiment en el lloc de feina]])</f>
        <v>0</v>
      </c>
      <c r="V450" s="371" t="str">
        <f>IF(Taula42[[#This Row],[Suma total d''hores d''atenció]]=0,"",AH450)</f>
        <v/>
      </c>
      <c r="W450" s="170"/>
      <c r="X450" s="170"/>
      <c r="Y450" s="170"/>
      <c r="Z450" s="170"/>
      <c r="AA450" s="170"/>
      <c r="AB450" s="224">
        <f t="shared" si="54"/>
        <v>0</v>
      </c>
      <c r="AC450" s="227">
        <f>Taula42[[#This Row],[Mòdul aplicat]]</f>
        <v>0</v>
      </c>
      <c r="AD450" s="231"/>
      <c r="AE450" s="207"/>
      <c r="AF450" s="529">
        <f>(IF(AND(AS450=1,Taula42[[#This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50" s="529">
        <f t="shared" si="62"/>
        <v>0</v>
      </c>
      <c r="AH45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50" s="420"/>
      <c r="AJ450" s="471" t="str">
        <f>IF(Taula42[[#This Row],[Data inici contracte]]=0,"",(12/365)*Taula42[[#This Row],[Dies de contracte en vigor durant l´any 2023]])</f>
        <v/>
      </c>
      <c r="AK450" s="471" t="str">
        <f>IF(Taula42[[#This Row],[Data inici contracte]]=0,"",(24/365)*Taula42[[#This Row],[Dies de contracte en vigor durant l´any 2023]])</f>
        <v/>
      </c>
      <c r="AL450" s="471" t="str">
        <f>IF(Taula42[[#This Row],[Data inici contracte]]=0,"",(4/365)*Taula42[[#This Row],[Dies de contracte en vigor durant l´any 2023]])</f>
        <v/>
      </c>
      <c r="AM450" s="471" t="str">
        <f>IF(Taula42[[#This Row],[Data inici contracte]]=0,"",(64/365)*Taula42[[#This Row],[Dies de contracte en vigor durant l´any 2023]])</f>
        <v/>
      </c>
      <c r="AN450" s="420"/>
      <c r="AO450" s="91">
        <f>IF(AS450=1,((2763.41/365)*Taula42[[#This Row],[Dies de contracte en vigor durant l´any 2023]]),0)</f>
        <v>0</v>
      </c>
      <c r="AQ450" s="15"/>
      <c r="AS450" s="425">
        <f>IF(Taula42[[#This Row],[Núm. d''ordre]]&lt;&gt;"",1,0)</f>
        <v>0</v>
      </c>
      <c r="AU450" s="425">
        <f t="shared" si="55"/>
        <v>1</v>
      </c>
      <c r="AV450" s="425">
        <f t="shared" si="56"/>
        <v>0</v>
      </c>
      <c r="AX450" s="425">
        <f>IF(Taula42[[#This Row],[Núm. d''ordre]]&gt;0,1,0)</f>
        <v>1</v>
      </c>
      <c r="AZ450" s="426">
        <f t="shared" si="57"/>
        <v>0</v>
      </c>
      <c r="BA450" s="426">
        <f t="shared" si="58"/>
        <v>0</v>
      </c>
      <c r="BB450" s="426">
        <f t="shared" si="59"/>
        <v>0</v>
      </c>
      <c r="BD450" s="88">
        <f t="shared" si="60"/>
        <v>0</v>
      </c>
      <c r="BE450" s="88">
        <f t="shared" si="61"/>
        <v>0</v>
      </c>
      <c r="CC450" s="12"/>
      <c r="CD450" s="12"/>
      <c r="CE450" s="12"/>
    </row>
    <row r="451" spans="1:83" ht="13.5" customHeight="1">
      <c r="A451" s="9"/>
      <c r="B451" s="15" t="str">
        <f>IF($C451&lt;&gt;"",MAX($B$7:B450)+1,"")</f>
        <v/>
      </c>
      <c r="C451" s="2"/>
      <c r="D451" s="167"/>
      <c r="E451" s="168"/>
      <c r="F451" s="153"/>
      <c r="G451" s="153"/>
      <c r="H451" s="160"/>
      <c r="I451" s="159"/>
      <c r="J451" s="163"/>
      <c r="K451" s="172"/>
      <c r="L451" s="162"/>
      <c r="M451" s="162"/>
      <c r="N451" s="532" t="str">
        <f>IF(Taula42[[#This Row],[Data inici contracte]]&lt;&gt;0,Taula42[[#This Row],[Data finalització contracte]]+1,"")</f>
        <v/>
      </c>
      <c r="O45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51" s="495" t="str">
        <f>IF(Taula42[[#This Row],[Data inici contracte]]&lt;&gt;0,((Taula42[[#This Row],[Dies de contracte en vigor durant l´any 2023]]/365)*104),"")</f>
        <v/>
      </c>
      <c r="Q451" s="496"/>
      <c r="R451" s="496"/>
      <c r="S451" s="496"/>
      <c r="T451" s="496"/>
      <c r="U451" s="371">
        <f>SUM(Taula42[[#This Row],[Nombre d''hores de suport i acompanyament a les famílies]:[Nombre d''hores de seguiment en el lloc de feina]])</f>
        <v>0</v>
      </c>
      <c r="V451" s="371" t="str">
        <f>IF(Taula42[[#This Row],[Suma total d''hores d''atenció]]=0,"",AH451)</f>
        <v/>
      </c>
      <c r="W451" s="170"/>
      <c r="X451" s="170"/>
      <c r="Y451" s="170"/>
      <c r="Z451" s="170"/>
      <c r="AA451" s="170"/>
      <c r="AB451" s="224">
        <f t="shared" si="54"/>
        <v>0</v>
      </c>
      <c r="AC451" s="227">
        <f>Taula42[[#This Row],[Mòdul aplicat]]</f>
        <v>0</v>
      </c>
      <c r="AD451" s="231"/>
      <c r="AE451" s="207"/>
      <c r="AF451" s="529">
        <f>(IF(AND(AS451=1,Taula42[[#This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51" s="529">
        <f t="shared" si="62"/>
        <v>0</v>
      </c>
      <c r="AH45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51" s="420"/>
      <c r="AJ451" s="471" t="str">
        <f>IF(Taula42[[#This Row],[Data inici contracte]]=0,"",(12/365)*Taula42[[#This Row],[Dies de contracte en vigor durant l´any 2023]])</f>
        <v/>
      </c>
      <c r="AK451" s="471" t="str">
        <f>IF(Taula42[[#This Row],[Data inici contracte]]=0,"",(24/365)*Taula42[[#This Row],[Dies de contracte en vigor durant l´any 2023]])</f>
        <v/>
      </c>
      <c r="AL451" s="471" t="str">
        <f>IF(Taula42[[#This Row],[Data inici contracte]]=0,"",(4/365)*Taula42[[#This Row],[Dies de contracte en vigor durant l´any 2023]])</f>
        <v/>
      </c>
      <c r="AM451" s="471" t="str">
        <f>IF(Taula42[[#This Row],[Data inici contracte]]=0,"",(64/365)*Taula42[[#This Row],[Dies de contracte en vigor durant l´any 2023]])</f>
        <v/>
      </c>
      <c r="AN451" s="420"/>
      <c r="AO451" s="91">
        <f>IF(AS451=1,((2763.41/365)*Taula42[[#This Row],[Dies de contracte en vigor durant l´any 2023]]),0)</f>
        <v>0</v>
      </c>
      <c r="AQ451" s="15"/>
      <c r="AS451" s="425">
        <f>IF(Taula42[[#This Row],[Núm. d''ordre]]&lt;&gt;"",1,0)</f>
        <v>0</v>
      </c>
      <c r="AU451" s="425">
        <f t="shared" si="55"/>
        <v>1</v>
      </c>
      <c r="AV451" s="425">
        <f t="shared" si="56"/>
        <v>0</v>
      </c>
      <c r="AX451" s="425">
        <f>IF(Taula42[[#This Row],[Núm. d''ordre]]&gt;0,1,0)</f>
        <v>1</v>
      </c>
      <c r="AZ451" s="426">
        <f t="shared" si="57"/>
        <v>0</v>
      </c>
      <c r="BA451" s="426">
        <f t="shared" si="58"/>
        <v>0</v>
      </c>
      <c r="BB451" s="426">
        <f t="shared" si="59"/>
        <v>0</v>
      </c>
      <c r="BD451" s="88">
        <f t="shared" si="60"/>
        <v>0</v>
      </c>
      <c r="BE451" s="88">
        <f t="shared" si="61"/>
        <v>0</v>
      </c>
      <c r="CC451" s="12"/>
      <c r="CD451" s="12"/>
      <c r="CE451" s="12"/>
    </row>
    <row r="452" spans="1:83" ht="13.5" customHeight="1">
      <c r="A452" s="9"/>
      <c r="B452" s="15" t="str">
        <f>IF($C452&lt;&gt;"",MAX($B$7:B451)+1,"")</f>
        <v/>
      </c>
      <c r="C452" s="2"/>
      <c r="D452" s="167"/>
      <c r="E452" s="168"/>
      <c r="F452" s="153"/>
      <c r="G452" s="153"/>
      <c r="H452" s="160"/>
      <c r="I452" s="159"/>
      <c r="J452" s="163"/>
      <c r="K452" s="172"/>
      <c r="L452" s="162"/>
      <c r="M452" s="162"/>
      <c r="N452" s="532" t="str">
        <f>IF(Taula42[[#This Row],[Data inici contracte]]&lt;&gt;0,Taula42[[#This Row],[Data finalització contracte]]+1,"")</f>
        <v/>
      </c>
      <c r="O45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52" s="495" t="str">
        <f>IF(Taula42[[#This Row],[Data inici contracte]]&lt;&gt;0,((Taula42[[#This Row],[Dies de contracte en vigor durant l´any 2023]]/365)*104),"")</f>
        <v/>
      </c>
      <c r="Q452" s="496"/>
      <c r="R452" s="496"/>
      <c r="S452" s="496"/>
      <c r="T452" s="496"/>
      <c r="U452" s="371">
        <f>SUM(Taula42[[#This Row],[Nombre d''hores de suport i acompanyament a les famílies]:[Nombre d''hores de seguiment en el lloc de feina]])</f>
        <v>0</v>
      </c>
      <c r="V452" s="371" t="str">
        <f>IF(Taula42[[#This Row],[Suma total d''hores d''atenció]]=0,"",AH452)</f>
        <v/>
      </c>
      <c r="W452" s="170"/>
      <c r="X452" s="170"/>
      <c r="Y452" s="170"/>
      <c r="Z452" s="170"/>
      <c r="AA452" s="170"/>
      <c r="AB452" s="224">
        <f t="shared" si="54"/>
        <v>0</v>
      </c>
      <c r="AC452" s="227">
        <f>Taula42[[#This Row],[Mòdul aplicat]]</f>
        <v>0</v>
      </c>
      <c r="AD452" s="231"/>
      <c r="AE452" s="80"/>
      <c r="AF452" s="529">
        <f>(IF(AND(AS452=1,Taula42[[#This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52" s="529">
        <f t="shared" si="62"/>
        <v>0</v>
      </c>
      <c r="AH45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52" s="420"/>
      <c r="AJ452" s="471" t="str">
        <f>IF(Taula42[[#This Row],[Data inici contracte]]=0,"",(12/365)*Taula42[[#This Row],[Dies de contracte en vigor durant l´any 2023]])</f>
        <v/>
      </c>
      <c r="AK452" s="471" t="str">
        <f>IF(Taula42[[#This Row],[Data inici contracte]]=0,"",(24/365)*Taula42[[#This Row],[Dies de contracte en vigor durant l´any 2023]])</f>
        <v/>
      </c>
      <c r="AL452" s="471" t="str">
        <f>IF(Taula42[[#This Row],[Data inici contracte]]=0,"",(4/365)*Taula42[[#This Row],[Dies de contracte en vigor durant l´any 2023]])</f>
        <v/>
      </c>
      <c r="AM452" s="471" t="str">
        <f>IF(Taula42[[#This Row],[Data inici contracte]]=0,"",(64/365)*Taula42[[#This Row],[Dies de contracte en vigor durant l´any 2023]])</f>
        <v/>
      </c>
      <c r="AN452" s="420"/>
      <c r="AO452" s="91">
        <f>IF(AS452=1,((2763.41/365)*Taula42[[#This Row],[Dies de contracte en vigor durant l´any 2023]]),0)</f>
        <v>0</v>
      </c>
      <c r="AQ452" s="15"/>
      <c r="AS452" s="425">
        <f>IF(Taula42[[#This Row],[Núm. d''ordre]]&lt;&gt;"",1,0)</f>
        <v>0</v>
      </c>
      <c r="AU452" s="425">
        <f t="shared" si="55"/>
        <v>1</v>
      </c>
      <c r="AV452" s="425">
        <f t="shared" si="56"/>
        <v>0</v>
      </c>
      <c r="AX452" s="425">
        <f>IF(Taula42[[#This Row],[Núm. d''ordre]]&gt;0,1,0)</f>
        <v>1</v>
      </c>
      <c r="AZ452" s="426">
        <f t="shared" si="57"/>
        <v>0</v>
      </c>
      <c r="BA452" s="426">
        <f t="shared" si="58"/>
        <v>0</v>
      </c>
      <c r="BB452" s="426">
        <f t="shared" si="59"/>
        <v>0</v>
      </c>
      <c r="BD452" s="88">
        <f t="shared" si="60"/>
        <v>0</v>
      </c>
      <c r="BE452" s="88">
        <f t="shared" si="61"/>
        <v>0</v>
      </c>
      <c r="CC452" s="12"/>
      <c r="CD452" s="12"/>
      <c r="CE452" s="12"/>
    </row>
    <row r="453" spans="1:83" ht="13.5" customHeight="1">
      <c r="A453" s="9"/>
      <c r="B453" s="15" t="str">
        <f>IF($C453&lt;&gt;"",MAX($B$7:B452)+1,"")</f>
        <v/>
      </c>
      <c r="C453" s="2"/>
      <c r="D453" s="167"/>
      <c r="E453" s="168"/>
      <c r="F453" s="153"/>
      <c r="G453" s="153"/>
      <c r="H453" s="160"/>
      <c r="I453" s="159"/>
      <c r="J453" s="163"/>
      <c r="K453" s="172"/>
      <c r="L453" s="162"/>
      <c r="M453" s="162"/>
      <c r="N453" s="532" t="str">
        <f>IF(Taula42[[#This Row],[Data inici contracte]]&lt;&gt;0,Taula42[[#This Row],[Data finalització contracte]]+1,"")</f>
        <v/>
      </c>
      <c r="O45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53" s="495" t="str">
        <f>IF(Taula42[[#This Row],[Data inici contracte]]&lt;&gt;0,((Taula42[[#This Row],[Dies de contracte en vigor durant l´any 2023]]/365)*104),"")</f>
        <v/>
      </c>
      <c r="Q453" s="496"/>
      <c r="R453" s="496"/>
      <c r="S453" s="496"/>
      <c r="T453" s="496"/>
      <c r="U453" s="371">
        <f>SUM(Taula42[[#This Row],[Nombre d''hores de suport i acompanyament a les famílies]:[Nombre d''hores de seguiment en el lloc de feina]])</f>
        <v>0</v>
      </c>
      <c r="V453" s="371" t="str">
        <f>IF(Taula42[[#This Row],[Suma total d''hores d''atenció]]=0,"",AH453)</f>
        <v/>
      </c>
      <c r="W453" s="170"/>
      <c r="X453" s="170"/>
      <c r="Y453" s="170"/>
      <c r="Z453" s="170"/>
      <c r="AA453" s="170"/>
      <c r="AB453" s="224">
        <f t="shared" si="54"/>
        <v>0</v>
      </c>
      <c r="AC453" s="227">
        <f>Taula42[[#This Row],[Mòdul aplicat]]</f>
        <v>0</v>
      </c>
      <c r="AD453" s="231"/>
      <c r="AE453" s="80"/>
      <c r="AF453" s="529">
        <f>(IF(AND(AS453=1,Taula42[[#This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53" s="529">
        <f t="shared" si="62"/>
        <v>0</v>
      </c>
      <c r="AH45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53" s="420"/>
      <c r="AJ453" s="471" t="str">
        <f>IF(Taula42[[#This Row],[Data inici contracte]]=0,"",(12/365)*Taula42[[#This Row],[Dies de contracte en vigor durant l´any 2023]])</f>
        <v/>
      </c>
      <c r="AK453" s="471" t="str">
        <f>IF(Taula42[[#This Row],[Data inici contracte]]=0,"",(24/365)*Taula42[[#This Row],[Dies de contracte en vigor durant l´any 2023]])</f>
        <v/>
      </c>
      <c r="AL453" s="471" t="str">
        <f>IF(Taula42[[#This Row],[Data inici contracte]]=0,"",(4/365)*Taula42[[#This Row],[Dies de contracte en vigor durant l´any 2023]])</f>
        <v/>
      </c>
      <c r="AM453" s="471" t="str">
        <f>IF(Taula42[[#This Row],[Data inici contracte]]=0,"",(64/365)*Taula42[[#This Row],[Dies de contracte en vigor durant l´any 2023]])</f>
        <v/>
      </c>
      <c r="AN453" s="420"/>
      <c r="AO453" s="91">
        <f>IF(AS453=1,((2763.41/365)*Taula42[[#This Row],[Dies de contracte en vigor durant l´any 2023]]),0)</f>
        <v>0</v>
      </c>
      <c r="AQ453" s="15"/>
      <c r="AS453" s="425">
        <f>IF(Taula42[[#This Row],[Núm. d''ordre]]&lt;&gt;"",1,0)</f>
        <v>0</v>
      </c>
      <c r="AU453" s="425">
        <f t="shared" si="55"/>
        <v>1</v>
      </c>
      <c r="AV453" s="425">
        <f t="shared" si="56"/>
        <v>0</v>
      </c>
      <c r="AX453" s="425">
        <f>IF(Taula42[[#This Row],[Núm. d''ordre]]&gt;0,1,0)</f>
        <v>1</v>
      </c>
      <c r="AZ453" s="426">
        <f t="shared" si="57"/>
        <v>0</v>
      </c>
      <c r="BA453" s="426">
        <f t="shared" si="58"/>
        <v>0</v>
      </c>
      <c r="BB453" s="426">
        <f t="shared" si="59"/>
        <v>0</v>
      </c>
      <c r="BD453" s="88">
        <f t="shared" si="60"/>
        <v>0</v>
      </c>
      <c r="BE453" s="88">
        <f t="shared" si="61"/>
        <v>0</v>
      </c>
      <c r="CC453" s="12"/>
      <c r="CD453" s="12"/>
      <c r="CE453" s="12"/>
    </row>
    <row r="454" spans="1:83" ht="13.5" customHeight="1">
      <c r="A454" s="9"/>
      <c r="B454" s="15" t="str">
        <f>IF($C454&lt;&gt;"",MAX($B$7:B453)+1,"")</f>
        <v/>
      </c>
      <c r="C454" s="2"/>
      <c r="D454" s="167"/>
      <c r="E454" s="168"/>
      <c r="F454" s="153"/>
      <c r="G454" s="153"/>
      <c r="H454" s="160"/>
      <c r="I454" s="159"/>
      <c r="J454" s="163"/>
      <c r="K454" s="172"/>
      <c r="L454" s="162"/>
      <c r="M454" s="162"/>
      <c r="N454" s="532" t="str">
        <f>IF(Taula42[[#This Row],[Data inici contracte]]&lt;&gt;0,Taula42[[#This Row],[Data finalització contracte]]+1,"")</f>
        <v/>
      </c>
      <c r="O45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54" s="495" t="str">
        <f>IF(Taula42[[#This Row],[Data inici contracte]]&lt;&gt;0,((Taula42[[#This Row],[Dies de contracte en vigor durant l´any 2023]]/365)*104),"")</f>
        <v/>
      </c>
      <c r="Q454" s="496"/>
      <c r="R454" s="496"/>
      <c r="S454" s="496"/>
      <c r="T454" s="496"/>
      <c r="U454" s="371">
        <f>SUM(Taula42[[#This Row],[Nombre d''hores de suport i acompanyament a les famílies]:[Nombre d''hores de seguiment en el lloc de feina]])</f>
        <v>0</v>
      </c>
      <c r="V454" s="371" t="str">
        <f>IF(Taula42[[#This Row],[Suma total d''hores d''atenció]]=0,"",AH454)</f>
        <v/>
      </c>
      <c r="W454" s="170"/>
      <c r="X454" s="170"/>
      <c r="Y454" s="170"/>
      <c r="Z454" s="170"/>
      <c r="AA454" s="170"/>
      <c r="AB454" s="224">
        <f t="shared" si="54"/>
        <v>0</v>
      </c>
      <c r="AC454" s="227">
        <f>Taula42[[#This Row],[Mòdul aplicat]]</f>
        <v>0</v>
      </c>
      <c r="AD454" s="231"/>
      <c r="AE454" s="80"/>
      <c r="AF454" s="529">
        <f>(IF(AND(AS454=1,Taula42[[#This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54" s="529">
        <f t="shared" si="62"/>
        <v>0</v>
      </c>
      <c r="AH45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54" s="420"/>
      <c r="AJ454" s="471" t="str">
        <f>IF(Taula42[[#This Row],[Data inici contracte]]=0,"",(12/365)*Taula42[[#This Row],[Dies de contracte en vigor durant l´any 2023]])</f>
        <v/>
      </c>
      <c r="AK454" s="471" t="str">
        <f>IF(Taula42[[#This Row],[Data inici contracte]]=0,"",(24/365)*Taula42[[#This Row],[Dies de contracte en vigor durant l´any 2023]])</f>
        <v/>
      </c>
      <c r="AL454" s="471" t="str">
        <f>IF(Taula42[[#This Row],[Data inici contracte]]=0,"",(4/365)*Taula42[[#This Row],[Dies de contracte en vigor durant l´any 2023]])</f>
        <v/>
      </c>
      <c r="AM454" s="471" t="str">
        <f>IF(Taula42[[#This Row],[Data inici contracte]]=0,"",(64/365)*Taula42[[#This Row],[Dies de contracte en vigor durant l´any 2023]])</f>
        <v/>
      </c>
      <c r="AN454" s="420"/>
      <c r="AO454" s="91">
        <f>IF(AS454=1,((2763.41/365)*Taula42[[#This Row],[Dies de contracte en vigor durant l´any 2023]]),0)</f>
        <v>0</v>
      </c>
      <c r="AQ454" s="15"/>
      <c r="AS454" s="425">
        <f>IF(Taula42[[#This Row],[Núm. d''ordre]]&lt;&gt;"",1,0)</f>
        <v>0</v>
      </c>
      <c r="AU454" s="425">
        <f t="shared" si="55"/>
        <v>1</v>
      </c>
      <c r="AV454" s="425">
        <f t="shared" si="56"/>
        <v>0</v>
      </c>
      <c r="AX454" s="425">
        <f>IF(Taula42[[#This Row],[Núm. d''ordre]]&gt;0,1,0)</f>
        <v>1</v>
      </c>
      <c r="AZ454" s="426">
        <f t="shared" si="57"/>
        <v>0</v>
      </c>
      <c r="BA454" s="426">
        <f t="shared" si="58"/>
        <v>0</v>
      </c>
      <c r="BB454" s="426">
        <f t="shared" si="59"/>
        <v>0</v>
      </c>
      <c r="BD454" s="88">
        <f t="shared" si="60"/>
        <v>0</v>
      </c>
      <c r="BE454" s="88">
        <f t="shared" si="61"/>
        <v>0</v>
      </c>
      <c r="CC454" s="12"/>
      <c r="CD454" s="12"/>
      <c r="CE454" s="12"/>
    </row>
    <row r="455" spans="1:83" ht="13.5" customHeight="1">
      <c r="A455" s="9"/>
      <c r="B455" s="15" t="str">
        <f>IF($C455&lt;&gt;"",MAX($B$7:B454)+1,"")</f>
        <v/>
      </c>
      <c r="C455" s="2"/>
      <c r="D455" s="167"/>
      <c r="E455" s="168"/>
      <c r="F455" s="153"/>
      <c r="G455" s="153"/>
      <c r="H455" s="160"/>
      <c r="I455" s="159"/>
      <c r="J455" s="163"/>
      <c r="K455" s="172"/>
      <c r="L455" s="162"/>
      <c r="M455" s="162"/>
      <c r="N455" s="532" t="str">
        <f>IF(Taula42[[#This Row],[Data inici contracte]]&lt;&gt;0,Taula42[[#This Row],[Data finalització contracte]]+1,"")</f>
        <v/>
      </c>
      <c r="O45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55" s="495" t="str">
        <f>IF(Taula42[[#This Row],[Data inici contracte]]&lt;&gt;0,((Taula42[[#This Row],[Dies de contracte en vigor durant l´any 2023]]/365)*104),"")</f>
        <v/>
      </c>
      <c r="Q455" s="496"/>
      <c r="R455" s="496"/>
      <c r="S455" s="496"/>
      <c r="T455" s="496"/>
      <c r="U455" s="371">
        <f>SUM(Taula42[[#This Row],[Nombre d''hores de suport i acompanyament a les famílies]:[Nombre d''hores de seguiment en el lloc de feina]])</f>
        <v>0</v>
      </c>
      <c r="V455" s="371" t="str">
        <f>IF(Taula42[[#This Row],[Suma total d''hores d''atenció]]=0,"",AH455)</f>
        <v/>
      </c>
      <c r="W455" s="170"/>
      <c r="X455" s="170"/>
      <c r="Y455" s="170"/>
      <c r="Z455" s="170"/>
      <c r="AA455" s="170"/>
      <c r="AB455" s="224">
        <f t="shared" ref="AB455:AB506" si="63">IF((AF455+AG455)=2,AO455,0)</f>
        <v>0</v>
      </c>
      <c r="AC455" s="227">
        <f>Taula42[[#This Row],[Mòdul aplicat]]</f>
        <v>0</v>
      </c>
      <c r="AD455" s="231"/>
      <c r="AE455" s="80"/>
      <c r="AF455" s="529">
        <f>(IF(AND(AS455=1,Taula42[[#This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55" s="529">
        <f t="shared" si="62"/>
        <v>0</v>
      </c>
      <c r="AH45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55" s="420"/>
      <c r="AJ455" s="471" t="str">
        <f>IF(Taula42[[#This Row],[Data inici contracte]]=0,"",(12/365)*Taula42[[#This Row],[Dies de contracte en vigor durant l´any 2023]])</f>
        <v/>
      </c>
      <c r="AK455" s="471" t="str">
        <f>IF(Taula42[[#This Row],[Data inici contracte]]=0,"",(24/365)*Taula42[[#This Row],[Dies de contracte en vigor durant l´any 2023]])</f>
        <v/>
      </c>
      <c r="AL455" s="471" t="str">
        <f>IF(Taula42[[#This Row],[Data inici contracte]]=0,"",(4/365)*Taula42[[#This Row],[Dies de contracte en vigor durant l´any 2023]])</f>
        <v/>
      </c>
      <c r="AM455" s="471" t="str">
        <f>IF(Taula42[[#This Row],[Data inici contracte]]=0,"",(64/365)*Taula42[[#This Row],[Dies de contracte en vigor durant l´any 2023]])</f>
        <v/>
      </c>
      <c r="AN455" s="420"/>
      <c r="AO455" s="91">
        <f>IF(AS455=1,((2763.41/365)*Taula42[[#This Row],[Dies de contracte en vigor durant l´any 2023]]),0)</f>
        <v>0</v>
      </c>
      <c r="AQ455" s="15"/>
      <c r="AS455" s="425">
        <f>IF(Taula42[[#This Row],[Núm. d''ordre]]&lt;&gt;"",1,0)</f>
        <v>0</v>
      </c>
      <c r="AU455" s="425">
        <f t="shared" ref="AU455:AU506" si="64">IF(Q455&lt;400,1,0)</f>
        <v>1</v>
      </c>
      <c r="AV455" s="425">
        <f t="shared" ref="AV455:AV506" si="65">IF(W455&gt;=400,1,0)</f>
        <v>0</v>
      </c>
      <c r="AX455" s="425">
        <f>IF(Taula42[[#This Row],[Núm. d''ordre]]&gt;0,1,0)</f>
        <v>1</v>
      </c>
      <c r="AZ455" s="426">
        <f t="shared" ref="AZ455:AZ506" si="66">IF(G455="Home",1,0)</f>
        <v>0</v>
      </c>
      <c r="BA455" s="426">
        <f t="shared" ref="BA455:BA506" si="67">IF(G455="Dona",1,0)</f>
        <v>0</v>
      </c>
      <c r="BB455" s="426">
        <f t="shared" ref="BB455:BB506" si="68">IF(G455="No binari",1,0)</f>
        <v>0</v>
      </c>
      <c r="BD455" s="88">
        <f t="shared" ref="BD455:BD506" si="69">IF(F455="Home",1,0)</f>
        <v>0</v>
      </c>
      <c r="BE455" s="88">
        <f t="shared" ref="BE455:BE506" si="70">IF(F455="Dona",1,0)</f>
        <v>0</v>
      </c>
      <c r="CC455" s="12"/>
      <c r="CD455" s="12"/>
      <c r="CE455" s="12"/>
    </row>
    <row r="456" spans="1:83" ht="13.5" customHeight="1">
      <c r="A456" s="9"/>
      <c r="B456" s="15" t="str">
        <f>IF($C456&lt;&gt;"",MAX($B$7:B455)+1,"")</f>
        <v/>
      </c>
      <c r="C456" s="2"/>
      <c r="D456" s="167"/>
      <c r="E456" s="168"/>
      <c r="F456" s="153"/>
      <c r="G456" s="153"/>
      <c r="H456" s="160"/>
      <c r="I456" s="159"/>
      <c r="J456" s="163"/>
      <c r="K456" s="172"/>
      <c r="L456" s="162"/>
      <c r="M456" s="162"/>
      <c r="N456" s="532" t="str">
        <f>IF(Taula42[[#This Row],[Data inici contracte]]&lt;&gt;0,Taula42[[#This Row],[Data finalització contracte]]+1,"")</f>
        <v/>
      </c>
      <c r="O45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56" s="495" t="str">
        <f>IF(Taula42[[#This Row],[Data inici contracte]]&lt;&gt;0,((Taula42[[#This Row],[Dies de contracte en vigor durant l´any 2023]]/365)*104),"")</f>
        <v/>
      </c>
      <c r="Q456" s="496"/>
      <c r="R456" s="496"/>
      <c r="S456" s="496"/>
      <c r="T456" s="496"/>
      <c r="U456" s="371">
        <f>SUM(Taula42[[#This Row],[Nombre d''hores de suport i acompanyament a les famílies]:[Nombre d''hores de seguiment en el lloc de feina]])</f>
        <v>0</v>
      </c>
      <c r="V456" s="371" t="str">
        <f>IF(Taula42[[#This Row],[Suma total d''hores d''atenció]]=0,"",AH456)</f>
        <v/>
      </c>
      <c r="W456" s="170"/>
      <c r="X456" s="170"/>
      <c r="Y456" s="170"/>
      <c r="Z456" s="170"/>
      <c r="AA456" s="170"/>
      <c r="AB456" s="224">
        <f t="shared" si="63"/>
        <v>0</v>
      </c>
      <c r="AC456" s="227">
        <f>Taula42[[#This Row],[Mòdul aplicat]]</f>
        <v>0</v>
      </c>
      <c r="AD456" s="231"/>
      <c r="AE456" s="80"/>
      <c r="AF456" s="529">
        <f>(IF(AND(AS456=1,Taula42[[#This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56" s="529">
        <f t="shared" ref="AG456:AG506" si="71">IF(AH456="Atenció mínima assolida amb èxit",1,0)</f>
        <v>0</v>
      </c>
      <c r="AH45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56" s="420"/>
      <c r="AJ456" s="471" t="str">
        <f>IF(Taula42[[#This Row],[Data inici contracte]]=0,"",(12/365)*Taula42[[#This Row],[Dies de contracte en vigor durant l´any 2023]])</f>
        <v/>
      </c>
      <c r="AK456" s="471" t="str">
        <f>IF(Taula42[[#This Row],[Data inici contracte]]=0,"",(24/365)*Taula42[[#This Row],[Dies de contracte en vigor durant l´any 2023]])</f>
        <v/>
      </c>
      <c r="AL456" s="471" t="str">
        <f>IF(Taula42[[#This Row],[Data inici contracte]]=0,"",(4/365)*Taula42[[#This Row],[Dies de contracte en vigor durant l´any 2023]])</f>
        <v/>
      </c>
      <c r="AM456" s="471" t="str">
        <f>IF(Taula42[[#This Row],[Data inici contracte]]=0,"",(64/365)*Taula42[[#This Row],[Dies de contracte en vigor durant l´any 2023]])</f>
        <v/>
      </c>
      <c r="AN456" s="420"/>
      <c r="AO456" s="91">
        <f>IF(AS456=1,((2763.41/365)*Taula42[[#This Row],[Dies de contracte en vigor durant l´any 2023]]),0)</f>
        <v>0</v>
      </c>
      <c r="AQ456" s="15"/>
      <c r="AS456" s="425">
        <f>IF(Taula42[[#This Row],[Núm. d''ordre]]&lt;&gt;"",1,0)</f>
        <v>0</v>
      </c>
      <c r="AU456" s="425">
        <f t="shared" si="64"/>
        <v>1</v>
      </c>
      <c r="AV456" s="425">
        <f t="shared" si="65"/>
        <v>0</v>
      </c>
      <c r="AX456" s="425">
        <f>IF(Taula42[[#This Row],[Núm. d''ordre]]&gt;0,1,0)</f>
        <v>1</v>
      </c>
      <c r="AZ456" s="426">
        <f t="shared" si="66"/>
        <v>0</v>
      </c>
      <c r="BA456" s="426">
        <f t="shared" si="67"/>
        <v>0</v>
      </c>
      <c r="BB456" s="426">
        <f t="shared" si="68"/>
        <v>0</v>
      </c>
      <c r="BD456" s="88">
        <f t="shared" si="69"/>
        <v>0</v>
      </c>
      <c r="BE456" s="88">
        <f t="shared" si="70"/>
        <v>0</v>
      </c>
      <c r="CC456" s="12"/>
      <c r="CD456" s="12"/>
      <c r="CE456" s="12"/>
    </row>
    <row r="457" spans="1:83" ht="13.5" customHeight="1">
      <c r="A457" s="9"/>
      <c r="B457" s="15" t="str">
        <f>IF($C457&lt;&gt;"",MAX($B$7:B456)+1,"")</f>
        <v/>
      </c>
      <c r="C457" s="2"/>
      <c r="D457" s="167"/>
      <c r="E457" s="168"/>
      <c r="F457" s="153"/>
      <c r="G457" s="153"/>
      <c r="H457" s="160"/>
      <c r="I457" s="159"/>
      <c r="J457" s="163"/>
      <c r="K457" s="172"/>
      <c r="L457" s="162"/>
      <c r="M457" s="162"/>
      <c r="N457" s="532" t="str">
        <f>IF(Taula42[[#This Row],[Data inici contracte]]&lt;&gt;0,Taula42[[#This Row],[Data finalització contracte]]+1,"")</f>
        <v/>
      </c>
      <c r="O45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57" s="495" t="str">
        <f>IF(Taula42[[#This Row],[Data inici contracte]]&lt;&gt;0,((Taula42[[#This Row],[Dies de contracte en vigor durant l´any 2023]]/365)*104),"")</f>
        <v/>
      </c>
      <c r="Q457" s="496"/>
      <c r="R457" s="496"/>
      <c r="S457" s="496"/>
      <c r="T457" s="496"/>
      <c r="U457" s="371">
        <f>SUM(Taula42[[#This Row],[Nombre d''hores de suport i acompanyament a les famílies]:[Nombre d''hores de seguiment en el lloc de feina]])</f>
        <v>0</v>
      </c>
      <c r="V457" s="371" t="str">
        <f>IF(Taula42[[#This Row],[Suma total d''hores d''atenció]]=0,"",AH457)</f>
        <v/>
      </c>
      <c r="W457" s="170"/>
      <c r="X457" s="170"/>
      <c r="Y457" s="170"/>
      <c r="Z457" s="170"/>
      <c r="AA457" s="170"/>
      <c r="AB457" s="224">
        <f t="shared" si="63"/>
        <v>0</v>
      </c>
      <c r="AC457" s="227">
        <f>Taula42[[#This Row],[Mòdul aplicat]]</f>
        <v>0</v>
      </c>
      <c r="AD457" s="231"/>
      <c r="AE457" s="80"/>
      <c r="AF457" s="529">
        <f>(IF(AND(AS457=1,Taula42[[#This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57" s="529">
        <f t="shared" si="71"/>
        <v>0</v>
      </c>
      <c r="AH45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57" s="420"/>
      <c r="AJ457" s="471" t="str">
        <f>IF(Taula42[[#This Row],[Data inici contracte]]=0,"",(12/365)*Taula42[[#This Row],[Dies de contracte en vigor durant l´any 2023]])</f>
        <v/>
      </c>
      <c r="AK457" s="471" t="str">
        <f>IF(Taula42[[#This Row],[Data inici contracte]]=0,"",(24/365)*Taula42[[#This Row],[Dies de contracte en vigor durant l´any 2023]])</f>
        <v/>
      </c>
      <c r="AL457" s="471" t="str">
        <f>IF(Taula42[[#This Row],[Data inici contracte]]=0,"",(4/365)*Taula42[[#This Row],[Dies de contracte en vigor durant l´any 2023]])</f>
        <v/>
      </c>
      <c r="AM457" s="471" t="str">
        <f>IF(Taula42[[#This Row],[Data inici contracte]]=0,"",(64/365)*Taula42[[#This Row],[Dies de contracte en vigor durant l´any 2023]])</f>
        <v/>
      </c>
      <c r="AN457" s="420"/>
      <c r="AO457" s="91">
        <f>IF(AS457=1,((2763.41/365)*Taula42[[#This Row],[Dies de contracte en vigor durant l´any 2023]]),0)</f>
        <v>0</v>
      </c>
      <c r="AQ457" s="15"/>
      <c r="AS457" s="425">
        <f>IF(Taula42[[#This Row],[Núm. d''ordre]]&lt;&gt;"",1,0)</f>
        <v>0</v>
      </c>
      <c r="AU457" s="425">
        <f t="shared" si="64"/>
        <v>1</v>
      </c>
      <c r="AV457" s="425">
        <f t="shared" si="65"/>
        <v>0</v>
      </c>
      <c r="AX457" s="425">
        <f>IF(Taula42[[#This Row],[Núm. d''ordre]]&gt;0,1,0)</f>
        <v>1</v>
      </c>
      <c r="AZ457" s="426">
        <f t="shared" si="66"/>
        <v>0</v>
      </c>
      <c r="BA457" s="426">
        <f t="shared" si="67"/>
        <v>0</v>
      </c>
      <c r="BB457" s="426">
        <f t="shared" si="68"/>
        <v>0</v>
      </c>
      <c r="BD457" s="88">
        <f t="shared" si="69"/>
        <v>0</v>
      </c>
      <c r="BE457" s="88">
        <f t="shared" si="70"/>
        <v>0</v>
      </c>
      <c r="CC457" s="12"/>
      <c r="CD457" s="12"/>
      <c r="CE457" s="12"/>
    </row>
    <row r="458" spans="1:83" ht="13.5" customHeight="1">
      <c r="A458" s="9"/>
      <c r="B458" s="15" t="str">
        <f>IF($C458&lt;&gt;"",MAX($B$7:B457)+1,"")</f>
        <v/>
      </c>
      <c r="C458" s="2"/>
      <c r="D458" s="167"/>
      <c r="E458" s="168"/>
      <c r="F458" s="153"/>
      <c r="G458" s="153"/>
      <c r="H458" s="160"/>
      <c r="I458" s="159"/>
      <c r="J458" s="163"/>
      <c r="K458" s="172"/>
      <c r="L458" s="162"/>
      <c r="M458" s="162"/>
      <c r="N458" s="532" t="str">
        <f>IF(Taula42[[#This Row],[Data inici contracte]]&lt;&gt;0,Taula42[[#This Row],[Data finalització contracte]]+1,"")</f>
        <v/>
      </c>
      <c r="O45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58" s="495" t="str">
        <f>IF(Taula42[[#This Row],[Data inici contracte]]&lt;&gt;0,((Taula42[[#This Row],[Dies de contracte en vigor durant l´any 2023]]/365)*104),"")</f>
        <v/>
      </c>
      <c r="Q458" s="496"/>
      <c r="R458" s="496"/>
      <c r="S458" s="496"/>
      <c r="T458" s="496"/>
      <c r="U458" s="371">
        <f>SUM(Taula42[[#This Row],[Nombre d''hores de suport i acompanyament a les famílies]:[Nombre d''hores de seguiment en el lloc de feina]])</f>
        <v>0</v>
      </c>
      <c r="V458" s="371" t="str">
        <f>IF(Taula42[[#This Row],[Suma total d''hores d''atenció]]=0,"",AH458)</f>
        <v/>
      </c>
      <c r="W458" s="170"/>
      <c r="X458" s="170"/>
      <c r="Y458" s="170"/>
      <c r="Z458" s="170"/>
      <c r="AA458" s="170"/>
      <c r="AB458" s="224">
        <f t="shared" si="63"/>
        <v>0</v>
      </c>
      <c r="AC458" s="227">
        <f>Taula42[[#This Row],[Mòdul aplicat]]</f>
        <v>0</v>
      </c>
      <c r="AD458" s="231"/>
      <c r="AE458" s="80"/>
      <c r="AF458" s="529">
        <f>(IF(AND(AS458=1,Taula42[[#This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58" s="529">
        <f t="shared" si="71"/>
        <v>0</v>
      </c>
      <c r="AH45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58" s="420"/>
      <c r="AJ458" s="471" t="str">
        <f>IF(Taula42[[#This Row],[Data inici contracte]]=0,"",(12/365)*Taula42[[#This Row],[Dies de contracte en vigor durant l´any 2023]])</f>
        <v/>
      </c>
      <c r="AK458" s="471" t="str">
        <f>IF(Taula42[[#This Row],[Data inici contracte]]=0,"",(24/365)*Taula42[[#This Row],[Dies de contracte en vigor durant l´any 2023]])</f>
        <v/>
      </c>
      <c r="AL458" s="471" t="str">
        <f>IF(Taula42[[#This Row],[Data inici contracte]]=0,"",(4/365)*Taula42[[#This Row],[Dies de contracte en vigor durant l´any 2023]])</f>
        <v/>
      </c>
      <c r="AM458" s="471" t="str">
        <f>IF(Taula42[[#This Row],[Data inici contracte]]=0,"",(64/365)*Taula42[[#This Row],[Dies de contracte en vigor durant l´any 2023]])</f>
        <v/>
      </c>
      <c r="AN458" s="420"/>
      <c r="AO458" s="91">
        <f>IF(AS458=1,((2763.41/365)*Taula42[[#This Row],[Dies de contracte en vigor durant l´any 2023]]),0)</f>
        <v>0</v>
      </c>
      <c r="AQ458" s="15"/>
      <c r="AS458" s="425">
        <f>IF(Taula42[[#This Row],[Núm. d''ordre]]&lt;&gt;"",1,0)</f>
        <v>0</v>
      </c>
      <c r="AU458" s="425">
        <f t="shared" si="64"/>
        <v>1</v>
      </c>
      <c r="AV458" s="425">
        <f t="shared" si="65"/>
        <v>0</v>
      </c>
      <c r="AX458" s="425">
        <f>IF(Taula42[[#This Row],[Núm. d''ordre]]&gt;0,1,0)</f>
        <v>1</v>
      </c>
      <c r="AZ458" s="426">
        <f t="shared" si="66"/>
        <v>0</v>
      </c>
      <c r="BA458" s="426">
        <f t="shared" si="67"/>
        <v>0</v>
      </c>
      <c r="BB458" s="426">
        <f t="shared" si="68"/>
        <v>0</v>
      </c>
      <c r="BD458" s="88">
        <f t="shared" si="69"/>
        <v>0</v>
      </c>
      <c r="BE458" s="88">
        <f t="shared" si="70"/>
        <v>0</v>
      </c>
      <c r="CC458" s="12"/>
      <c r="CD458" s="12"/>
      <c r="CE458" s="12"/>
    </row>
    <row r="459" spans="1:83" ht="13.5" customHeight="1">
      <c r="A459" s="9"/>
      <c r="B459" s="15" t="str">
        <f>IF($C459&lt;&gt;"",MAX($B$7:B458)+1,"")</f>
        <v/>
      </c>
      <c r="C459" s="2"/>
      <c r="D459" s="167"/>
      <c r="E459" s="168"/>
      <c r="F459" s="153"/>
      <c r="G459" s="153"/>
      <c r="H459" s="160"/>
      <c r="I459" s="159"/>
      <c r="J459" s="163"/>
      <c r="K459" s="172"/>
      <c r="L459" s="162"/>
      <c r="M459" s="162"/>
      <c r="N459" s="532" t="str">
        <f>IF(Taula42[[#This Row],[Data inici contracte]]&lt;&gt;0,Taula42[[#This Row],[Data finalització contracte]]+1,"")</f>
        <v/>
      </c>
      <c r="O45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59" s="495" t="str">
        <f>IF(Taula42[[#This Row],[Data inici contracte]]&lt;&gt;0,((Taula42[[#This Row],[Dies de contracte en vigor durant l´any 2023]]/365)*104),"")</f>
        <v/>
      </c>
      <c r="Q459" s="496"/>
      <c r="R459" s="496"/>
      <c r="S459" s="496"/>
      <c r="T459" s="496"/>
      <c r="U459" s="371">
        <f>SUM(Taula42[[#This Row],[Nombre d''hores de suport i acompanyament a les famílies]:[Nombre d''hores de seguiment en el lloc de feina]])</f>
        <v>0</v>
      </c>
      <c r="V459" s="371" t="str">
        <f>IF(Taula42[[#This Row],[Suma total d''hores d''atenció]]=0,"",AH459)</f>
        <v/>
      </c>
      <c r="W459" s="170"/>
      <c r="X459" s="170"/>
      <c r="Y459" s="170"/>
      <c r="Z459" s="170"/>
      <c r="AA459" s="170"/>
      <c r="AB459" s="224">
        <f t="shared" si="63"/>
        <v>0</v>
      </c>
      <c r="AC459" s="227">
        <f>Taula42[[#This Row],[Mòdul aplicat]]</f>
        <v>0</v>
      </c>
      <c r="AD459" s="231"/>
      <c r="AE459" s="80"/>
      <c r="AF459" s="529">
        <f>(IF(AND(AS459=1,Taula42[[#This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59" s="529">
        <f t="shared" si="71"/>
        <v>0</v>
      </c>
      <c r="AH45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59" s="420"/>
      <c r="AJ459" s="471" t="str">
        <f>IF(Taula42[[#This Row],[Data inici contracte]]=0,"",(12/365)*Taula42[[#This Row],[Dies de contracte en vigor durant l´any 2023]])</f>
        <v/>
      </c>
      <c r="AK459" s="471" t="str">
        <f>IF(Taula42[[#This Row],[Data inici contracte]]=0,"",(24/365)*Taula42[[#This Row],[Dies de contracte en vigor durant l´any 2023]])</f>
        <v/>
      </c>
      <c r="AL459" s="471" t="str">
        <f>IF(Taula42[[#This Row],[Data inici contracte]]=0,"",(4/365)*Taula42[[#This Row],[Dies de contracte en vigor durant l´any 2023]])</f>
        <v/>
      </c>
      <c r="AM459" s="471" t="str">
        <f>IF(Taula42[[#This Row],[Data inici contracte]]=0,"",(64/365)*Taula42[[#This Row],[Dies de contracte en vigor durant l´any 2023]])</f>
        <v/>
      </c>
      <c r="AN459" s="420"/>
      <c r="AO459" s="91">
        <f>IF(AS459=1,((2763.41/365)*Taula42[[#This Row],[Dies de contracte en vigor durant l´any 2023]]),0)</f>
        <v>0</v>
      </c>
      <c r="AQ459" s="15"/>
      <c r="AS459" s="425">
        <f>IF(Taula42[[#This Row],[Núm. d''ordre]]&lt;&gt;"",1,0)</f>
        <v>0</v>
      </c>
      <c r="AU459" s="425">
        <f t="shared" si="64"/>
        <v>1</v>
      </c>
      <c r="AV459" s="425">
        <f t="shared" si="65"/>
        <v>0</v>
      </c>
      <c r="AX459" s="425">
        <f>IF(Taula42[[#This Row],[Núm. d''ordre]]&gt;0,1,0)</f>
        <v>1</v>
      </c>
      <c r="AZ459" s="426">
        <f t="shared" si="66"/>
        <v>0</v>
      </c>
      <c r="BA459" s="426">
        <f t="shared" si="67"/>
        <v>0</v>
      </c>
      <c r="BB459" s="426">
        <f t="shared" si="68"/>
        <v>0</v>
      </c>
      <c r="BD459" s="88">
        <f t="shared" si="69"/>
        <v>0</v>
      </c>
      <c r="BE459" s="88">
        <f t="shared" si="70"/>
        <v>0</v>
      </c>
      <c r="CC459" s="12"/>
      <c r="CD459" s="12"/>
      <c r="CE459" s="12"/>
    </row>
    <row r="460" spans="1:83" ht="13.5" customHeight="1">
      <c r="A460" s="9"/>
      <c r="B460" s="15" t="str">
        <f>IF($C460&lt;&gt;"",MAX($B$7:B459)+1,"")</f>
        <v/>
      </c>
      <c r="C460" s="2"/>
      <c r="D460" s="167"/>
      <c r="E460" s="168"/>
      <c r="F460" s="153"/>
      <c r="G460" s="153"/>
      <c r="H460" s="160"/>
      <c r="I460" s="159"/>
      <c r="J460" s="163"/>
      <c r="K460" s="172"/>
      <c r="L460" s="162"/>
      <c r="M460" s="162"/>
      <c r="N460" s="532" t="str">
        <f>IF(Taula42[[#This Row],[Data inici contracte]]&lt;&gt;0,Taula42[[#This Row],[Data finalització contracte]]+1,"")</f>
        <v/>
      </c>
      <c r="O46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60" s="495" t="str">
        <f>IF(Taula42[[#This Row],[Data inici contracte]]&lt;&gt;0,((Taula42[[#This Row],[Dies de contracte en vigor durant l´any 2023]]/365)*104),"")</f>
        <v/>
      </c>
      <c r="Q460" s="496"/>
      <c r="R460" s="496"/>
      <c r="S460" s="496"/>
      <c r="T460" s="496"/>
      <c r="U460" s="371">
        <f>SUM(Taula42[[#This Row],[Nombre d''hores de suport i acompanyament a les famílies]:[Nombre d''hores de seguiment en el lloc de feina]])</f>
        <v>0</v>
      </c>
      <c r="V460" s="371" t="str">
        <f>IF(Taula42[[#This Row],[Suma total d''hores d''atenció]]=0,"",AH460)</f>
        <v/>
      </c>
      <c r="W460" s="170"/>
      <c r="X460" s="170"/>
      <c r="Y460" s="170"/>
      <c r="Z460" s="170"/>
      <c r="AA460" s="170"/>
      <c r="AB460" s="224">
        <f t="shared" si="63"/>
        <v>0</v>
      </c>
      <c r="AC460" s="227">
        <f>Taula42[[#This Row],[Mòdul aplicat]]</f>
        <v>0</v>
      </c>
      <c r="AD460" s="231"/>
      <c r="AE460" s="80"/>
      <c r="AF460" s="529">
        <f>(IF(AND(AS460=1,Taula42[[#This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60" s="529">
        <f t="shared" si="71"/>
        <v>0</v>
      </c>
      <c r="AH46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60" s="420"/>
      <c r="AJ460" s="471" t="str">
        <f>IF(Taula42[[#This Row],[Data inici contracte]]=0,"",(12/365)*Taula42[[#This Row],[Dies de contracte en vigor durant l´any 2023]])</f>
        <v/>
      </c>
      <c r="AK460" s="471" t="str">
        <f>IF(Taula42[[#This Row],[Data inici contracte]]=0,"",(24/365)*Taula42[[#This Row],[Dies de contracte en vigor durant l´any 2023]])</f>
        <v/>
      </c>
      <c r="AL460" s="471" t="str">
        <f>IF(Taula42[[#This Row],[Data inici contracte]]=0,"",(4/365)*Taula42[[#This Row],[Dies de contracte en vigor durant l´any 2023]])</f>
        <v/>
      </c>
      <c r="AM460" s="471" t="str">
        <f>IF(Taula42[[#This Row],[Data inici contracte]]=0,"",(64/365)*Taula42[[#This Row],[Dies de contracte en vigor durant l´any 2023]])</f>
        <v/>
      </c>
      <c r="AN460" s="420"/>
      <c r="AO460" s="91">
        <f>IF(AS460=1,((2763.41/365)*Taula42[[#This Row],[Dies de contracte en vigor durant l´any 2023]]),0)</f>
        <v>0</v>
      </c>
      <c r="AQ460" s="15"/>
      <c r="AS460" s="425">
        <f>IF(Taula42[[#This Row],[Núm. d''ordre]]&lt;&gt;"",1,0)</f>
        <v>0</v>
      </c>
      <c r="AU460" s="425">
        <f t="shared" si="64"/>
        <v>1</v>
      </c>
      <c r="AV460" s="425">
        <f t="shared" si="65"/>
        <v>0</v>
      </c>
      <c r="AX460" s="425">
        <f>IF(Taula42[[#This Row],[Núm. d''ordre]]&gt;0,1,0)</f>
        <v>1</v>
      </c>
      <c r="AZ460" s="426">
        <f t="shared" si="66"/>
        <v>0</v>
      </c>
      <c r="BA460" s="426">
        <f t="shared" si="67"/>
        <v>0</v>
      </c>
      <c r="BB460" s="426">
        <f t="shared" si="68"/>
        <v>0</v>
      </c>
      <c r="BD460" s="88">
        <f t="shared" si="69"/>
        <v>0</v>
      </c>
      <c r="BE460" s="88">
        <f t="shared" si="70"/>
        <v>0</v>
      </c>
      <c r="CC460" s="12"/>
      <c r="CD460" s="12"/>
      <c r="CE460" s="12"/>
    </row>
    <row r="461" spans="1:83" ht="13.5" customHeight="1">
      <c r="A461" s="9"/>
      <c r="B461" s="15" t="str">
        <f>IF($C461&lt;&gt;"",MAX($B$7:B460)+1,"")</f>
        <v/>
      </c>
      <c r="C461" s="2"/>
      <c r="D461" s="167"/>
      <c r="E461" s="168"/>
      <c r="F461" s="153"/>
      <c r="G461" s="153"/>
      <c r="H461" s="160"/>
      <c r="I461" s="159"/>
      <c r="J461" s="163"/>
      <c r="K461" s="172"/>
      <c r="L461" s="162"/>
      <c r="M461" s="162"/>
      <c r="N461" s="532" t="str">
        <f>IF(Taula42[[#This Row],[Data inici contracte]]&lt;&gt;0,Taula42[[#This Row],[Data finalització contracte]]+1,"")</f>
        <v/>
      </c>
      <c r="O46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61" s="495" t="str">
        <f>IF(Taula42[[#This Row],[Data inici contracte]]&lt;&gt;0,((Taula42[[#This Row],[Dies de contracte en vigor durant l´any 2023]]/365)*104),"")</f>
        <v/>
      </c>
      <c r="Q461" s="496"/>
      <c r="R461" s="496"/>
      <c r="S461" s="496"/>
      <c r="T461" s="496"/>
      <c r="U461" s="371">
        <f>SUM(Taula42[[#This Row],[Nombre d''hores de suport i acompanyament a les famílies]:[Nombre d''hores de seguiment en el lloc de feina]])</f>
        <v>0</v>
      </c>
      <c r="V461" s="371" t="str">
        <f>IF(Taula42[[#This Row],[Suma total d''hores d''atenció]]=0,"",AH461)</f>
        <v/>
      </c>
      <c r="W461" s="170"/>
      <c r="X461" s="170"/>
      <c r="Y461" s="170"/>
      <c r="Z461" s="170"/>
      <c r="AA461" s="170"/>
      <c r="AB461" s="224">
        <f t="shared" si="63"/>
        <v>0</v>
      </c>
      <c r="AC461" s="227">
        <f>Taula42[[#This Row],[Mòdul aplicat]]</f>
        <v>0</v>
      </c>
      <c r="AD461" s="231"/>
      <c r="AE461" s="80"/>
      <c r="AF461" s="529">
        <f>(IF(AND(AS461=1,Taula42[[#This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61" s="529">
        <f t="shared" si="71"/>
        <v>0</v>
      </c>
      <c r="AH46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61" s="420"/>
      <c r="AJ461" s="471" t="str">
        <f>IF(Taula42[[#This Row],[Data inici contracte]]=0,"",(12/365)*Taula42[[#This Row],[Dies de contracte en vigor durant l´any 2023]])</f>
        <v/>
      </c>
      <c r="AK461" s="471" t="str">
        <f>IF(Taula42[[#This Row],[Data inici contracte]]=0,"",(24/365)*Taula42[[#This Row],[Dies de contracte en vigor durant l´any 2023]])</f>
        <v/>
      </c>
      <c r="AL461" s="471" t="str">
        <f>IF(Taula42[[#This Row],[Data inici contracte]]=0,"",(4/365)*Taula42[[#This Row],[Dies de contracte en vigor durant l´any 2023]])</f>
        <v/>
      </c>
      <c r="AM461" s="471" t="str">
        <f>IF(Taula42[[#This Row],[Data inici contracte]]=0,"",(64/365)*Taula42[[#This Row],[Dies de contracte en vigor durant l´any 2023]])</f>
        <v/>
      </c>
      <c r="AN461" s="420"/>
      <c r="AO461" s="91">
        <f>IF(AS461=1,((2763.41/365)*Taula42[[#This Row],[Dies de contracte en vigor durant l´any 2023]]),0)</f>
        <v>0</v>
      </c>
      <c r="AQ461" s="15"/>
      <c r="AS461" s="425">
        <f>IF(Taula42[[#This Row],[Núm. d''ordre]]&lt;&gt;"",1,0)</f>
        <v>0</v>
      </c>
      <c r="AU461" s="425">
        <f t="shared" si="64"/>
        <v>1</v>
      </c>
      <c r="AV461" s="425">
        <f t="shared" si="65"/>
        <v>0</v>
      </c>
      <c r="AX461" s="425">
        <f>IF(Taula42[[#This Row],[Núm. d''ordre]]&gt;0,1,0)</f>
        <v>1</v>
      </c>
      <c r="AZ461" s="426">
        <f t="shared" si="66"/>
        <v>0</v>
      </c>
      <c r="BA461" s="426">
        <f t="shared" si="67"/>
        <v>0</v>
      </c>
      <c r="BB461" s="426">
        <f t="shared" si="68"/>
        <v>0</v>
      </c>
      <c r="BD461" s="88">
        <f t="shared" si="69"/>
        <v>0</v>
      </c>
      <c r="BE461" s="88">
        <f t="shared" si="70"/>
        <v>0</v>
      </c>
      <c r="CC461" s="12"/>
      <c r="CD461" s="12"/>
      <c r="CE461" s="12"/>
    </row>
    <row r="462" spans="1:83" ht="13.5" customHeight="1">
      <c r="A462" s="9"/>
      <c r="B462" s="15" t="str">
        <f>IF($C462&lt;&gt;"",MAX($B$7:B461)+1,"")</f>
        <v/>
      </c>
      <c r="C462" s="2"/>
      <c r="D462" s="167"/>
      <c r="E462" s="168"/>
      <c r="F462" s="153"/>
      <c r="G462" s="153"/>
      <c r="H462" s="160"/>
      <c r="I462" s="159"/>
      <c r="J462" s="163"/>
      <c r="K462" s="172"/>
      <c r="L462" s="162"/>
      <c r="M462" s="162"/>
      <c r="N462" s="532" t="str">
        <f>IF(Taula42[[#This Row],[Data inici contracte]]&lt;&gt;0,Taula42[[#This Row],[Data finalització contracte]]+1,"")</f>
        <v/>
      </c>
      <c r="O46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62" s="495" t="str">
        <f>IF(Taula42[[#This Row],[Data inici contracte]]&lt;&gt;0,((Taula42[[#This Row],[Dies de contracte en vigor durant l´any 2023]]/365)*104),"")</f>
        <v/>
      </c>
      <c r="Q462" s="496"/>
      <c r="R462" s="496"/>
      <c r="S462" s="496"/>
      <c r="T462" s="496"/>
      <c r="U462" s="371">
        <f>SUM(Taula42[[#This Row],[Nombre d''hores de suport i acompanyament a les famílies]:[Nombre d''hores de seguiment en el lloc de feina]])</f>
        <v>0</v>
      </c>
      <c r="V462" s="371" t="str">
        <f>IF(Taula42[[#This Row],[Suma total d''hores d''atenció]]=0,"",AH462)</f>
        <v/>
      </c>
      <c r="W462" s="170"/>
      <c r="X462" s="170"/>
      <c r="Y462" s="170"/>
      <c r="Z462" s="170"/>
      <c r="AA462" s="170"/>
      <c r="AB462" s="224">
        <f t="shared" si="63"/>
        <v>0</v>
      </c>
      <c r="AC462" s="227">
        <f>Taula42[[#This Row],[Mòdul aplicat]]</f>
        <v>0</v>
      </c>
      <c r="AD462" s="231"/>
      <c r="AE462" s="80"/>
      <c r="AF462" s="529">
        <f>(IF(AND(AS462=1,Taula42[[#This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62" s="529">
        <f t="shared" si="71"/>
        <v>0</v>
      </c>
      <c r="AH46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62" s="420"/>
      <c r="AJ462" s="471" t="str">
        <f>IF(Taula42[[#This Row],[Data inici contracte]]=0,"",(12/365)*Taula42[[#This Row],[Dies de contracte en vigor durant l´any 2023]])</f>
        <v/>
      </c>
      <c r="AK462" s="471" t="str">
        <f>IF(Taula42[[#This Row],[Data inici contracte]]=0,"",(24/365)*Taula42[[#This Row],[Dies de contracte en vigor durant l´any 2023]])</f>
        <v/>
      </c>
      <c r="AL462" s="471" t="str">
        <f>IF(Taula42[[#This Row],[Data inici contracte]]=0,"",(4/365)*Taula42[[#This Row],[Dies de contracte en vigor durant l´any 2023]])</f>
        <v/>
      </c>
      <c r="AM462" s="471" t="str">
        <f>IF(Taula42[[#This Row],[Data inici contracte]]=0,"",(64/365)*Taula42[[#This Row],[Dies de contracte en vigor durant l´any 2023]])</f>
        <v/>
      </c>
      <c r="AN462" s="420"/>
      <c r="AO462" s="91">
        <f>IF(AS462=1,((2763.41/365)*Taula42[[#This Row],[Dies de contracte en vigor durant l´any 2023]]),0)</f>
        <v>0</v>
      </c>
      <c r="AQ462" s="15"/>
      <c r="AS462" s="425">
        <f>IF(Taula42[[#This Row],[Núm. d''ordre]]&lt;&gt;"",1,0)</f>
        <v>0</v>
      </c>
      <c r="AU462" s="425">
        <f t="shared" si="64"/>
        <v>1</v>
      </c>
      <c r="AV462" s="425">
        <f t="shared" si="65"/>
        <v>0</v>
      </c>
      <c r="AX462" s="425">
        <f>IF(Taula42[[#This Row],[Núm. d''ordre]]&gt;0,1,0)</f>
        <v>1</v>
      </c>
      <c r="AZ462" s="426">
        <f t="shared" si="66"/>
        <v>0</v>
      </c>
      <c r="BA462" s="426">
        <f t="shared" si="67"/>
        <v>0</v>
      </c>
      <c r="BB462" s="426">
        <f t="shared" si="68"/>
        <v>0</v>
      </c>
      <c r="BD462" s="88">
        <f t="shared" si="69"/>
        <v>0</v>
      </c>
      <c r="BE462" s="88">
        <f t="shared" si="70"/>
        <v>0</v>
      </c>
      <c r="CC462" s="12"/>
      <c r="CD462" s="12"/>
      <c r="CE462" s="12"/>
    </row>
    <row r="463" spans="1:83" ht="13.5" customHeight="1">
      <c r="A463" s="9"/>
      <c r="B463" s="15" t="str">
        <f>IF($C463&lt;&gt;"",MAX($B$7:B462)+1,"")</f>
        <v/>
      </c>
      <c r="C463" s="2"/>
      <c r="D463" s="167"/>
      <c r="E463" s="168"/>
      <c r="F463" s="153"/>
      <c r="G463" s="153"/>
      <c r="H463" s="160"/>
      <c r="I463" s="159"/>
      <c r="J463" s="163"/>
      <c r="K463" s="172"/>
      <c r="L463" s="162"/>
      <c r="M463" s="162"/>
      <c r="N463" s="532" t="str">
        <f>IF(Taula42[[#This Row],[Data inici contracte]]&lt;&gt;0,Taula42[[#This Row],[Data finalització contracte]]+1,"")</f>
        <v/>
      </c>
      <c r="O46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63" s="495" t="str">
        <f>IF(Taula42[[#This Row],[Data inici contracte]]&lt;&gt;0,((Taula42[[#This Row],[Dies de contracte en vigor durant l´any 2023]]/365)*104),"")</f>
        <v/>
      </c>
      <c r="Q463" s="496"/>
      <c r="R463" s="496"/>
      <c r="S463" s="496"/>
      <c r="T463" s="496"/>
      <c r="U463" s="371">
        <f>SUM(Taula42[[#This Row],[Nombre d''hores de suport i acompanyament a les famílies]:[Nombre d''hores de seguiment en el lloc de feina]])</f>
        <v>0</v>
      </c>
      <c r="V463" s="371" t="str">
        <f>IF(Taula42[[#This Row],[Suma total d''hores d''atenció]]=0,"",AH463)</f>
        <v/>
      </c>
      <c r="W463" s="170"/>
      <c r="X463" s="170"/>
      <c r="Y463" s="170"/>
      <c r="Z463" s="170"/>
      <c r="AA463" s="170"/>
      <c r="AB463" s="224">
        <f t="shared" si="63"/>
        <v>0</v>
      </c>
      <c r="AC463" s="227">
        <f>Taula42[[#This Row],[Mòdul aplicat]]</f>
        <v>0</v>
      </c>
      <c r="AD463" s="231"/>
      <c r="AE463" s="80"/>
      <c r="AF463" s="529">
        <f>(IF(AND(AS463=1,Taula42[[#This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63" s="529">
        <f t="shared" si="71"/>
        <v>0</v>
      </c>
      <c r="AH46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63" s="420"/>
      <c r="AJ463" s="471" t="str">
        <f>IF(Taula42[[#This Row],[Data inici contracte]]=0,"",(12/365)*Taula42[[#This Row],[Dies de contracte en vigor durant l´any 2023]])</f>
        <v/>
      </c>
      <c r="AK463" s="471" t="str">
        <f>IF(Taula42[[#This Row],[Data inici contracte]]=0,"",(24/365)*Taula42[[#This Row],[Dies de contracte en vigor durant l´any 2023]])</f>
        <v/>
      </c>
      <c r="AL463" s="471" t="str">
        <f>IF(Taula42[[#This Row],[Data inici contracte]]=0,"",(4/365)*Taula42[[#This Row],[Dies de contracte en vigor durant l´any 2023]])</f>
        <v/>
      </c>
      <c r="AM463" s="471" t="str">
        <f>IF(Taula42[[#This Row],[Data inici contracte]]=0,"",(64/365)*Taula42[[#This Row],[Dies de contracte en vigor durant l´any 2023]])</f>
        <v/>
      </c>
      <c r="AN463" s="420"/>
      <c r="AO463" s="91">
        <f>IF(AS463=1,((2763.41/365)*Taula42[[#This Row],[Dies de contracte en vigor durant l´any 2023]]),0)</f>
        <v>0</v>
      </c>
      <c r="AQ463" s="15"/>
      <c r="AS463" s="425">
        <f>IF(Taula42[[#This Row],[Núm. d''ordre]]&lt;&gt;"",1,0)</f>
        <v>0</v>
      </c>
      <c r="AU463" s="425">
        <f t="shared" si="64"/>
        <v>1</v>
      </c>
      <c r="AV463" s="425">
        <f t="shared" si="65"/>
        <v>0</v>
      </c>
      <c r="AX463" s="425">
        <f>IF(Taula42[[#This Row],[Núm. d''ordre]]&gt;0,1,0)</f>
        <v>1</v>
      </c>
      <c r="AZ463" s="426">
        <f t="shared" si="66"/>
        <v>0</v>
      </c>
      <c r="BA463" s="426">
        <f t="shared" si="67"/>
        <v>0</v>
      </c>
      <c r="BB463" s="426">
        <f t="shared" si="68"/>
        <v>0</v>
      </c>
      <c r="BD463" s="88">
        <f t="shared" si="69"/>
        <v>0</v>
      </c>
      <c r="BE463" s="88">
        <f t="shared" si="70"/>
        <v>0</v>
      </c>
      <c r="CC463" s="12"/>
      <c r="CD463" s="12"/>
      <c r="CE463" s="12"/>
    </row>
    <row r="464" spans="1:83" ht="13.5" customHeight="1">
      <c r="A464" s="9"/>
      <c r="B464" s="15" t="str">
        <f>IF($C464&lt;&gt;"",MAX($B$7:B463)+1,"")</f>
        <v/>
      </c>
      <c r="C464" s="2"/>
      <c r="D464" s="167"/>
      <c r="E464" s="168"/>
      <c r="F464" s="153"/>
      <c r="G464" s="153"/>
      <c r="H464" s="160"/>
      <c r="I464" s="159"/>
      <c r="J464" s="163"/>
      <c r="K464" s="172"/>
      <c r="L464" s="162"/>
      <c r="M464" s="162"/>
      <c r="N464" s="532" t="str">
        <f>IF(Taula42[[#This Row],[Data inici contracte]]&lt;&gt;0,Taula42[[#This Row],[Data finalització contracte]]+1,"")</f>
        <v/>
      </c>
      <c r="O46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64" s="495" t="str">
        <f>IF(Taula42[[#This Row],[Data inici contracte]]&lt;&gt;0,((Taula42[[#This Row],[Dies de contracte en vigor durant l´any 2023]]/365)*104),"")</f>
        <v/>
      </c>
      <c r="Q464" s="496"/>
      <c r="R464" s="496"/>
      <c r="S464" s="496"/>
      <c r="T464" s="496"/>
      <c r="U464" s="371">
        <f>SUM(Taula42[[#This Row],[Nombre d''hores de suport i acompanyament a les famílies]:[Nombre d''hores de seguiment en el lloc de feina]])</f>
        <v>0</v>
      </c>
      <c r="V464" s="371" t="str">
        <f>IF(Taula42[[#This Row],[Suma total d''hores d''atenció]]=0,"",AH464)</f>
        <v/>
      </c>
      <c r="W464" s="170"/>
      <c r="X464" s="170"/>
      <c r="Y464" s="170"/>
      <c r="Z464" s="170"/>
      <c r="AA464" s="170"/>
      <c r="AB464" s="224">
        <f t="shared" si="63"/>
        <v>0</v>
      </c>
      <c r="AC464" s="227">
        <f>Taula42[[#This Row],[Mòdul aplicat]]</f>
        <v>0</v>
      </c>
      <c r="AD464" s="231"/>
      <c r="AE464" s="80"/>
      <c r="AF464" s="529">
        <f>(IF(AND(AS464=1,Taula42[[#This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64" s="529">
        <f t="shared" si="71"/>
        <v>0</v>
      </c>
      <c r="AH46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64" s="420"/>
      <c r="AJ464" s="471" t="str">
        <f>IF(Taula42[[#This Row],[Data inici contracte]]=0,"",(12/365)*Taula42[[#This Row],[Dies de contracte en vigor durant l´any 2023]])</f>
        <v/>
      </c>
      <c r="AK464" s="471" t="str">
        <f>IF(Taula42[[#This Row],[Data inici contracte]]=0,"",(24/365)*Taula42[[#This Row],[Dies de contracte en vigor durant l´any 2023]])</f>
        <v/>
      </c>
      <c r="AL464" s="471" t="str">
        <f>IF(Taula42[[#This Row],[Data inici contracte]]=0,"",(4/365)*Taula42[[#This Row],[Dies de contracte en vigor durant l´any 2023]])</f>
        <v/>
      </c>
      <c r="AM464" s="471" t="str">
        <f>IF(Taula42[[#This Row],[Data inici contracte]]=0,"",(64/365)*Taula42[[#This Row],[Dies de contracte en vigor durant l´any 2023]])</f>
        <v/>
      </c>
      <c r="AN464" s="420"/>
      <c r="AO464" s="91">
        <f>IF(AS464=1,((2763.41/365)*Taula42[[#This Row],[Dies de contracte en vigor durant l´any 2023]]),0)</f>
        <v>0</v>
      </c>
      <c r="AQ464" s="15"/>
      <c r="AS464" s="425">
        <f>IF(Taula42[[#This Row],[Núm. d''ordre]]&lt;&gt;"",1,0)</f>
        <v>0</v>
      </c>
      <c r="AU464" s="425">
        <f t="shared" si="64"/>
        <v>1</v>
      </c>
      <c r="AV464" s="425">
        <f t="shared" si="65"/>
        <v>0</v>
      </c>
      <c r="AX464" s="425">
        <f>IF(Taula42[[#This Row],[Núm. d''ordre]]&gt;0,1,0)</f>
        <v>1</v>
      </c>
      <c r="AZ464" s="426">
        <f t="shared" si="66"/>
        <v>0</v>
      </c>
      <c r="BA464" s="426">
        <f t="shared" si="67"/>
        <v>0</v>
      </c>
      <c r="BB464" s="426">
        <f t="shared" si="68"/>
        <v>0</v>
      </c>
      <c r="BD464" s="88">
        <f t="shared" si="69"/>
        <v>0</v>
      </c>
      <c r="BE464" s="88">
        <f t="shared" si="70"/>
        <v>0</v>
      </c>
      <c r="CC464" s="12"/>
      <c r="CD464" s="12"/>
      <c r="CE464" s="12"/>
    </row>
    <row r="465" spans="1:83" ht="13.5" customHeight="1">
      <c r="A465" s="9"/>
      <c r="B465" s="15" t="str">
        <f>IF($C465&lt;&gt;"",MAX($B$7:B464)+1,"")</f>
        <v/>
      </c>
      <c r="C465" s="2"/>
      <c r="D465" s="167"/>
      <c r="E465" s="168"/>
      <c r="F465" s="153"/>
      <c r="G465" s="153"/>
      <c r="H465" s="160"/>
      <c r="I465" s="159"/>
      <c r="J465" s="163"/>
      <c r="K465" s="172"/>
      <c r="L465" s="162"/>
      <c r="M465" s="162"/>
      <c r="N465" s="532" t="str">
        <f>IF(Taula42[[#This Row],[Data inici contracte]]&lt;&gt;0,Taula42[[#This Row],[Data finalització contracte]]+1,"")</f>
        <v/>
      </c>
      <c r="O46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65" s="495" t="str">
        <f>IF(Taula42[[#This Row],[Data inici contracte]]&lt;&gt;0,((Taula42[[#This Row],[Dies de contracte en vigor durant l´any 2023]]/365)*104),"")</f>
        <v/>
      </c>
      <c r="Q465" s="496"/>
      <c r="R465" s="496"/>
      <c r="S465" s="496"/>
      <c r="T465" s="496"/>
      <c r="U465" s="371">
        <f>SUM(Taula42[[#This Row],[Nombre d''hores de suport i acompanyament a les famílies]:[Nombre d''hores de seguiment en el lloc de feina]])</f>
        <v>0</v>
      </c>
      <c r="V465" s="371" t="str">
        <f>IF(Taula42[[#This Row],[Suma total d''hores d''atenció]]=0,"",AH465)</f>
        <v/>
      </c>
      <c r="W465" s="170"/>
      <c r="X465" s="170"/>
      <c r="Y465" s="170"/>
      <c r="Z465" s="170"/>
      <c r="AA465" s="170"/>
      <c r="AB465" s="224">
        <f t="shared" si="63"/>
        <v>0</v>
      </c>
      <c r="AC465" s="227">
        <f>Taula42[[#This Row],[Mòdul aplicat]]</f>
        <v>0</v>
      </c>
      <c r="AD465" s="231"/>
      <c r="AE465" s="80"/>
      <c r="AF465" s="529">
        <f>(IF(AND(AS465=1,Taula42[[#This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65" s="529">
        <f t="shared" si="71"/>
        <v>0</v>
      </c>
      <c r="AH46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65" s="420"/>
      <c r="AJ465" s="471" t="str">
        <f>IF(Taula42[[#This Row],[Data inici contracte]]=0,"",(12/365)*Taula42[[#This Row],[Dies de contracte en vigor durant l´any 2023]])</f>
        <v/>
      </c>
      <c r="AK465" s="471" t="str">
        <f>IF(Taula42[[#This Row],[Data inici contracte]]=0,"",(24/365)*Taula42[[#This Row],[Dies de contracte en vigor durant l´any 2023]])</f>
        <v/>
      </c>
      <c r="AL465" s="471" t="str">
        <f>IF(Taula42[[#This Row],[Data inici contracte]]=0,"",(4/365)*Taula42[[#This Row],[Dies de contracte en vigor durant l´any 2023]])</f>
        <v/>
      </c>
      <c r="AM465" s="471" t="str">
        <f>IF(Taula42[[#This Row],[Data inici contracte]]=0,"",(64/365)*Taula42[[#This Row],[Dies de contracte en vigor durant l´any 2023]])</f>
        <v/>
      </c>
      <c r="AN465" s="420"/>
      <c r="AO465" s="91">
        <f>IF(AS465=1,((2763.41/365)*Taula42[[#This Row],[Dies de contracte en vigor durant l´any 2023]]),0)</f>
        <v>0</v>
      </c>
      <c r="AQ465" s="15"/>
      <c r="AS465" s="425">
        <f>IF(Taula42[[#This Row],[Núm. d''ordre]]&lt;&gt;"",1,0)</f>
        <v>0</v>
      </c>
      <c r="AU465" s="425">
        <f t="shared" si="64"/>
        <v>1</v>
      </c>
      <c r="AV465" s="425">
        <f t="shared" si="65"/>
        <v>0</v>
      </c>
      <c r="AX465" s="425">
        <f>IF(Taula42[[#This Row],[Núm. d''ordre]]&gt;0,1,0)</f>
        <v>1</v>
      </c>
      <c r="AZ465" s="426">
        <f t="shared" si="66"/>
        <v>0</v>
      </c>
      <c r="BA465" s="426">
        <f t="shared" si="67"/>
        <v>0</v>
      </c>
      <c r="BB465" s="426">
        <f t="shared" si="68"/>
        <v>0</v>
      </c>
      <c r="BD465" s="88">
        <f t="shared" si="69"/>
        <v>0</v>
      </c>
      <c r="BE465" s="88">
        <f t="shared" si="70"/>
        <v>0</v>
      </c>
      <c r="CC465" s="12"/>
      <c r="CD465" s="12"/>
      <c r="CE465" s="12"/>
    </row>
    <row r="466" spans="1:83" ht="13.5" customHeight="1">
      <c r="A466" s="9"/>
      <c r="B466" s="15" t="str">
        <f>IF($C466&lt;&gt;"",MAX($B$7:B465)+1,"")</f>
        <v/>
      </c>
      <c r="C466" s="2"/>
      <c r="D466" s="167"/>
      <c r="E466" s="168"/>
      <c r="F466" s="153"/>
      <c r="G466" s="153"/>
      <c r="H466" s="160"/>
      <c r="I466" s="159"/>
      <c r="J466" s="163"/>
      <c r="K466" s="172"/>
      <c r="L466" s="162"/>
      <c r="M466" s="162"/>
      <c r="N466" s="532" t="str">
        <f>IF(Taula42[[#This Row],[Data inici contracte]]&lt;&gt;0,Taula42[[#This Row],[Data finalització contracte]]+1,"")</f>
        <v/>
      </c>
      <c r="O46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66" s="495" t="str">
        <f>IF(Taula42[[#This Row],[Data inici contracte]]&lt;&gt;0,((Taula42[[#This Row],[Dies de contracte en vigor durant l´any 2023]]/365)*104),"")</f>
        <v/>
      </c>
      <c r="Q466" s="496"/>
      <c r="R466" s="496"/>
      <c r="S466" s="496"/>
      <c r="T466" s="496"/>
      <c r="U466" s="371">
        <f>SUM(Taula42[[#This Row],[Nombre d''hores de suport i acompanyament a les famílies]:[Nombre d''hores de seguiment en el lloc de feina]])</f>
        <v>0</v>
      </c>
      <c r="V466" s="371" t="str">
        <f>IF(Taula42[[#This Row],[Suma total d''hores d''atenció]]=0,"",AH466)</f>
        <v/>
      </c>
      <c r="W466" s="170"/>
      <c r="X466" s="170"/>
      <c r="Y466" s="170"/>
      <c r="Z466" s="170"/>
      <c r="AA466" s="170"/>
      <c r="AB466" s="224">
        <f t="shared" si="63"/>
        <v>0</v>
      </c>
      <c r="AC466" s="227">
        <f>Taula42[[#This Row],[Mòdul aplicat]]</f>
        <v>0</v>
      </c>
      <c r="AD466" s="231"/>
      <c r="AE466" s="80"/>
      <c r="AF466" s="529">
        <f>(IF(AND(AS466=1,Taula42[[#This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66" s="529">
        <f t="shared" si="71"/>
        <v>0</v>
      </c>
      <c r="AH46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66" s="420"/>
      <c r="AJ466" s="471" t="str">
        <f>IF(Taula42[[#This Row],[Data inici contracte]]=0,"",(12/365)*Taula42[[#This Row],[Dies de contracte en vigor durant l´any 2023]])</f>
        <v/>
      </c>
      <c r="AK466" s="471" t="str">
        <f>IF(Taula42[[#This Row],[Data inici contracte]]=0,"",(24/365)*Taula42[[#This Row],[Dies de contracte en vigor durant l´any 2023]])</f>
        <v/>
      </c>
      <c r="AL466" s="471" t="str">
        <f>IF(Taula42[[#This Row],[Data inici contracte]]=0,"",(4/365)*Taula42[[#This Row],[Dies de contracte en vigor durant l´any 2023]])</f>
        <v/>
      </c>
      <c r="AM466" s="471" t="str">
        <f>IF(Taula42[[#This Row],[Data inici contracte]]=0,"",(64/365)*Taula42[[#This Row],[Dies de contracte en vigor durant l´any 2023]])</f>
        <v/>
      </c>
      <c r="AN466" s="420"/>
      <c r="AO466" s="91">
        <f>IF(AS466=1,((2763.41/365)*Taula42[[#This Row],[Dies de contracte en vigor durant l´any 2023]]),0)</f>
        <v>0</v>
      </c>
      <c r="AQ466" s="15"/>
      <c r="AS466" s="425">
        <f>IF(Taula42[[#This Row],[Núm. d''ordre]]&lt;&gt;"",1,0)</f>
        <v>0</v>
      </c>
      <c r="AU466" s="425">
        <f t="shared" si="64"/>
        <v>1</v>
      </c>
      <c r="AV466" s="425">
        <f t="shared" si="65"/>
        <v>0</v>
      </c>
      <c r="AX466" s="425">
        <f>IF(Taula42[[#This Row],[Núm. d''ordre]]&gt;0,1,0)</f>
        <v>1</v>
      </c>
      <c r="AZ466" s="426">
        <f t="shared" si="66"/>
        <v>0</v>
      </c>
      <c r="BA466" s="426">
        <f t="shared" si="67"/>
        <v>0</v>
      </c>
      <c r="BB466" s="426">
        <f t="shared" si="68"/>
        <v>0</v>
      </c>
      <c r="BD466" s="88">
        <f t="shared" si="69"/>
        <v>0</v>
      </c>
      <c r="BE466" s="88">
        <f t="shared" si="70"/>
        <v>0</v>
      </c>
      <c r="CC466" s="12"/>
      <c r="CD466" s="12"/>
      <c r="CE466" s="12"/>
    </row>
    <row r="467" spans="1:83" ht="13.5" customHeight="1">
      <c r="A467" s="9"/>
      <c r="B467" s="15" t="str">
        <f>IF($C467&lt;&gt;"",MAX($B$7:B466)+1,"")</f>
        <v/>
      </c>
      <c r="C467" s="2"/>
      <c r="D467" s="167"/>
      <c r="E467" s="168"/>
      <c r="F467" s="153"/>
      <c r="G467" s="153"/>
      <c r="H467" s="160"/>
      <c r="I467" s="159"/>
      <c r="J467" s="163"/>
      <c r="K467" s="172"/>
      <c r="L467" s="162"/>
      <c r="M467" s="162"/>
      <c r="N467" s="532" t="str">
        <f>IF(Taula42[[#This Row],[Data inici contracte]]&lt;&gt;0,Taula42[[#This Row],[Data finalització contracte]]+1,"")</f>
        <v/>
      </c>
      <c r="O46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67" s="495" t="str">
        <f>IF(Taula42[[#This Row],[Data inici contracte]]&lt;&gt;0,((Taula42[[#This Row],[Dies de contracte en vigor durant l´any 2023]]/365)*104),"")</f>
        <v/>
      </c>
      <c r="Q467" s="496"/>
      <c r="R467" s="496"/>
      <c r="S467" s="496"/>
      <c r="T467" s="496"/>
      <c r="U467" s="371">
        <f>SUM(Taula42[[#This Row],[Nombre d''hores de suport i acompanyament a les famílies]:[Nombre d''hores de seguiment en el lloc de feina]])</f>
        <v>0</v>
      </c>
      <c r="V467" s="371" t="str">
        <f>IF(Taula42[[#This Row],[Suma total d''hores d''atenció]]=0,"",AH467)</f>
        <v/>
      </c>
      <c r="W467" s="170"/>
      <c r="X467" s="170"/>
      <c r="Y467" s="170"/>
      <c r="Z467" s="170"/>
      <c r="AA467" s="170"/>
      <c r="AB467" s="224">
        <f t="shared" si="63"/>
        <v>0</v>
      </c>
      <c r="AC467" s="227">
        <f>Taula42[[#This Row],[Mòdul aplicat]]</f>
        <v>0</v>
      </c>
      <c r="AD467" s="231"/>
      <c r="AE467" s="80"/>
      <c r="AF467" s="529">
        <f>(IF(AND(AS467=1,Taula42[[#This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67" s="529">
        <f t="shared" si="71"/>
        <v>0</v>
      </c>
      <c r="AH46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67" s="420"/>
      <c r="AJ467" s="471" t="str">
        <f>IF(Taula42[[#This Row],[Data inici contracte]]=0,"",(12/365)*Taula42[[#This Row],[Dies de contracte en vigor durant l´any 2023]])</f>
        <v/>
      </c>
      <c r="AK467" s="471" t="str">
        <f>IF(Taula42[[#This Row],[Data inici contracte]]=0,"",(24/365)*Taula42[[#This Row],[Dies de contracte en vigor durant l´any 2023]])</f>
        <v/>
      </c>
      <c r="AL467" s="471" t="str">
        <f>IF(Taula42[[#This Row],[Data inici contracte]]=0,"",(4/365)*Taula42[[#This Row],[Dies de contracte en vigor durant l´any 2023]])</f>
        <v/>
      </c>
      <c r="AM467" s="471" t="str">
        <f>IF(Taula42[[#This Row],[Data inici contracte]]=0,"",(64/365)*Taula42[[#This Row],[Dies de contracte en vigor durant l´any 2023]])</f>
        <v/>
      </c>
      <c r="AN467" s="420"/>
      <c r="AO467" s="91">
        <f>IF(AS467=1,((2763.41/365)*Taula42[[#This Row],[Dies de contracte en vigor durant l´any 2023]]),0)</f>
        <v>0</v>
      </c>
      <c r="AQ467" s="15"/>
      <c r="AS467" s="425">
        <f>IF(Taula42[[#This Row],[Núm. d''ordre]]&lt;&gt;"",1,0)</f>
        <v>0</v>
      </c>
      <c r="AU467" s="425">
        <f t="shared" si="64"/>
        <v>1</v>
      </c>
      <c r="AV467" s="425">
        <f t="shared" si="65"/>
        <v>0</v>
      </c>
      <c r="AX467" s="425">
        <f>IF(Taula42[[#This Row],[Núm. d''ordre]]&gt;0,1,0)</f>
        <v>1</v>
      </c>
      <c r="AZ467" s="426">
        <f t="shared" si="66"/>
        <v>0</v>
      </c>
      <c r="BA467" s="426">
        <f t="shared" si="67"/>
        <v>0</v>
      </c>
      <c r="BB467" s="426">
        <f t="shared" si="68"/>
        <v>0</v>
      </c>
      <c r="BD467" s="88">
        <f t="shared" si="69"/>
        <v>0</v>
      </c>
      <c r="BE467" s="88">
        <f t="shared" si="70"/>
        <v>0</v>
      </c>
      <c r="CC467" s="12"/>
      <c r="CD467" s="12"/>
      <c r="CE467" s="12"/>
    </row>
    <row r="468" spans="1:83" ht="13.5" customHeight="1">
      <c r="A468" s="9"/>
      <c r="B468" s="15" t="str">
        <f>IF($C468&lt;&gt;"",MAX($B$7:B467)+1,"")</f>
        <v/>
      </c>
      <c r="C468" s="2"/>
      <c r="D468" s="167"/>
      <c r="E468" s="168"/>
      <c r="F468" s="153"/>
      <c r="G468" s="153"/>
      <c r="H468" s="160"/>
      <c r="I468" s="159"/>
      <c r="J468" s="163"/>
      <c r="K468" s="172"/>
      <c r="L468" s="162"/>
      <c r="M468" s="162"/>
      <c r="N468" s="532" t="str">
        <f>IF(Taula42[[#This Row],[Data inici contracte]]&lt;&gt;0,Taula42[[#This Row],[Data finalització contracte]]+1,"")</f>
        <v/>
      </c>
      <c r="O46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68" s="495" t="str">
        <f>IF(Taula42[[#This Row],[Data inici contracte]]&lt;&gt;0,((Taula42[[#This Row],[Dies de contracte en vigor durant l´any 2023]]/365)*104),"")</f>
        <v/>
      </c>
      <c r="Q468" s="496"/>
      <c r="R468" s="496"/>
      <c r="S468" s="496"/>
      <c r="T468" s="496"/>
      <c r="U468" s="371">
        <f>SUM(Taula42[[#This Row],[Nombre d''hores de suport i acompanyament a les famílies]:[Nombre d''hores de seguiment en el lloc de feina]])</f>
        <v>0</v>
      </c>
      <c r="V468" s="371" t="str">
        <f>IF(Taula42[[#This Row],[Suma total d''hores d''atenció]]=0,"",AH468)</f>
        <v/>
      </c>
      <c r="W468" s="170"/>
      <c r="X468" s="170"/>
      <c r="Y468" s="170"/>
      <c r="Z468" s="170"/>
      <c r="AA468" s="170"/>
      <c r="AB468" s="224">
        <f t="shared" si="63"/>
        <v>0</v>
      </c>
      <c r="AC468" s="227">
        <f>Taula42[[#This Row],[Mòdul aplicat]]</f>
        <v>0</v>
      </c>
      <c r="AD468" s="231"/>
      <c r="AE468" s="80"/>
      <c r="AF468" s="529">
        <f>(IF(AND(AS468=1,Taula42[[#This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68" s="529">
        <f t="shared" si="71"/>
        <v>0</v>
      </c>
      <c r="AH46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68" s="420"/>
      <c r="AJ468" s="471" t="str">
        <f>IF(Taula42[[#This Row],[Data inici contracte]]=0,"",(12/365)*Taula42[[#This Row],[Dies de contracte en vigor durant l´any 2023]])</f>
        <v/>
      </c>
      <c r="AK468" s="471" t="str">
        <f>IF(Taula42[[#This Row],[Data inici contracte]]=0,"",(24/365)*Taula42[[#This Row],[Dies de contracte en vigor durant l´any 2023]])</f>
        <v/>
      </c>
      <c r="AL468" s="471" t="str">
        <f>IF(Taula42[[#This Row],[Data inici contracte]]=0,"",(4/365)*Taula42[[#This Row],[Dies de contracte en vigor durant l´any 2023]])</f>
        <v/>
      </c>
      <c r="AM468" s="471" t="str">
        <f>IF(Taula42[[#This Row],[Data inici contracte]]=0,"",(64/365)*Taula42[[#This Row],[Dies de contracte en vigor durant l´any 2023]])</f>
        <v/>
      </c>
      <c r="AN468" s="420"/>
      <c r="AO468" s="91">
        <f>IF(AS468=1,((2763.41/365)*Taula42[[#This Row],[Dies de contracte en vigor durant l´any 2023]]),0)</f>
        <v>0</v>
      </c>
      <c r="AQ468" s="15"/>
      <c r="AS468" s="425">
        <f>IF(Taula42[[#This Row],[Núm. d''ordre]]&lt;&gt;"",1,0)</f>
        <v>0</v>
      </c>
      <c r="AU468" s="425">
        <f t="shared" si="64"/>
        <v>1</v>
      </c>
      <c r="AV468" s="425">
        <f t="shared" si="65"/>
        <v>0</v>
      </c>
      <c r="AX468" s="425">
        <f>IF(Taula42[[#This Row],[Núm. d''ordre]]&gt;0,1,0)</f>
        <v>1</v>
      </c>
      <c r="AZ468" s="426">
        <f t="shared" si="66"/>
        <v>0</v>
      </c>
      <c r="BA468" s="426">
        <f t="shared" si="67"/>
        <v>0</v>
      </c>
      <c r="BB468" s="426">
        <f t="shared" si="68"/>
        <v>0</v>
      </c>
      <c r="BD468" s="88">
        <f t="shared" si="69"/>
        <v>0</v>
      </c>
      <c r="BE468" s="88">
        <f t="shared" si="70"/>
        <v>0</v>
      </c>
      <c r="CC468" s="12"/>
      <c r="CD468" s="12"/>
      <c r="CE468" s="12"/>
    </row>
    <row r="469" spans="1:83" ht="13.5" customHeight="1">
      <c r="A469" s="9"/>
      <c r="B469" s="15" t="str">
        <f>IF($C469&lt;&gt;"",MAX($B$7:B468)+1,"")</f>
        <v/>
      </c>
      <c r="C469" s="2"/>
      <c r="D469" s="167"/>
      <c r="E469" s="168"/>
      <c r="F469" s="153"/>
      <c r="G469" s="153"/>
      <c r="H469" s="160"/>
      <c r="I469" s="159"/>
      <c r="J469" s="163"/>
      <c r="K469" s="172"/>
      <c r="L469" s="162"/>
      <c r="M469" s="162"/>
      <c r="N469" s="532" t="str">
        <f>IF(Taula42[[#This Row],[Data inici contracte]]&lt;&gt;0,Taula42[[#This Row],[Data finalització contracte]]+1,"")</f>
        <v/>
      </c>
      <c r="O46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69" s="495" t="str">
        <f>IF(Taula42[[#This Row],[Data inici contracte]]&lt;&gt;0,((Taula42[[#This Row],[Dies de contracte en vigor durant l´any 2023]]/365)*104),"")</f>
        <v/>
      </c>
      <c r="Q469" s="496"/>
      <c r="R469" s="496"/>
      <c r="S469" s="496"/>
      <c r="T469" s="496"/>
      <c r="U469" s="371">
        <f>SUM(Taula42[[#This Row],[Nombre d''hores de suport i acompanyament a les famílies]:[Nombre d''hores de seguiment en el lloc de feina]])</f>
        <v>0</v>
      </c>
      <c r="V469" s="371" t="str">
        <f>IF(Taula42[[#This Row],[Suma total d''hores d''atenció]]=0,"",AH469)</f>
        <v/>
      </c>
      <c r="W469" s="170"/>
      <c r="X469" s="170"/>
      <c r="Y469" s="170"/>
      <c r="Z469" s="170"/>
      <c r="AA469" s="170"/>
      <c r="AB469" s="224">
        <f t="shared" si="63"/>
        <v>0</v>
      </c>
      <c r="AC469" s="227">
        <f>Taula42[[#This Row],[Mòdul aplicat]]</f>
        <v>0</v>
      </c>
      <c r="AD469" s="231"/>
      <c r="AE469" s="80"/>
      <c r="AF469" s="529">
        <f>(IF(AND(AS469=1,Taula42[[#This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69" s="529">
        <f t="shared" si="71"/>
        <v>0</v>
      </c>
      <c r="AH46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69" s="420"/>
      <c r="AJ469" s="471" t="str">
        <f>IF(Taula42[[#This Row],[Data inici contracte]]=0,"",(12/365)*Taula42[[#This Row],[Dies de contracte en vigor durant l´any 2023]])</f>
        <v/>
      </c>
      <c r="AK469" s="471" t="str">
        <f>IF(Taula42[[#This Row],[Data inici contracte]]=0,"",(24/365)*Taula42[[#This Row],[Dies de contracte en vigor durant l´any 2023]])</f>
        <v/>
      </c>
      <c r="AL469" s="471" t="str">
        <f>IF(Taula42[[#This Row],[Data inici contracte]]=0,"",(4/365)*Taula42[[#This Row],[Dies de contracte en vigor durant l´any 2023]])</f>
        <v/>
      </c>
      <c r="AM469" s="471" t="str">
        <f>IF(Taula42[[#This Row],[Data inici contracte]]=0,"",(64/365)*Taula42[[#This Row],[Dies de contracte en vigor durant l´any 2023]])</f>
        <v/>
      </c>
      <c r="AN469" s="420"/>
      <c r="AO469" s="91">
        <f>IF(AS469=1,((2763.41/365)*Taula42[[#This Row],[Dies de contracte en vigor durant l´any 2023]]),0)</f>
        <v>0</v>
      </c>
      <c r="AQ469" s="15"/>
      <c r="AS469" s="425">
        <f>IF(Taula42[[#This Row],[Núm. d''ordre]]&lt;&gt;"",1,0)</f>
        <v>0</v>
      </c>
      <c r="AU469" s="425">
        <f t="shared" si="64"/>
        <v>1</v>
      </c>
      <c r="AV469" s="425">
        <f t="shared" si="65"/>
        <v>0</v>
      </c>
      <c r="AX469" s="425">
        <f>IF(Taula42[[#This Row],[Núm. d''ordre]]&gt;0,1,0)</f>
        <v>1</v>
      </c>
      <c r="AZ469" s="426">
        <f t="shared" si="66"/>
        <v>0</v>
      </c>
      <c r="BA469" s="426">
        <f t="shared" si="67"/>
        <v>0</v>
      </c>
      <c r="BB469" s="426">
        <f t="shared" si="68"/>
        <v>0</v>
      </c>
      <c r="BD469" s="88">
        <f t="shared" si="69"/>
        <v>0</v>
      </c>
      <c r="BE469" s="88">
        <f t="shared" si="70"/>
        <v>0</v>
      </c>
      <c r="CC469" s="12"/>
      <c r="CD469" s="12"/>
      <c r="CE469" s="12"/>
    </row>
    <row r="470" spans="1:83" ht="13.5" customHeight="1">
      <c r="A470" s="9"/>
      <c r="B470" s="15" t="str">
        <f>IF($C470&lt;&gt;"",MAX($B$7:B469)+1,"")</f>
        <v/>
      </c>
      <c r="C470" s="2"/>
      <c r="D470" s="167"/>
      <c r="E470" s="168"/>
      <c r="F470" s="153"/>
      <c r="G470" s="153"/>
      <c r="H470" s="160"/>
      <c r="I470" s="159"/>
      <c r="J470" s="163"/>
      <c r="K470" s="172"/>
      <c r="L470" s="162"/>
      <c r="M470" s="162"/>
      <c r="N470" s="532" t="str">
        <f>IF(Taula42[[#This Row],[Data inici contracte]]&lt;&gt;0,Taula42[[#This Row],[Data finalització contracte]]+1,"")</f>
        <v/>
      </c>
      <c r="O47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70" s="495" t="str">
        <f>IF(Taula42[[#This Row],[Data inici contracte]]&lt;&gt;0,((Taula42[[#This Row],[Dies de contracte en vigor durant l´any 2023]]/365)*104),"")</f>
        <v/>
      </c>
      <c r="Q470" s="496"/>
      <c r="R470" s="496"/>
      <c r="S470" s="496"/>
      <c r="T470" s="496"/>
      <c r="U470" s="371">
        <f>SUM(Taula42[[#This Row],[Nombre d''hores de suport i acompanyament a les famílies]:[Nombre d''hores de seguiment en el lloc de feina]])</f>
        <v>0</v>
      </c>
      <c r="V470" s="371" t="str">
        <f>IF(Taula42[[#This Row],[Suma total d''hores d''atenció]]=0,"",AH470)</f>
        <v/>
      </c>
      <c r="W470" s="170"/>
      <c r="X470" s="170"/>
      <c r="Y470" s="170"/>
      <c r="Z470" s="170"/>
      <c r="AA470" s="170"/>
      <c r="AB470" s="224">
        <f t="shared" si="63"/>
        <v>0</v>
      </c>
      <c r="AC470" s="227">
        <f>Taula42[[#This Row],[Mòdul aplicat]]</f>
        <v>0</v>
      </c>
      <c r="AD470" s="231"/>
      <c r="AE470" s="80"/>
      <c r="AF470" s="529">
        <f>(IF(AND(AS470=1,Taula42[[#This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70" s="529">
        <f t="shared" si="71"/>
        <v>0</v>
      </c>
      <c r="AH47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70" s="420"/>
      <c r="AJ470" s="471" t="str">
        <f>IF(Taula42[[#This Row],[Data inici contracte]]=0,"",(12/365)*Taula42[[#This Row],[Dies de contracte en vigor durant l´any 2023]])</f>
        <v/>
      </c>
      <c r="AK470" s="471" t="str">
        <f>IF(Taula42[[#This Row],[Data inici contracte]]=0,"",(24/365)*Taula42[[#This Row],[Dies de contracte en vigor durant l´any 2023]])</f>
        <v/>
      </c>
      <c r="AL470" s="471" t="str">
        <f>IF(Taula42[[#This Row],[Data inici contracte]]=0,"",(4/365)*Taula42[[#This Row],[Dies de contracte en vigor durant l´any 2023]])</f>
        <v/>
      </c>
      <c r="AM470" s="471" t="str">
        <f>IF(Taula42[[#This Row],[Data inici contracte]]=0,"",(64/365)*Taula42[[#This Row],[Dies de contracte en vigor durant l´any 2023]])</f>
        <v/>
      </c>
      <c r="AN470" s="420"/>
      <c r="AO470" s="91">
        <f>IF(AS470=1,((2763.41/365)*Taula42[[#This Row],[Dies de contracte en vigor durant l´any 2023]]),0)</f>
        <v>0</v>
      </c>
      <c r="AQ470" s="15"/>
      <c r="AS470" s="425">
        <f>IF(Taula42[[#This Row],[Núm. d''ordre]]&lt;&gt;"",1,0)</f>
        <v>0</v>
      </c>
      <c r="AU470" s="425">
        <f t="shared" si="64"/>
        <v>1</v>
      </c>
      <c r="AV470" s="425">
        <f t="shared" si="65"/>
        <v>0</v>
      </c>
      <c r="AX470" s="425">
        <f>IF(Taula42[[#This Row],[Núm. d''ordre]]&gt;0,1,0)</f>
        <v>1</v>
      </c>
      <c r="AZ470" s="426">
        <f t="shared" si="66"/>
        <v>0</v>
      </c>
      <c r="BA470" s="426">
        <f t="shared" si="67"/>
        <v>0</v>
      </c>
      <c r="BB470" s="426">
        <f t="shared" si="68"/>
        <v>0</v>
      </c>
      <c r="BD470" s="88">
        <f t="shared" si="69"/>
        <v>0</v>
      </c>
      <c r="BE470" s="88">
        <f t="shared" si="70"/>
        <v>0</v>
      </c>
      <c r="CC470" s="12"/>
      <c r="CD470" s="12"/>
      <c r="CE470" s="12"/>
    </row>
    <row r="471" spans="1:83" ht="13.5" customHeight="1">
      <c r="A471" s="9"/>
      <c r="B471" s="15" t="str">
        <f>IF($C471&lt;&gt;"",MAX($B$7:B470)+1,"")</f>
        <v/>
      </c>
      <c r="C471" s="2"/>
      <c r="D471" s="167"/>
      <c r="E471" s="168"/>
      <c r="F471" s="153"/>
      <c r="G471" s="153"/>
      <c r="H471" s="160"/>
      <c r="I471" s="159"/>
      <c r="J471" s="163"/>
      <c r="K471" s="172"/>
      <c r="L471" s="162"/>
      <c r="M471" s="162"/>
      <c r="N471" s="532" t="str">
        <f>IF(Taula42[[#This Row],[Data inici contracte]]&lt;&gt;0,Taula42[[#This Row],[Data finalització contracte]]+1,"")</f>
        <v/>
      </c>
      <c r="O47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71" s="495" t="str">
        <f>IF(Taula42[[#This Row],[Data inici contracte]]&lt;&gt;0,((Taula42[[#This Row],[Dies de contracte en vigor durant l´any 2023]]/365)*104),"")</f>
        <v/>
      </c>
      <c r="Q471" s="496"/>
      <c r="R471" s="496"/>
      <c r="S471" s="496"/>
      <c r="T471" s="496"/>
      <c r="U471" s="371">
        <f>SUM(Taula42[[#This Row],[Nombre d''hores de suport i acompanyament a les famílies]:[Nombre d''hores de seguiment en el lloc de feina]])</f>
        <v>0</v>
      </c>
      <c r="V471" s="371" t="str">
        <f>IF(Taula42[[#This Row],[Suma total d''hores d''atenció]]=0,"",AH471)</f>
        <v/>
      </c>
      <c r="W471" s="170"/>
      <c r="X471" s="170"/>
      <c r="Y471" s="170"/>
      <c r="Z471" s="170"/>
      <c r="AA471" s="170"/>
      <c r="AB471" s="224">
        <f t="shared" si="63"/>
        <v>0</v>
      </c>
      <c r="AC471" s="227">
        <f>Taula42[[#This Row],[Mòdul aplicat]]</f>
        <v>0</v>
      </c>
      <c r="AD471" s="231"/>
      <c r="AE471" s="80"/>
      <c r="AF471" s="529">
        <f>(IF(AND(AS471=1,Taula42[[#This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71" s="529">
        <f t="shared" si="71"/>
        <v>0</v>
      </c>
      <c r="AH47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71" s="420"/>
      <c r="AJ471" s="471" t="str">
        <f>IF(Taula42[[#This Row],[Data inici contracte]]=0,"",(12/365)*Taula42[[#This Row],[Dies de contracte en vigor durant l´any 2023]])</f>
        <v/>
      </c>
      <c r="AK471" s="471" t="str">
        <f>IF(Taula42[[#This Row],[Data inici contracte]]=0,"",(24/365)*Taula42[[#This Row],[Dies de contracte en vigor durant l´any 2023]])</f>
        <v/>
      </c>
      <c r="AL471" s="471" t="str">
        <f>IF(Taula42[[#This Row],[Data inici contracte]]=0,"",(4/365)*Taula42[[#This Row],[Dies de contracte en vigor durant l´any 2023]])</f>
        <v/>
      </c>
      <c r="AM471" s="471" t="str">
        <f>IF(Taula42[[#This Row],[Data inici contracte]]=0,"",(64/365)*Taula42[[#This Row],[Dies de contracte en vigor durant l´any 2023]])</f>
        <v/>
      </c>
      <c r="AN471" s="420"/>
      <c r="AO471" s="91">
        <f>IF(AS471=1,((2763.41/365)*Taula42[[#This Row],[Dies de contracte en vigor durant l´any 2023]]),0)</f>
        <v>0</v>
      </c>
      <c r="AQ471" s="15"/>
      <c r="AS471" s="425">
        <f>IF(Taula42[[#This Row],[Núm. d''ordre]]&lt;&gt;"",1,0)</f>
        <v>0</v>
      </c>
      <c r="AU471" s="425">
        <f t="shared" si="64"/>
        <v>1</v>
      </c>
      <c r="AV471" s="425">
        <f t="shared" si="65"/>
        <v>0</v>
      </c>
      <c r="AX471" s="425">
        <f>IF(Taula42[[#This Row],[Núm. d''ordre]]&gt;0,1,0)</f>
        <v>1</v>
      </c>
      <c r="AZ471" s="426">
        <f t="shared" si="66"/>
        <v>0</v>
      </c>
      <c r="BA471" s="426">
        <f t="shared" si="67"/>
        <v>0</v>
      </c>
      <c r="BB471" s="426">
        <f t="shared" si="68"/>
        <v>0</v>
      </c>
      <c r="BD471" s="88">
        <f t="shared" si="69"/>
        <v>0</v>
      </c>
      <c r="BE471" s="88">
        <f t="shared" si="70"/>
        <v>0</v>
      </c>
      <c r="CC471" s="12"/>
      <c r="CD471" s="12"/>
      <c r="CE471" s="12"/>
    </row>
    <row r="472" spans="1:83" ht="13.5" customHeight="1">
      <c r="A472" s="9"/>
      <c r="B472" s="15" t="str">
        <f>IF($C472&lt;&gt;"",MAX($B$7:B471)+1,"")</f>
        <v/>
      </c>
      <c r="C472" s="2"/>
      <c r="D472" s="167"/>
      <c r="E472" s="168"/>
      <c r="F472" s="153"/>
      <c r="G472" s="153"/>
      <c r="H472" s="160"/>
      <c r="I472" s="159"/>
      <c r="J472" s="163"/>
      <c r="K472" s="172"/>
      <c r="L472" s="162"/>
      <c r="M472" s="162"/>
      <c r="N472" s="532" t="str">
        <f>IF(Taula42[[#This Row],[Data inici contracte]]&lt;&gt;0,Taula42[[#This Row],[Data finalització contracte]]+1,"")</f>
        <v/>
      </c>
      <c r="O47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72" s="495" t="str">
        <f>IF(Taula42[[#This Row],[Data inici contracte]]&lt;&gt;0,((Taula42[[#This Row],[Dies de contracte en vigor durant l´any 2023]]/365)*104),"")</f>
        <v/>
      </c>
      <c r="Q472" s="496"/>
      <c r="R472" s="496"/>
      <c r="S472" s="496"/>
      <c r="T472" s="496"/>
      <c r="U472" s="371">
        <f>SUM(Taula42[[#This Row],[Nombre d''hores de suport i acompanyament a les famílies]:[Nombre d''hores de seguiment en el lloc de feina]])</f>
        <v>0</v>
      </c>
      <c r="V472" s="371" t="str">
        <f>IF(Taula42[[#This Row],[Suma total d''hores d''atenció]]=0,"",AH472)</f>
        <v/>
      </c>
      <c r="W472" s="170"/>
      <c r="X472" s="170"/>
      <c r="Y472" s="170"/>
      <c r="Z472" s="170"/>
      <c r="AA472" s="170"/>
      <c r="AB472" s="224">
        <f t="shared" si="63"/>
        <v>0</v>
      </c>
      <c r="AC472" s="227">
        <f>Taula42[[#This Row],[Mòdul aplicat]]</f>
        <v>0</v>
      </c>
      <c r="AD472" s="231"/>
      <c r="AE472" s="80"/>
      <c r="AF472" s="529">
        <f>(IF(AND(AS472=1,Taula42[[#This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72" s="529">
        <f t="shared" si="71"/>
        <v>0</v>
      </c>
      <c r="AH47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72" s="420"/>
      <c r="AJ472" s="471" t="str">
        <f>IF(Taula42[[#This Row],[Data inici contracte]]=0,"",(12/365)*Taula42[[#This Row],[Dies de contracte en vigor durant l´any 2023]])</f>
        <v/>
      </c>
      <c r="AK472" s="471" t="str">
        <f>IF(Taula42[[#This Row],[Data inici contracte]]=0,"",(24/365)*Taula42[[#This Row],[Dies de contracte en vigor durant l´any 2023]])</f>
        <v/>
      </c>
      <c r="AL472" s="471" t="str">
        <f>IF(Taula42[[#This Row],[Data inici contracte]]=0,"",(4/365)*Taula42[[#This Row],[Dies de contracte en vigor durant l´any 2023]])</f>
        <v/>
      </c>
      <c r="AM472" s="471" t="str">
        <f>IF(Taula42[[#This Row],[Data inici contracte]]=0,"",(64/365)*Taula42[[#This Row],[Dies de contracte en vigor durant l´any 2023]])</f>
        <v/>
      </c>
      <c r="AN472" s="420"/>
      <c r="AO472" s="91">
        <f>IF(AS472=1,((2763.41/365)*Taula42[[#This Row],[Dies de contracte en vigor durant l´any 2023]]),0)</f>
        <v>0</v>
      </c>
      <c r="AQ472" s="15"/>
      <c r="AS472" s="425">
        <f>IF(Taula42[[#This Row],[Núm. d''ordre]]&lt;&gt;"",1,0)</f>
        <v>0</v>
      </c>
      <c r="AU472" s="425">
        <f t="shared" si="64"/>
        <v>1</v>
      </c>
      <c r="AV472" s="425">
        <f t="shared" si="65"/>
        <v>0</v>
      </c>
      <c r="AX472" s="425">
        <f>IF(Taula42[[#This Row],[Núm. d''ordre]]&gt;0,1,0)</f>
        <v>1</v>
      </c>
      <c r="AZ472" s="426">
        <f t="shared" si="66"/>
        <v>0</v>
      </c>
      <c r="BA472" s="426">
        <f t="shared" si="67"/>
        <v>0</v>
      </c>
      <c r="BB472" s="426">
        <f t="shared" si="68"/>
        <v>0</v>
      </c>
      <c r="BD472" s="88">
        <f t="shared" si="69"/>
        <v>0</v>
      </c>
      <c r="BE472" s="88">
        <f t="shared" si="70"/>
        <v>0</v>
      </c>
      <c r="CC472" s="12"/>
      <c r="CD472" s="12"/>
      <c r="CE472" s="12"/>
    </row>
    <row r="473" spans="1:83" ht="13.5" customHeight="1">
      <c r="A473" s="9"/>
      <c r="B473" s="15" t="str">
        <f>IF($C473&lt;&gt;"",MAX($B$7:B472)+1,"")</f>
        <v/>
      </c>
      <c r="C473" s="2"/>
      <c r="D473" s="167"/>
      <c r="E473" s="168"/>
      <c r="F473" s="153"/>
      <c r="G473" s="153"/>
      <c r="H473" s="160"/>
      <c r="I473" s="159"/>
      <c r="J473" s="163"/>
      <c r="K473" s="172"/>
      <c r="L473" s="162"/>
      <c r="M473" s="162"/>
      <c r="N473" s="532" t="str">
        <f>IF(Taula42[[#This Row],[Data inici contracte]]&lt;&gt;0,Taula42[[#This Row],[Data finalització contracte]]+1,"")</f>
        <v/>
      </c>
      <c r="O47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73" s="495" t="str">
        <f>IF(Taula42[[#This Row],[Data inici contracte]]&lt;&gt;0,((Taula42[[#This Row],[Dies de contracte en vigor durant l´any 2023]]/365)*104),"")</f>
        <v/>
      </c>
      <c r="Q473" s="496"/>
      <c r="R473" s="496"/>
      <c r="S473" s="496"/>
      <c r="T473" s="496"/>
      <c r="U473" s="371">
        <f>SUM(Taula42[[#This Row],[Nombre d''hores de suport i acompanyament a les famílies]:[Nombre d''hores de seguiment en el lloc de feina]])</f>
        <v>0</v>
      </c>
      <c r="V473" s="371" t="str">
        <f>IF(Taula42[[#This Row],[Suma total d''hores d''atenció]]=0,"",AH473)</f>
        <v/>
      </c>
      <c r="W473" s="170"/>
      <c r="X473" s="170"/>
      <c r="Y473" s="170"/>
      <c r="Z473" s="170"/>
      <c r="AA473" s="170"/>
      <c r="AB473" s="224">
        <f t="shared" si="63"/>
        <v>0</v>
      </c>
      <c r="AC473" s="227">
        <f>Taula42[[#This Row],[Mòdul aplicat]]</f>
        <v>0</v>
      </c>
      <c r="AD473" s="231"/>
      <c r="AE473" s="80"/>
      <c r="AF473" s="529">
        <f>(IF(AND(AS473=1,Taula42[[#This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73" s="529">
        <f t="shared" si="71"/>
        <v>0</v>
      </c>
      <c r="AH47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73" s="420"/>
      <c r="AJ473" s="471" t="str">
        <f>IF(Taula42[[#This Row],[Data inici contracte]]=0,"",(12/365)*Taula42[[#This Row],[Dies de contracte en vigor durant l´any 2023]])</f>
        <v/>
      </c>
      <c r="AK473" s="471" t="str">
        <f>IF(Taula42[[#This Row],[Data inici contracte]]=0,"",(24/365)*Taula42[[#This Row],[Dies de contracte en vigor durant l´any 2023]])</f>
        <v/>
      </c>
      <c r="AL473" s="471" t="str">
        <f>IF(Taula42[[#This Row],[Data inici contracte]]=0,"",(4/365)*Taula42[[#This Row],[Dies de contracte en vigor durant l´any 2023]])</f>
        <v/>
      </c>
      <c r="AM473" s="471" t="str">
        <f>IF(Taula42[[#This Row],[Data inici contracte]]=0,"",(64/365)*Taula42[[#This Row],[Dies de contracte en vigor durant l´any 2023]])</f>
        <v/>
      </c>
      <c r="AN473" s="420"/>
      <c r="AO473" s="91">
        <f>IF(AS473=1,((2763.41/365)*Taula42[[#This Row],[Dies de contracte en vigor durant l´any 2023]]),0)</f>
        <v>0</v>
      </c>
      <c r="AQ473" s="15"/>
      <c r="AS473" s="425">
        <f>IF(Taula42[[#This Row],[Núm. d''ordre]]&lt;&gt;"",1,0)</f>
        <v>0</v>
      </c>
      <c r="AU473" s="425">
        <f t="shared" si="64"/>
        <v>1</v>
      </c>
      <c r="AV473" s="425">
        <f t="shared" si="65"/>
        <v>0</v>
      </c>
      <c r="AX473" s="425">
        <f>IF(Taula42[[#This Row],[Núm. d''ordre]]&gt;0,1,0)</f>
        <v>1</v>
      </c>
      <c r="AZ473" s="426">
        <f t="shared" si="66"/>
        <v>0</v>
      </c>
      <c r="BA473" s="426">
        <f t="shared" si="67"/>
        <v>0</v>
      </c>
      <c r="BB473" s="426">
        <f t="shared" si="68"/>
        <v>0</v>
      </c>
      <c r="BD473" s="88">
        <f t="shared" si="69"/>
        <v>0</v>
      </c>
      <c r="BE473" s="88">
        <f t="shared" si="70"/>
        <v>0</v>
      </c>
      <c r="CC473" s="12"/>
      <c r="CD473" s="12"/>
      <c r="CE473" s="12"/>
    </row>
    <row r="474" spans="1:83" ht="13.5" customHeight="1">
      <c r="A474" s="9"/>
      <c r="B474" s="15" t="str">
        <f>IF($C474&lt;&gt;"",MAX($B$7:B473)+1,"")</f>
        <v/>
      </c>
      <c r="C474" s="2"/>
      <c r="D474" s="167"/>
      <c r="E474" s="168"/>
      <c r="F474" s="153"/>
      <c r="G474" s="153"/>
      <c r="H474" s="160"/>
      <c r="I474" s="159"/>
      <c r="J474" s="163"/>
      <c r="K474" s="172"/>
      <c r="L474" s="162"/>
      <c r="M474" s="162"/>
      <c r="N474" s="532" t="str">
        <f>IF(Taula42[[#This Row],[Data inici contracte]]&lt;&gt;0,Taula42[[#This Row],[Data finalització contracte]]+1,"")</f>
        <v/>
      </c>
      <c r="O47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74" s="495" t="str">
        <f>IF(Taula42[[#This Row],[Data inici contracte]]&lt;&gt;0,((Taula42[[#This Row],[Dies de contracte en vigor durant l´any 2023]]/365)*104),"")</f>
        <v/>
      </c>
      <c r="Q474" s="496"/>
      <c r="R474" s="496"/>
      <c r="S474" s="496"/>
      <c r="T474" s="496"/>
      <c r="U474" s="371">
        <f>SUM(Taula42[[#This Row],[Nombre d''hores de suport i acompanyament a les famílies]:[Nombre d''hores de seguiment en el lloc de feina]])</f>
        <v>0</v>
      </c>
      <c r="V474" s="371" t="str">
        <f>IF(Taula42[[#This Row],[Suma total d''hores d''atenció]]=0,"",AH474)</f>
        <v/>
      </c>
      <c r="W474" s="170"/>
      <c r="X474" s="170"/>
      <c r="Y474" s="170"/>
      <c r="Z474" s="170"/>
      <c r="AA474" s="170"/>
      <c r="AB474" s="224">
        <f t="shared" si="63"/>
        <v>0</v>
      </c>
      <c r="AC474" s="227">
        <f>Taula42[[#This Row],[Mòdul aplicat]]</f>
        <v>0</v>
      </c>
      <c r="AD474" s="231"/>
      <c r="AE474" s="80"/>
      <c r="AF474" s="529">
        <f>(IF(AND(AS474=1,Taula42[[#This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74" s="529">
        <f t="shared" si="71"/>
        <v>0</v>
      </c>
      <c r="AH47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74" s="420"/>
      <c r="AJ474" s="471" t="str">
        <f>IF(Taula42[[#This Row],[Data inici contracte]]=0,"",(12/365)*Taula42[[#This Row],[Dies de contracte en vigor durant l´any 2023]])</f>
        <v/>
      </c>
      <c r="AK474" s="471" t="str">
        <f>IF(Taula42[[#This Row],[Data inici contracte]]=0,"",(24/365)*Taula42[[#This Row],[Dies de contracte en vigor durant l´any 2023]])</f>
        <v/>
      </c>
      <c r="AL474" s="471" t="str">
        <f>IF(Taula42[[#This Row],[Data inici contracte]]=0,"",(4/365)*Taula42[[#This Row],[Dies de contracte en vigor durant l´any 2023]])</f>
        <v/>
      </c>
      <c r="AM474" s="471" t="str">
        <f>IF(Taula42[[#This Row],[Data inici contracte]]=0,"",(64/365)*Taula42[[#This Row],[Dies de contracte en vigor durant l´any 2023]])</f>
        <v/>
      </c>
      <c r="AN474" s="420"/>
      <c r="AO474" s="91">
        <f>IF(AS474=1,((2763.41/365)*Taula42[[#This Row],[Dies de contracte en vigor durant l´any 2023]]),0)</f>
        <v>0</v>
      </c>
      <c r="AQ474" s="15"/>
      <c r="AS474" s="425">
        <f>IF(Taula42[[#This Row],[Núm. d''ordre]]&lt;&gt;"",1,0)</f>
        <v>0</v>
      </c>
      <c r="AU474" s="425">
        <f t="shared" si="64"/>
        <v>1</v>
      </c>
      <c r="AV474" s="425">
        <f t="shared" si="65"/>
        <v>0</v>
      </c>
      <c r="AX474" s="425">
        <f>IF(Taula42[[#This Row],[Núm. d''ordre]]&gt;0,1,0)</f>
        <v>1</v>
      </c>
      <c r="AZ474" s="426">
        <f t="shared" si="66"/>
        <v>0</v>
      </c>
      <c r="BA474" s="426">
        <f t="shared" si="67"/>
        <v>0</v>
      </c>
      <c r="BB474" s="426">
        <f t="shared" si="68"/>
        <v>0</v>
      </c>
      <c r="BD474" s="88">
        <f t="shared" si="69"/>
        <v>0</v>
      </c>
      <c r="BE474" s="88">
        <f t="shared" si="70"/>
        <v>0</v>
      </c>
      <c r="CC474" s="12"/>
      <c r="CD474" s="12"/>
      <c r="CE474" s="12"/>
    </row>
    <row r="475" spans="1:83" ht="13.5" customHeight="1">
      <c r="A475" s="9"/>
      <c r="B475" s="15" t="str">
        <f>IF($C475&lt;&gt;"",MAX($B$7:B474)+1,"")</f>
        <v/>
      </c>
      <c r="C475" s="2"/>
      <c r="D475" s="167"/>
      <c r="E475" s="168"/>
      <c r="F475" s="153"/>
      <c r="G475" s="153"/>
      <c r="H475" s="160"/>
      <c r="I475" s="159"/>
      <c r="J475" s="163"/>
      <c r="K475" s="172"/>
      <c r="L475" s="162"/>
      <c r="M475" s="162"/>
      <c r="N475" s="532" t="str">
        <f>IF(Taula42[[#This Row],[Data inici contracte]]&lt;&gt;0,Taula42[[#This Row],[Data finalització contracte]]+1,"")</f>
        <v/>
      </c>
      <c r="O47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75" s="495" t="str">
        <f>IF(Taula42[[#This Row],[Data inici contracte]]&lt;&gt;0,((Taula42[[#This Row],[Dies de contracte en vigor durant l´any 2023]]/365)*104),"")</f>
        <v/>
      </c>
      <c r="Q475" s="496"/>
      <c r="R475" s="496"/>
      <c r="S475" s="496"/>
      <c r="T475" s="496"/>
      <c r="U475" s="371">
        <f>SUM(Taula42[[#This Row],[Nombre d''hores de suport i acompanyament a les famílies]:[Nombre d''hores de seguiment en el lloc de feina]])</f>
        <v>0</v>
      </c>
      <c r="V475" s="371" t="str">
        <f>IF(Taula42[[#This Row],[Suma total d''hores d''atenció]]=0,"",AH475)</f>
        <v/>
      </c>
      <c r="W475" s="170"/>
      <c r="X475" s="170"/>
      <c r="Y475" s="170"/>
      <c r="Z475" s="170"/>
      <c r="AA475" s="170"/>
      <c r="AB475" s="224">
        <f t="shared" si="63"/>
        <v>0</v>
      </c>
      <c r="AC475" s="227">
        <f>Taula42[[#This Row],[Mòdul aplicat]]</f>
        <v>0</v>
      </c>
      <c r="AD475" s="231"/>
      <c r="AE475" s="80"/>
      <c r="AF475" s="529">
        <f>(IF(AND(AS475=1,Taula42[[#This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75" s="529">
        <f t="shared" si="71"/>
        <v>0</v>
      </c>
      <c r="AH47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75" s="420"/>
      <c r="AJ475" s="471" t="str">
        <f>IF(Taula42[[#This Row],[Data inici contracte]]=0,"",(12/365)*Taula42[[#This Row],[Dies de contracte en vigor durant l´any 2023]])</f>
        <v/>
      </c>
      <c r="AK475" s="471" t="str">
        <f>IF(Taula42[[#This Row],[Data inici contracte]]=0,"",(24/365)*Taula42[[#This Row],[Dies de contracte en vigor durant l´any 2023]])</f>
        <v/>
      </c>
      <c r="AL475" s="471" t="str">
        <f>IF(Taula42[[#This Row],[Data inici contracte]]=0,"",(4/365)*Taula42[[#This Row],[Dies de contracte en vigor durant l´any 2023]])</f>
        <v/>
      </c>
      <c r="AM475" s="471" t="str">
        <f>IF(Taula42[[#This Row],[Data inici contracte]]=0,"",(64/365)*Taula42[[#This Row],[Dies de contracte en vigor durant l´any 2023]])</f>
        <v/>
      </c>
      <c r="AN475" s="420"/>
      <c r="AO475" s="91">
        <f>IF(AS475=1,((2763.41/365)*Taula42[[#This Row],[Dies de contracte en vigor durant l´any 2023]]),0)</f>
        <v>0</v>
      </c>
      <c r="AQ475" s="15"/>
      <c r="AS475" s="425">
        <f>IF(Taula42[[#This Row],[Núm. d''ordre]]&lt;&gt;"",1,0)</f>
        <v>0</v>
      </c>
      <c r="AU475" s="425">
        <f t="shared" si="64"/>
        <v>1</v>
      </c>
      <c r="AV475" s="425">
        <f t="shared" si="65"/>
        <v>0</v>
      </c>
      <c r="AX475" s="425">
        <f>IF(Taula42[[#This Row],[Núm. d''ordre]]&gt;0,1,0)</f>
        <v>1</v>
      </c>
      <c r="AZ475" s="426">
        <f t="shared" si="66"/>
        <v>0</v>
      </c>
      <c r="BA475" s="426">
        <f t="shared" si="67"/>
        <v>0</v>
      </c>
      <c r="BB475" s="426">
        <f t="shared" si="68"/>
        <v>0</v>
      </c>
      <c r="BD475" s="88">
        <f t="shared" si="69"/>
        <v>0</v>
      </c>
      <c r="BE475" s="88">
        <f t="shared" si="70"/>
        <v>0</v>
      </c>
      <c r="CC475" s="12"/>
      <c r="CD475" s="12"/>
      <c r="CE475" s="12"/>
    </row>
    <row r="476" spans="1:83" ht="13.5" customHeight="1">
      <c r="A476" s="9"/>
      <c r="B476" s="15" t="str">
        <f>IF($C476&lt;&gt;"",MAX($B$7:B475)+1,"")</f>
        <v/>
      </c>
      <c r="C476" s="2"/>
      <c r="D476" s="167"/>
      <c r="E476" s="168"/>
      <c r="F476" s="153"/>
      <c r="G476" s="153"/>
      <c r="H476" s="160"/>
      <c r="I476" s="159"/>
      <c r="J476" s="163"/>
      <c r="K476" s="172"/>
      <c r="L476" s="162"/>
      <c r="M476" s="162"/>
      <c r="N476" s="532" t="str">
        <f>IF(Taula42[[#This Row],[Data inici contracte]]&lt;&gt;0,Taula42[[#This Row],[Data finalització contracte]]+1,"")</f>
        <v/>
      </c>
      <c r="O47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76" s="495" t="str">
        <f>IF(Taula42[[#This Row],[Data inici contracte]]&lt;&gt;0,((Taula42[[#This Row],[Dies de contracte en vigor durant l´any 2023]]/365)*104),"")</f>
        <v/>
      </c>
      <c r="Q476" s="496"/>
      <c r="R476" s="496"/>
      <c r="S476" s="496"/>
      <c r="T476" s="496"/>
      <c r="U476" s="371">
        <f>SUM(Taula42[[#This Row],[Nombre d''hores de suport i acompanyament a les famílies]:[Nombre d''hores de seguiment en el lloc de feina]])</f>
        <v>0</v>
      </c>
      <c r="V476" s="371" t="str">
        <f>IF(Taula42[[#This Row],[Suma total d''hores d''atenció]]=0,"",AH476)</f>
        <v/>
      </c>
      <c r="W476" s="170"/>
      <c r="X476" s="170"/>
      <c r="Y476" s="170"/>
      <c r="Z476" s="170"/>
      <c r="AA476" s="170"/>
      <c r="AB476" s="224">
        <f t="shared" si="63"/>
        <v>0</v>
      </c>
      <c r="AC476" s="227">
        <f>Taula42[[#This Row],[Mòdul aplicat]]</f>
        <v>0</v>
      </c>
      <c r="AD476" s="231"/>
      <c r="AE476" s="80"/>
      <c r="AF476" s="529">
        <f>(IF(AND(AS476=1,Taula42[[#This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76" s="529">
        <f t="shared" si="71"/>
        <v>0</v>
      </c>
      <c r="AH47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76" s="420"/>
      <c r="AJ476" s="471" t="str">
        <f>IF(Taula42[[#This Row],[Data inici contracte]]=0,"",(12/365)*Taula42[[#This Row],[Dies de contracte en vigor durant l´any 2023]])</f>
        <v/>
      </c>
      <c r="AK476" s="471" t="str">
        <f>IF(Taula42[[#This Row],[Data inici contracte]]=0,"",(24/365)*Taula42[[#This Row],[Dies de contracte en vigor durant l´any 2023]])</f>
        <v/>
      </c>
      <c r="AL476" s="471" t="str">
        <f>IF(Taula42[[#This Row],[Data inici contracte]]=0,"",(4/365)*Taula42[[#This Row],[Dies de contracte en vigor durant l´any 2023]])</f>
        <v/>
      </c>
      <c r="AM476" s="471" t="str">
        <f>IF(Taula42[[#This Row],[Data inici contracte]]=0,"",(64/365)*Taula42[[#This Row],[Dies de contracte en vigor durant l´any 2023]])</f>
        <v/>
      </c>
      <c r="AN476" s="420"/>
      <c r="AO476" s="91">
        <f>IF(AS476=1,((2763.41/365)*Taula42[[#This Row],[Dies de contracte en vigor durant l´any 2023]]),0)</f>
        <v>0</v>
      </c>
      <c r="AQ476" s="15"/>
      <c r="AS476" s="425">
        <f>IF(Taula42[[#This Row],[Núm. d''ordre]]&lt;&gt;"",1,0)</f>
        <v>0</v>
      </c>
      <c r="AU476" s="425">
        <f t="shared" si="64"/>
        <v>1</v>
      </c>
      <c r="AV476" s="425">
        <f t="shared" si="65"/>
        <v>0</v>
      </c>
      <c r="AX476" s="425">
        <f>IF(Taula42[[#This Row],[Núm. d''ordre]]&gt;0,1,0)</f>
        <v>1</v>
      </c>
      <c r="AZ476" s="426">
        <f t="shared" si="66"/>
        <v>0</v>
      </c>
      <c r="BA476" s="426">
        <f t="shared" si="67"/>
        <v>0</v>
      </c>
      <c r="BB476" s="426">
        <f t="shared" si="68"/>
        <v>0</v>
      </c>
      <c r="BD476" s="88">
        <f t="shared" si="69"/>
        <v>0</v>
      </c>
      <c r="BE476" s="88">
        <f t="shared" si="70"/>
        <v>0</v>
      </c>
      <c r="CC476" s="12"/>
      <c r="CD476" s="12"/>
      <c r="CE476" s="12"/>
    </row>
    <row r="477" spans="1:83" ht="13.5" customHeight="1">
      <c r="A477" s="9"/>
      <c r="B477" s="15" t="str">
        <f>IF($C477&lt;&gt;"",MAX($B$7:B476)+1,"")</f>
        <v/>
      </c>
      <c r="C477" s="2"/>
      <c r="D477" s="167"/>
      <c r="E477" s="168"/>
      <c r="F477" s="153"/>
      <c r="G477" s="153"/>
      <c r="H477" s="160"/>
      <c r="I477" s="159"/>
      <c r="J477" s="163"/>
      <c r="K477" s="172"/>
      <c r="L477" s="162"/>
      <c r="M477" s="162"/>
      <c r="N477" s="532" t="str">
        <f>IF(Taula42[[#This Row],[Data inici contracte]]&lt;&gt;0,Taula42[[#This Row],[Data finalització contracte]]+1,"")</f>
        <v/>
      </c>
      <c r="O47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77" s="495" t="str">
        <f>IF(Taula42[[#This Row],[Data inici contracte]]&lt;&gt;0,((Taula42[[#This Row],[Dies de contracte en vigor durant l´any 2023]]/365)*104),"")</f>
        <v/>
      </c>
      <c r="Q477" s="496"/>
      <c r="R477" s="496"/>
      <c r="S477" s="496"/>
      <c r="T477" s="496"/>
      <c r="U477" s="371">
        <f>SUM(Taula42[[#This Row],[Nombre d''hores de suport i acompanyament a les famílies]:[Nombre d''hores de seguiment en el lloc de feina]])</f>
        <v>0</v>
      </c>
      <c r="V477" s="371" t="str">
        <f>IF(Taula42[[#This Row],[Suma total d''hores d''atenció]]=0,"",AH477)</f>
        <v/>
      </c>
      <c r="W477" s="170"/>
      <c r="X477" s="170"/>
      <c r="Y477" s="170"/>
      <c r="Z477" s="170"/>
      <c r="AA477" s="170"/>
      <c r="AB477" s="224">
        <f t="shared" si="63"/>
        <v>0</v>
      </c>
      <c r="AC477" s="227">
        <f>Taula42[[#This Row],[Mòdul aplicat]]</f>
        <v>0</v>
      </c>
      <c r="AD477" s="231"/>
      <c r="AE477" s="80"/>
      <c r="AF477" s="529">
        <f>(IF(AND(AS477=1,Taula42[[#This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77" s="529">
        <f t="shared" si="71"/>
        <v>0</v>
      </c>
      <c r="AH47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77" s="420"/>
      <c r="AJ477" s="471" t="str">
        <f>IF(Taula42[[#This Row],[Data inici contracte]]=0,"",(12/365)*Taula42[[#This Row],[Dies de contracte en vigor durant l´any 2023]])</f>
        <v/>
      </c>
      <c r="AK477" s="471" t="str">
        <f>IF(Taula42[[#This Row],[Data inici contracte]]=0,"",(24/365)*Taula42[[#This Row],[Dies de contracte en vigor durant l´any 2023]])</f>
        <v/>
      </c>
      <c r="AL477" s="471" t="str">
        <f>IF(Taula42[[#This Row],[Data inici contracte]]=0,"",(4/365)*Taula42[[#This Row],[Dies de contracte en vigor durant l´any 2023]])</f>
        <v/>
      </c>
      <c r="AM477" s="471" t="str">
        <f>IF(Taula42[[#This Row],[Data inici contracte]]=0,"",(64/365)*Taula42[[#This Row],[Dies de contracte en vigor durant l´any 2023]])</f>
        <v/>
      </c>
      <c r="AN477" s="420"/>
      <c r="AO477" s="91">
        <f>IF(AS477=1,((2763.41/365)*Taula42[[#This Row],[Dies de contracte en vigor durant l´any 2023]]),0)</f>
        <v>0</v>
      </c>
      <c r="AQ477" s="15"/>
      <c r="AS477" s="425">
        <f>IF(Taula42[[#This Row],[Núm. d''ordre]]&lt;&gt;"",1,0)</f>
        <v>0</v>
      </c>
      <c r="AU477" s="425">
        <f t="shared" si="64"/>
        <v>1</v>
      </c>
      <c r="AV477" s="425">
        <f t="shared" si="65"/>
        <v>0</v>
      </c>
      <c r="AX477" s="425">
        <f>IF(Taula42[[#This Row],[Núm. d''ordre]]&gt;0,1,0)</f>
        <v>1</v>
      </c>
      <c r="AZ477" s="426">
        <f t="shared" si="66"/>
        <v>0</v>
      </c>
      <c r="BA477" s="426">
        <f t="shared" si="67"/>
        <v>0</v>
      </c>
      <c r="BB477" s="426">
        <f t="shared" si="68"/>
        <v>0</v>
      </c>
      <c r="BD477" s="88">
        <f t="shared" si="69"/>
        <v>0</v>
      </c>
      <c r="BE477" s="88">
        <f t="shared" si="70"/>
        <v>0</v>
      </c>
      <c r="CC477" s="12"/>
      <c r="CD477" s="12"/>
      <c r="CE477" s="12"/>
    </row>
    <row r="478" spans="1:83" ht="13.5" customHeight="1">
      <c r="A478" s="9"/>
      <c r="B478" s="15" t="str">
        <f>IF($C478&lt;&gt;"",MAX($B$7:B477)+1,"")</f>
        <v/>
      </c>
      <c r="C478" s="2"/>
      <c r="D478" s="167"/>
      <c r="E478" s="168"/>
      <c r="F478" s="153"/>
      <c r="G478" s="153"/>
      <c r="H478" s="160"/>
      <c r="I478" s="159"/>
      <c r="J478" s="163"/>
      <c r="K478" s="172"/>
      <c r="L478" s="162"/>
      <c r="M478" s="162"/>
      <c r="N478" s="532" t="str">
        <f>IF(Taula42[[#This Row],[Data inici contracte]]&lt;&gt;0,Taula42[[#This Row],[Data finalització contracte]]+1,"")</f>
        <v/>
      </c>
      <c r="O47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78" s="495" t="str">
        <f>IF(Taula42[[#This Row],[Data inici contracte]]&lt;&gt;0,((Taula42[[#This Row],[Dies de contracte en vigor durant l´any 2023]]/365)*104),"")</f>
        <v/>
      </c>
      <c r="Q478" s="496"/>
      <c r="R478" s="496"/>
      <c r="S478" s="496"/>
      <c r="T478" s="496"/>
      <c r="U478" s="371">
        <f>SUM(Taula42[[#This Row],[Nombre d''hores de suport i acompanyament a les famílies]:[Nombre d''hores de seguiment en el lloc de feina]])</f>
        <v>0</v>
      </c>
      <c r="V478" s="371" t="str">
        <f>IF(Taula42[[#This Row],[Suma total d''hores d''atenció]]=0,"",AH478)</f>
        <v/>
      </c>
      <c r="W478" s="170"/>
      <c r="X478" s="170"/>
      <c r="Y478" s="170"/>
      <c r="Z478" s="170"/>
      <c r="AA478" s="170"/>
      <c r="AB478" s="224">
        <f t="shared" si="63"/>
        <v>0</v>
      </c>
      <c r="AC478" s="227">
        <f>Taula42[[#This Row],[Mòdul aplicat]]</f>
        <v>0</v>
      </c>
      <c r="AD478" s="231"/>
      <c r="AE478" s="80"/>
      <c r="AF478" s="529">
        <f>(IF(AND(AS478=1,Taula42[[#This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78" s="529">
        <f t="shared" si="71"/>
        <v>0</v>
      </c>
      <c r="AH47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78" s="420"/>
      <c r="AJ478" s="471" t="str">
        <f>IF(Taula42[[#This Row],[Data inici contracte]]=0,"",(12/365)*Taula42[[#This Row],[Dies de contracte en vigor durant l´any 2023]])</f>
        <v/>
      </c>
      <c r="AK478" s="471" t="str">
        <f>IF(Taula42[[#This Row],[Data inici contracte]]=0,"",(24/365)*Taula42[[#This Row],[Dies de contracte en vigor durant l´any 2023]])</f>
        <v/>
      </c>
      <c r="AL478" s="471" t="str">
        <f>IF(Taula42[[#This Row],[Data inici contracte]]=0,"",(4/365)*Taula42[[#This Row],[Dies de contracte en vigor durant l´any 2023]])</f>
        <v/>
      </c>
      <c r="AM478" s="471" t="str">
        <f>IF(Taula42[[#This Row],[Data inici contracte]]=0,"",(64/365)*Taula42[[#This Row],[Dies de contracte en vigor durant l´any 2023]])</f>
        <v/>
      </c>
      <c r="AN478" s="420"/>
      <c r="AO478" s="91">
        <f>IF(AS478=1,((2763.41/365)*Taula42[[#This Row],[Dies de contracte en vigor durant l´any 2023]]),0)</f>
        <v>0</v>
      </c>
      <c r="AQ478" s="15"/>
      <c r="AS478" s="425">
        <f>IF(Taula42[[#This Row],[Núm. d''ordre]]&lt;&gt;"",1,0)</f>
        <v>0</v>
      </c>
      <c r="AU478" s="425">
        <f t="shared" si="64"/>
        <v>1</v>
      </c>
      <c r="AV478" s="425">
        <f t="shared" si="65"/>
        <v>0</v>
      </c>
      <c r="AX478" s="425">
        <f>IF(Taula42[[#This Row],[Núm. d''ordre]]&gt;0,1,0)</f>
        <v>1</v>
      </c>
      <c r="AZ478" s="426">
        <f t="shared" si="66"/>
        <v>0</v>
      </c>
      <c r="BA478" s="426">
        <f t="shared" si="67"/>
        <v>0</v>
      </c>
      <c r="BB478" s="426">
        <f t="shared" si="68"/>
        <v>0</v>
      </c>
      <c r="BD478" s="88">
        <f t="shared" si="69"/>
        <v>0</v>
      </c>
      <c r="BE478" s="88">
        <f t="shared" si="70"/>
        <v>0</v>
      </c>
      <c r="CC478" s="12"/>
      <c r="CD478" s="12"/>
      <c r="CE478" s="12"/>
    </row>
    <row r="479" spans="1:83" ht="13.5" customHeight="1">
      <c r="A479" s="9"/>
      <c r="B479" s="15" t="str">
        <f>IF($C479&lt;&gt;"",MAX($B$7:B478)+1,"")</f>
        <v/>
      </c>
      <c r="C479" s="2"/>
      <c r="D479" s="167"/>
      <c r="E479" s="168"/>
      <c r="F479" s="153"/>
      <c r="G479" s="153"/>
      <c r="H479" s="160"/>
      <c r="I479" s="159"/>
      <c r="J479" s="163"/>
      <c r="K479" s="172"/>
      <c r="L479" s="162"/>
      <c r="M479" s="162"/>
      <c r="N479" s="532" t="str">
        <f>IF(Taula42[[#This Row],[Data inici contracte]]&lt;&gt;0,Taula42[[#This Row],[Data finalització contracte]]+1,"")</f>
        <v/>
      </c>
      <c r="O47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79" s="495" t="str">
        <f>IF(Taula42[[#This Row],[Data inici contracte]]&lt;&gt;0,((Taula42[[#This Row],[Dies de contracte en vigor durant l´any 2023]]/365)*104),"")</f>
        <v/>
      </c>
      <c r="Q479" s="496"/>
      <c r="R479" s="496"/>
      <c r="S479" s="496"/>
      <c r="T479" s="496"/>
      <c r="U479" s="371">
        <f>SUM(Taula42[[#This Row],[Nombre d''hores de suport i acompanyament a les famílies]:[Nombre d''hores de seguiment en el lloc de feina]])</f>
        <v>0</v>
      </c>
      <c r="V479" s="371" t="str">
        <f>IF(Taula42[[#This Row],[Suma total d''hores d''atenció]]=0,"",AH479)</f>
        <v/>
      </c>
      <c r="W479" s="170"/>
      <c r="X479" s="170"/>
      <c r="Y479" s="170"/>
      <c r="Z479" s="170"/>
      <c r="AA479" s="170"/>
      <c r="AB479" s="224">
        <f t="shared" si="63"/>
        <v>0</v>
      </c>
      <c r="AC479" s="227">
        <f>Taula42[[#This Row],[Mòdul aplicat]]</f>
        <v>0</v>
      </c>
      <c r="AD479" s="231"/>
      <c r="AE479" s="80"/>
      <c r="AF479" s="529">
        <f>(IF(AND(AS479=1,Taula42[[#This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79" s="529">
        <f t="shared" si="71"/>
        <v>0</v>
      </c>
      <c r="AH47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79" s="420"/>
      <c r="AJ479" s="471" t="str">
        <f>IF(Taula42[[#This Row],[Data inici contracte]]=0,"",(12/365)*Taula42[[#This Row],[Dies de contracte en vigor durant l´any 2023]])</f>
        <v/>
      </c>
      <c r="AK479" s="471" t="str">
        <f>IF(Taula42[[#This Row],[Data inici contracte]]=0,"",(24/365)*Taula42[[#This Row],[Dies de contracte en vigor durant l´any 2023]])</f>
        <v/>
      </c>
      <c r="AL479" s="471" t="str">
        <f>IF(Taula42[[#This Row],[Data inici contracte]]=0,"",(4/365)*Taula42[[#This Row],[Dies de contracte en vigor durant l´any 2023]])</f>
        <v/>
      </c>
      <c r="AM479" s="471" t="str">
        <f>IF(Taula42[[#This Row],[Data inici contracte]]=0,"",(64/365)*Taula42[[#This Row],[Dies de contracte en vigor durant l´any 2023]])</f>
        <v/>
      </c>
      <c r="AN479" s="420"/>
      <c r="AO479" s="91">
        <f>IF(AS479=1,((2763.41/365)*Taula42[[#This Row],[Dies de contracte en vigor durant l´any 2023]]),0)</f>
        <v>0</v>
      </c>
      <c r="AQ479" s="15"/>
      <c r="AS479" s="425">
        <f>IF(Taula42[[#This Row],[Núm. d''ordre]]&lt;&gt;"",1,0)</f>
        <v>0</v>
      </c>
      <c r="AU479" s="425">
        <f t="shared" si="64"/>
        <v>1</v>
      </c>
      <c r="AV479" s="425">
        <f t="shared" si="65"/>
        <v>0</v>
      </c>
      <c r="AX479" s="425">
        <f>IF(Taula42[[#This Row],[Núm. d''ordre]]&gt;0,1,0)</f>
        <v>1</v>
      </c>
      <c r="AZ479" s="426">
        <f t="shared" si="66"/>
        <v>0</v>
      </c>
      <c r="BA479" s="426">
        <f t="shared" si="67"/>
        <v>0</v>
      </c>
      <c r="BB479" s="426">
        <f t="shared" si="68"/>
        <v>0</v>
      </c>
      <c r="BD479" s="88">
        <f t="shared" si="69"/>
        <v>0</v>
      </c>
      <c r="BE479" s="88">
        <f t="shared" si="70"/>
        <v>0</v>
      </c>
      <c r="CC479" s="12"/>
      <c r="CD479" s="12"/>
      <c r="CE479" s="12"/>
    </row>
    <row r="480" spans="1:83" ht="13.5" customHeight="1">
      <c r="A480" s="9"/>
      <c r="B480" s="15" t="str">
        <f>IF($C480&lt;&gt;"",MAX($B$7:B479)+1,"")</f>
        <v/>
      </c>
      <c r="C480" s="2"/>
      <c r="D480" s="167"/>
      <c r="E480" s="168"/>
      <c r="F480" s="153"/>
      <c r="G480" s="153"/>
      <c r="H480" s="160"/>
      <c r="I480" s="159"/>
      <c r="J480" s="163"/>
      <c r="K480" s="172"/>
      <c r="L480" s="162"/>
      <c r="M480" s="162"/>
      <c r="N480" s="532" t="str">
        <f>IF(Taula42[[#This Row],[Data inici contracte]]&lt;&gt;0,Taula42[[#This Row],[Data finalització contracte]]+1,"")</f>
        <v/>
      </c>
      <c r="O48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80" s="495" t="str">
        <f>IF(Taula42[[#This Row],[Data inici contracte]]&lt;&gt;0,((Taula42[[#This Row],[Dies de contracte en vigor durant l´any 2023]]/365)*104),"")</f>
        <v/>
      </c>
      <c r="Q480" s="496"/>
      <c r="R480" s="496"/>
      <c r="S480" s="496"/>
      <c r="T480" s="496"/>
      <c r="U480" s="371">
        <f>SUM(Taula42[[#This Row],[Nombre d''hores de suport i acompanyament a les famílies]:[Nombre d''hores de seguiment en el lloc de feina]])</f>
        <v>0</v>
      </c>
      <c r="V480" s="371" t="str">
        <f>IF(Taula42[[#This Row],[Suma total d''hores d''atenció]]=0,"",AH480)</f>
        <v/>
      </c>
      <c r="W480" s="170"/>
      <c r="X480" s="170"/>
      <c r="Y480" s="170"/>
      <c r="Z480" s="170"/>
      <c r="AA480" s="170"/>
      <c r="AB480" s="224">
        <f t="shared" si="63"/>
        <v>0</v>
      </c>
      <c r="AC480" s="227">
        <f>Taula42[[#This Row],[Mòdul aplicat]]</f>
        <v>0</v>
      </c>
      <c r="AD480" s="231"/>
      <c r="AE480" s="80"/>
      <c r="AF480" s="529">
        <f>(IF(AND(AS480=1,Taula42[[#This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80" s="529">
        <f t="shared" si="71"/>
        <v>0</v>
      </c>
      <c r="AH48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80" s="420"/>
      <c r="AJ480" s="471" t="str">
        <f>IF(Taula42[[#This Row],[Data inici contracte]]=0,"",(12/365)*Taula42[[#This Row],[Dies de contracte en vigor durant l´any 2023]])</f>
        <v/>
      </c>
      <c r="AK480" s="471" t="str">
        <f>IF(Taula42[[#This Row],[Data inici contracte]]=0,"",(24/365)*Taula42[[#This Row],[Dies de contracte en vigor durant l´any 2023]])</f>
        <v/>
      </c>
      <c r="AL480" s="471" t="str">
        <f>IF(Taula42[[#This Row],[Data inici contracte]]=0,"",(4/365)*Taula42[[#This Row],[Dies de contracte en vigor durant l´any 2023]])</f>
        <v/>
      </c>
      <c r="AM480" s="471" t="str">
        <f>IF(Taula42[[#This Row],[Data inici contracte]]=0,"",(64/365)*Taula42[[#This Row],[Dies de contracte en vigor durant l´any 2023]])</f>
        <v/>
      </c>
      <c r="AN480" s="420"/>
      <c r="AO480" s="91">
        <f>IF(AS480=1,((2763.41/365)*Taula42[[#This Row],[Dies de contracte en vigor durant l´any 2023]]),0)</f>
        <v>0</v>
      </c>
      <c r="AQ480" s="15"/>
      <c r="AS480" s="425">
        <f>IF(Taula42[[#This Row],[Núm. d''ordre]]&lt;&gt;"",1,0)</f>
        <v>0</v>
      </c>
      <c r="AU480" s="425">
        <f t="shared" si="64"/>
        <v>1</v>
      </c>
      <c r="AV480" s="425">
        <f t="shared" si="65"/>
        <v>0</v>
      </c>
      <c r="AX480" s="425">
        <f>IF(Taula42[[#This Row],[Núm. d''ordre]]&gt;0,1,0)</f>
        <v>1</v>
      </c>
      <c r="AZ480" s="426">
        <f t="shared" si="66"/>
        <v>0</v>
      </c>
      <c r="BA480" s="426">
        <f t="shared" si="67"/>
        <v>0</v>
      </c>
      <c r="BB480" s="426">
        <f t="shared" si="68"/>
        <v>0</v>
      </c>
      <c r="BD480" s="88">
        <f t="shared" si="69"/>
        <v>0</v>
      </c>
      <c r="BE480" s="88">
        <f t="shared" si="70"/>
        <v>0</v>
      </c>
      <c r="CC480" s="12"/>
      <c r="CD480" s="12"/>
      <c r="CE480" s="12"/>
    </row>
    <row r="481" spans="1:83" ht="13.5" customHeight="1">
      <c r="A481" s="9"/>
      <c r="B481" s="15" t="str">
        <f>IF($C481&lt;&gt;"",MAX($B$7:B480)+1,"")</f>
        <v/>
      </c>
      <c r="C481" s="2"/>
      <c r="D481" s="167"/>
      <c r="E481" s="168"/>
      <c r="F481" s="153"/>
      <c r="G481" s="153"/>
      <c r="H481" s="160"/>
      <c r="I481" s="159"/>
      <c r="J481" s="163"/>
      <c r="K481" s="172"/>
      <c r="L481" s="162"/>
      <c r="M481" s="162"/>
      <c r="N481" s="532" t="str">
        <f>IF(Taula42[[#This Row],[Data inici contracte]]&lt;&gt;0,Taula42[[#This Row],[Data finalització contracte]]+1,"")</f>
        <v/>
      </c>
      <c r="O48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81" s="495" t="str">
        <f>IF(Taula42[[#This Row],[Data inici contracte]]&lt;&gt;0,((Taula42[[#This Row],[Dies de contracte en vigor durant l´any 2023]]/365)*104),"")</f>
        <v/>
      </c>
      <c r="Q481" s="496"/>
      <c r="R481" s="496"/>
      <c r="S481" s="496"/>
      <c r="T481" s="496"/>
      <c r="U481" s="371">
        <f>SUM(Taula42[[#This Row],[Nombre d''hores de suport i acompanyament a les famílies]:[Nombre d''hores de seguiment en el lloc de feina]])</f>
        <v>0</v>
      </c>
      <c r="V481" s="371" t="str">
        <f>IF(Taula42[[#This Row],[Suma total d''hores d''atenció]]=0,"",AH481)</f>
        <v/>
      </c>
      <c r="W481" s="170"/>
      <c r="X481" s="170"/>
      <c r="Y481" s="170"/>
      <c r="Z481" s="170"/>
      <c r="AA481" s="170"/>
      <c r="AB481" s="224">
        <f t="shared" si="63"/>
        <v>0</v>
      </c>
      <c r="AC481" s="227">
        <f>Taula42[[#This Row],[Mòdul aplicat]]</f>
        <v>0</v>
      </c>
      <c r="AD481" s="231"/>
      <c r="AE481" s="80"/>
      <c r="AF481" s="529">
        <f>(IF(AND(AS481=1,Taula42[[#This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81" s="529">
        <f t="shared" si="71"/>
        <v>0</v>
      </c>
      <c r="AH48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81" s="420"/>
      <c r="AJ481" s="471" t="str">
        <f>IF(Taula42[[#This Row],[Data inici contracte]]=0,"",(12/365)*Taula42[[#This Row],[Dies de contracte en vigor durant l´any 2023]])</f>
        <v/>
      </c>
      <c r="AK481" s="471" t="str">
        <f>IF(Taula42[[#This Row],[Data inici contracte]]=0,"",(24/365)*Taula42[[#This Row],[Dies de contracte en vigor durant l´any 2023]])</f>
        <v/>
      </c>
      <c r="AL481" s="471" t="str">
        <f>IF(Taula42[[#This Row],[Data inici contracte]]=0,"",(4/365)*Taula42[[#This Row],[Dies de contracte en vigor durant l´any 2023]])</f>
        <v/>
      </c>
      <c r="AM481" s="471" t="str">
        <f>IF(Taula42[[#This Row],[Data inici contracte]]=0,"",(64/365)*Taula42[[#This Row],[Dies de contracte en vigor durant l´any 2023]])</f>
        <v/>
      </c>
      <c r="AN481" s="420"/>
      <c r="AO481" s="91">
        <f>IF(AS481=1,((2763.41/365)*Taula42[[#This Row],[Dies de contracte en vigor durant l´any 2023]]),0)</f>
        <v>0</v>
      </c>
      <c r="AQ481" s="15"/>
      <c r="AS481" s="425">
        <f>IF(Taula42[[#This Row],[Núm. d''ordre]]&lt;&gt;"",1,0)</f>
        <v>0</v>
      </c>
      <c r="AU481" s="425">
        <f t="shared" si="64"/>
        <v>1</v>
      </c>
      <c r="AV481" s="425">
        <f t="shared" si="65"/>
        <v>0</v>
      </c>
      <c r="AX481" s="425">
        <f>IF(Taula42[[#This Row],[Núm. d''ordre]]&gt;0,1,0)</f>
        <v>1</v>
      </c>
      <c r="AZ481" s="426">
        <f t="shared" si="66"/>
        <v>0</v>
      </c>
      <c r="BA481" s="426">
        <f t="shared" si="67"/>
        <v>0</v>
      </c>
      <c r="BB481" s="426">
        <f t="shared" si="68"/>
        <v>0</v>
      </c>
      <c r="BD481" s="88">
        <f t="shared" si="69"/>
        <v>0</v>
      </c>
      <c r="BE481" s="88">
        <f t="shared" si="70"/>
        <v>0</v>
      </c>
      <c r="CC481" s="12"/>
      <c r="CD481" s="12"/>
      <c r="CE481" s="12"/>
    </row>
    <row r="482" spans="1:83" ht="13.5" customHeight="1">
      <c r="A482" s="9"/>
      <c r="B482" s="15" t="str">
        <f>IF($C482&lt;&gt;"",MAX($B$7:B481)+1,"")</f>
        <v/>
      </c>
      <c r="C482" s="2"/>
      <c r="D482" s="167"/>
      <c r="E482" s="168"/>
      <c r="F482" s="153"/>
      <c r="G482" s="153"/>
      <c r="H482" s="160"/>
      <c r="I482" s="159"/>
      <c r="J482" s="163"/>
      <c r="K482" s="172"/>
      <c r="L482" s="162"/>
      <c r="M482" s="162"/>
      <c r="N482" s="532" t="str">
        <f>IF(Taula42[[#This Row],[Data inici contracte]]&lt;&gt;0,Taula42[[#This Row],[Data finalització contracte]]+1,"")</f>
        <v/>
      </c>
      <c r="O48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82" s="495" t="str">
        <f>IF(Taula42[[#This Row],[Data inici contracte]]&lt;&gt;0,((Taula42[[#This Row],[Dies de contracte en vigor durant l´any 2023]]/365)*104),"")</f>
        <v/>
      </c>
      <c r="Q482" s="496"/>
      <c r="R482" s="496"/>
      <c r="S482" s="496"/>
      <c r="T482" s="496"/>
      <c r="U482" s="371">
        <f>SUM(Taula42[[#This Row],[Nombre d''hores de suport i acompanyament a les famílies]:[Nombre d''hores de seguiment en el lloc de feina]])</f>
        <v>0</v>
      </c>
      <c r="V482" s="371" t="str">
        <f>IF(Taula42[[#This Row],[Suma total d''hores d''atenció]]=0,"",AH482)</f>
        <v/>
      </c>
      <c r="W482" s="170"/>
      <c r="X482" s="170"/>
      <c r="Y482" s="170"/>
      <c r="Z482" s="170"/>
      <c r="AA482" s="170"/>
      <c r="AB482" s="224">
        <f t="shared" si="63"/>
        <v>0</v>
      </c>
      <c r="AC482" s="227">
        <f>Taula42[[#This Row],[Mòdul aplicat]]</f>
        <v>0</v>
      </c>
      <c r="AD482" s="231"/>
      <c r="AE482" s="80"/>
      <c r="AF482" s="529">
        <f>(IF(AND(AS482=1,Taula42[[#This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82" s="529">
        <f t="shared" si="71"/>
        <v>0</v>
      </c>
      <c r="AH48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82" s="420"/>
      <c r="AJ482" s="471" t="str">
        <f>IF(Taula42[[#This Row],[Data inici contracte]]=0,"",(12/365)*Taula42[[#This Row],[Dies de contracte en vigor durant l´any 2023]])</f>
        <v/>
      </c>
      <c r="AK482" s="471" t="str">
        <f>IF(Taula42[[#This Row],[Data inici contracte]]=0,"",(24/365)*Taula42[[#This Row],[Dies de contracte en vigor durant l´any 2023]])</f>
        <v/>
      </c>
      <c r="AL482" s="471" t="str">
        <f>IF(Taula42[[#This Row],[Data inici contracte]]=0,"",(4/365)*Taula42[[#This Row],[Dies de contracte en vigor durant l´any 2023]])</f>
        <v/>
      </c>
      <c r="AM482" s="471" t="str">
        <f>IF(Taula42[[#This Row],[Data inici contracte]]=0,"",(64/365)*Taula42[[#This Row],[Dies de contracte en vigor durant l´any 2023]])</f>
        <v/>
      </c>
      <c r="AN482" s="420"/>
      <c r="AO482" s="91">
        <f>IF(AS482=1,((2763.41/365)*Taula42[[#This Row],[Dies de contracte en vigor durant l´any 2023]]),0)</f>
        <v>0</v>
      </c>
      <c r="AQ482" s="15"/>
      <c r="AS482" s="425">
        <f>IF(Taula42[[#This Row],[Núm. d''ordre]]&lt;&gt;"",1,0)</f>
        <v>0</v>
      </c>
      <c r="AU482" s="425">
        <f t="shared" si="64"/>
        <v>1</v>
      </c>
      <c r="AV482" s="425">
        <f t="shared" si="65"/>
        <v>0</v>
      </c>
      <c r="AX482" s="425">
        <f>IF(Taula42[[#This Row],[Núm. d''ordre]]&gt;0,1,0)</f>
        <v>1</v>
      </c>
      <c r="AZ482" s="426">
        <f t="shared" si="66"/>
        <v>0</v>
      </c>
      <c r="BA482" s="426">
        <f t="shared" si="67"/>
        <v>0</v>
      </c>
      <c r="BB482" s="426">
        <f t="shared" si="68"/>
        <v>0</v>
      </c>
      <c r="BD482" s="88">
        <f t="shared" si="69"/>
        <v>0</v>
      </c>
      <c r="BE482" s="88">
        <f t="shared" si="70"/>
        <v>0</v>
      </c>
      <c r="CC482" s="12"/>
      <c r="CD482" s="12"/>
      <c r="CE482" s="12"/>
    </row>
    <row r="483" spans="1:83" ht="13.5" customHeight="1">
      <c r="A483" s="9"/>
      <c r="B483" s="15" t="str">
        <f>IF($C483&lt;&gt;"",MAX($B$7:B482)+1,"")</f>
        <v/>
      </c>
      <c r="C483" s="2"/>
      <c r="D483" s="167"/>
      <c r="E483" s="168"/>
      <c r="F483" s="153"/>
      <c r="G483" s="153"/>
      <c r="H483" s="160"/>
      <c r="I483" s="159"/>
      <c r="J483" s="163"/>
      <c r="K483" s="172"/>
      <c r="L483" s="162"/>
      <c r="M483" s="162"/>
      <c r="N483" s="532" t="str">
        <f>IF(Taula42[[#This Row],[Data inici contracte]]&lt;&gt;0,Taula42[[#This Row],[Data finalització contracte]]+1,"")</f>
        <v/>
      </c>
      <c r="O48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83" s="495" t="str">
        <f>IF(Taula42[[#This Row],[Data inici contracte]]&lt;&gt;0,((Taula42[[#This Row],[Dies de contracte en vigor durant l´any 2023]]/365)*104),"")</f>
        <v/>
      </c>
      <c r="Q483" s="496"/>
      <c r="R483" s="496"/>
      <c r="S483" s="496"/>
      <c r="T483" s="496"/>
      <c r="U483" s="371">
        <f>SUM(Taula42[[#This Row],[Nombre d''hores de suport i acompanyament a les famílies]:[Nombre d''hores de seguiment en el lloc de feina]])</f>
        <v>0</v>
      </c>
      <c r="V483" s="371" t="str">
        <f>IF(Taula42[[#This Row],[Suma total d''hores d''atenció]]=0,"",AH483)</f>
        <v/>
      </c>
      <c r="W483" s="170"/>
      <c r="X483" s="170"/>
      <c r="Y483" s="170"/>
      <c r="Z483" s="170"/>
      <c r="AA483" s="170"/>
      <c r="AB483" s="224">
        <f t="shared" si="63"/>
        <v>0</v>
      </c>
      <c r="AC483" s="227">
        <f>Taula42[[#This Row],[Mòdul aplicat]]</f>
        <v>0</v>
      </c>
      <c r="AD483" s="231"/>
      <c r="AE483" s="80"/>
      <c r="AF483" s="529">
        <f>(IF(AND(AS483=1,Taula42[[#This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83" s="529">
        <f t="shared" si="71"/>
        <v>0</v>
      </c>
      <c r="AH48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83" s="420"/>
      <c r="AJ483" s="471" t="str">
        <f>IF(Taula42[[#This Row],[Data inici contracte]]=0,"",(12/365)*Taula42[[#This Row],[Dies de contracte en vigor durant l´any 2023]])</f>
        <v/>
      </c>
      <c r="AK483" s="471" t="str">
        <f>IF(Taula42[[#This Row],[Data inici contracte]]=0,"",(24/365)*Taula42[[#This Row],[Dies de contracte en vigor durant l´any 2023]])</f>
        <v/>
      </c>
      <c r="AL483" s="471" t="str">
        <f>IF(Taula42[[#This Row],[Data inici contracte]]=0,"",(4/365)*Taula42[[#This Row],[Dies de contracte en vigor durant l´any 2023]])</f>
        <v/>
      </c>
      <c r="AM483" s="471" t="str">
        <f>IF(Taula42[[#This Row],[Data inici contracte]]=0,"",(64/365)*Taula42[[#This Row],[Dies de contracte en vigor durant l´any 2023]])</f>
        <v/>
      </c>
      <c r="AN483" s="420"/>
      <c r="AO483" s="91">
        <f>IF(AS483=1,((2763.41/365)*Taula42[[#This Row],[Dies de contracte en vigor durant l´any 2023]]),0)</f>
        <v>0</v>
      </c>
      <c r="AQ483" s="15"/>
      <c r="AS483" s="425">
        <f>IF(Taula42[[#This Row],[Núm. d''ordre]]&lt;&gt;"",1,0)</f>
        <v>0</v>
      </c>
      <c r="AU483" s="425">
        <f t="shared" si="64"/>
        <v>1</v>
      </c>
      <c r="AV483" s="425">
        <f t="shared" si="65"/>
        <v>0</v>
      </c>
      <c r="AX483" s="425">
        <f>IF(Taula42[[#This Row],[Núm. d''ordre]]&gt;0,1,0)</f>
        <v>1</v>
      </c>
      <c r="AZ483" s="426">
        <f t="shared" si="66"/>
        <v>0</v>
      </c>
      <c r="BA483" s="426">
        <f t="shared" si="67"/>
        <v>0</v>
      </c>
      <c r="BB483" s="426">
        <f t="shared" si="68"/>
        <v>0</v>
      </c>
      <c r="BD483" s="88">
        <f t="shared" si="69"/>
        <v>0</v>
      </c>
      <c r="BE483" s="88">
        <f t="shared" si="70"/>
        <v>0</v>
      </c>
      <c r="CC483" s="12"/>
      <c r="CD483" s="12"/>
      <c r="CE483" s="12"/>
    </row>
    <row r="484" spans="1:83" ht="13.5" customHeight="1">
      <c r="A484" s="9"/>
      <c r="B484" s="15" t="str">
        <f>IF($C484&lt;&gt;"",MAX($B$7:B483)+1,"")</f>
        <v/>
      </c>
      <c r="C484" s="2"/>
      <c r="D484" s="167"/>
      <c r="E484" s="168"/>
      <c r="F484" s="153"/>
      <c r="G484" s="153"/>
      <c r="H484" s="160"/>
      <c r="I484" s="159"/>
      <c r="J484" s="163"/>
      <c r="K484" s="172"/>
      <c r="L484" s="162"/>
      <c r="M484" s="162"/>
      <c r="N484" s="532" t="str">
        <f>IF(Taula42[[#This Row],[Data inici contracte]]&lt;&gt;0,Taula42[[#This Row],[Data finalització contracte]]+1,"")</f>
        <v/>
      </c>
      <c r="O48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84" s="495" t="str">
        <f>IF(Taula42[[#This Row],[Data inici contracte]]&lt;&gt;0,((Taula42[[#This Row],[Dies de contracte en vigor durant l´any 2023]]/365)*104),"")</f>
        <v/>
      </c>
      <c r="Q484" s="496"/>
      <c r="R484" s="496"/>
      <c r="S484" s="496"/>
      <c r="T484" s="496"/>
      <c r="U484" s="371">
        <f>SUM(Taula42[[#This Row],[Nombre d''hores de suport i acompanyament a les famílies]:[Nombre d''hores de seguiment en el lloc de feina]])</f>
        <v>0</v>
      </c>
      <c r="V484" s="371" t="str">
        <f>IF(Taula42[[#This Row],[Suma total d''hores d''atenció]]=0,"",AH484)</f>
        <v/>
      </c>
      <c r="W484" s="170"/>
      <c r="X484" s="170"/>
      <c r="Y484" s="170"/>
      <c r="Z484" s="170"/>
      <c r="AA484" s="170"/>
      <c r="AB484" s="224">
        <f t="shared" si="63"/>
        <v>0</v>
      </c>
      <c r="AC484" s="227">
        <f>Taula42[[#This Row],[Mòdul aplicat]]</f>
        <v>0</v>
      </c>
      <c r="AD484" s="231"/>
      <c r="AE484" s="80"/>
      <c r="AF484" s="529">
        <f>(IF(AND(AS484=1,Taula42[[#This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84" s="529">
        <f t="shared" si="71"/>
        <v>0</v>
      </c>
      <c r="AH48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84" s="420"/>
      <c r="AJ484" s="471" t="str">
        <f>IF(Taula42[[#This Row],[Data inici contracte]]=0,"",(12/365)*Taula42[[#This Row],[Dies de contracte en vigor durant l´any 2023]])</f>
        <v/>
      </c>
      <c r="AK484" s="471" t="str">
        <f>IF(Taula42[[#This Row],[Data inici contracte]]=0,"",(24/365)*Taula42[[#This Row],[Dies de contracte en vigor durant l´any 2023]])</f>
        <v/>
      </c>
      <c r="AL484" s="471" t="str">
        <f>IF(Taula42[[#This Row],[Data inici contracte]]=0,"",(4/365)*Taula42[[#This Row],[Dies de contracte en vigor durant l´any 2023]])</f>
        <v/>
      </c>
      <c r="AM484" s="471" t="str">
        <f>IF(Taula42[[#This Row],[Data inici contracte]]=0,"",(64/365)*Taula42[[#This Row],[Dies de contracte en vigor durant l´any 2023]])</f>
        <v/>
      </c>
      <c r="AN484" s="420"/>
      <c r="AO484" s="91">
        <f>IF(AS484=1,((2763.41/365)*Taula42[[#This Row],[Dies de contracte en vigor durant l´any 2023]]),0)</f>
        <v>0</v>
      </c>
      <c r="AQ484" s="15"/>
      <c r="AS484" s="425">
        <f>IF(Taula42[[#This Row],[Núm. d''ordre]]&lt;&gt;"",1,0)</f>
        <v>0</v>
      </c>
      <c r="AU484" s="425">
        <f t="shared" si="64"/>
        <v>1</v>
      </c>
      <c r="AV484" s="425">
        <f t="shared" si="65"/>
        <v>0</v>
      </c>
      <c r="AX484" s="425">
        <f>IF(Taula42[[#This Row],[Núm. d''ordre]]&gt;0,1,0)</f>
        <v>1</v>
      </c>
      <c r="AZ484" s="426">
        <f t="shared" si="66"/>
        <v>0</v>
      </c>
      <c r="BA484" s="426">
        <f t="shared" si="67"/>
        <v>0</v>
      </c>
      <c r="BB484" s="426">
        <f t="shared" si="68"/>
        <v>0</v>
      </c>
      <c r="BD484" s="88">
        <f t="shared" si="69"/>
        <v>0</v>
      </c>
      <c r="BE484" s="88">
        <f t="shared" si="70"/>
        <v>0</v>
      </c>
      <c r="CC484" s="12"/>
      <c r="CD484" s="12"/>
      <c r="CE484" s="12"/>
    </row>
    <row r="485" spans="1:83" ht="13.5" customHeight="1">
      <c r="A485" s="9"/>
      <c r="B485" s="15" t="str">
        <f>IF($C485&lt;&gt;"",MAX($B$7:B484)+1,"")</f>
        <v/>
      </c>
      <c r="C485" s="2"/>
      <c r="D485" s="167"/>
      <c r="E485" s="168"/>
      <c r="F485" s="153"/>
      <c r="G485" s="153"/>
      <c r="H485" s="160"/>
      <c r="I485" s="159"/>
      <c r="J485" s="163"/>
      <c r="K485" s="172"/>
      <c r="L485" s="162"/>
      <c r="M485" s="162"/>
      <c r="N485" s="532" t="str">
        <f>IF(Taula42[[#This Row],[Data inici contracte]]&lt;&gt;0,Taula42[[#This Row],[Data finalització contracte]]+1,"")</f>
        <v/>
      </c>
      <c r="O48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85" s="495" t="str">
        <f>IF(Taula42[[#This Row],[Data inici contracte]]&lt;&gt;0,((Taula42[[#This Row],[Dies de contracte en vigor durant l´any 2023]]/365)*104),"")</f>
        <v/>
      </c>
      <c r="Q485" s="496"/>
      <c r="R485" s="496"/>
      <c r="S485" s="496"/>
      <c r="T485" s="496"/>
      <c r="U485" s="371">
        <f>SUM(Taula42[[#This Row],[Nombre d''hores de suport i acompanyament a les famílies]:[Nombre d''hores de seguiment en el lloc de feina]])</f>
        <v>0</v>
      </c>
      <c r="V485" s="371" t="str">
        <f>IF(Taula42[[#This Row],[Suma total d''hores d''atenció]]=0,"",AH485)</f>
        <v/>
      </c>
      <c r="W485" s="170"/>
      <c r="X485" s="170"/>
      <c r="Y485" s="170"/>
      <c r="Z485" s="170"/>
      <c r="AA485" s="170"/>
      <c r="AB485" s="224">
        <f t="shared" si="63"/>
        <v>0</v>
      </c>
      <c r="AC485" s="227">
        <f>Taula42[[#This Row],[Mòdul aplicat]]</f>
        <v>0</v>
      </c>
      <c r="AD485" s="231"/>
      <c r="AE485" s="80"/>
      <c r="AF485" s="529">
        <f>(IF(AND(AS485=1,Taula42[[#This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85" s="529">
        <f t="shared" si="71"/>
        <v>0</v>
      </c>
      <c r="AH48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85" s="420"/>
      <c r="AJ485" s="471" t="str">
        <f>IF(Taula42[[#This Row],[Data inici contracte]]=0,"",(12/365)*Taula42[[#This Row],[Dies de contracte en vigor durant l´any 2023]])</f>
        <v/>
      </c>
      <c r="AK485" s="471" t="str">
        <f>IF(Taula42[[#This Row],[Data inici contracte]]=0,"",(24/365)*Taula42[[#This Row],[Dies de contracte en vigor durant l´any 2023]])</f>
        <v/>
      </c>
      <c r="AL485" s="471" t="str">
        <f>IF(Taula42[[#This Row],[Data inici contracte]]=0,"",(4/365)*Taula42[[#This Row],[Dies de contracte en vigor durant l´any 2023]])</f>
        <v/>
      </c>
      <c r="AM485" s="471" t="str">
        <f>IF(Taula42[[#This Row],[Data inici contracte]]=0,"",(64/365)*Taula42[[#This Row],[Dies de contracte en vigor durant l´any 2023]])</f>
        <v/>
      </c>
      <c r="AN485" s="420"/>
      <c r="AO485" s="91">
        <f>IF(AS485=1,((2763.41/365)*Taula42[[#This Row],[Dies de contracte en vigor durant l´any 2023]]),0)</f>
        <v>0</v>
      </c>
      <c r="AQ485" s="15"/>
      <c r="AS485" s="425">
        <f>IF(Taula42[[#This Row],[Núm. d''ordre]]&lt;&gt;"",1,0)</f>
        <v>0</v>
      </c>
      <c r="AU485" s="425">
        <f t="shared" si="64"/>
        <v>1</v>
      </c>
      <c r="AV485" s="425">
        <f t="shared" si="65"/>
        <v>0</v>
      </c>
      <c r="AX485" s="425">
        <f>IF(Taula42[[#This Row],[Núm. d''ordre]]&gt;0,1,0)</f>
        <v>1</v>
      </c>
      <c r="AZ485" s="426">
        <f t="shared" si="66"/>
        <v>0</v>
      </c>
      <c r="BA485" s="426">
        <f t="shared" si="67"/>
        <v>0</v>
      </c>
      <c r="BB485" s="426">
        <f t="shared" si="68"/>
        <v>0</v>
      </c>
      <c r="BD485" s="88">
        <f t="shared" si="69"/>
        <v>0</v>
      </c>
      <c r="BE485" s="88">
        <f t="shared" si="70"/>
        <v>0</v>
      </c>
      <c r="CC485" s="12"/>
      <c r="CD485" s="12"/>
      <c r="CE485" s="12"/>
    </row>
    <row r="486" spans="1:83" ht="13.5" customHeight="1">
      <c r="A486" s="9"/>
      <c r="B486" s="15" t="str">
        <f>IF($C486&lt;&gt;"",MAX($B$7:B485)+1,"")</f>
        <v/>
      </c>
      <c r="C486" s="2"/>
      <c r="D486" s="167"/>
      <c r="E486" s="168"/>
      <c r="F486" s="153"/>
      <c r="G486" s="153"/>
      <c r="H486" s="160"/>
      <c r="I486" s="159"/>
      <c r="J486" s="163"/>
      <c r="K486" s="172"/>
      <c r="L486" s="162"/>
      <c r="M486" s="162"/>
      <c r="N486" s="532" t="str">
        <f>IF(Taula42[[#This Row],[Data inici contracte]]&lt;&gt;0,Taula42[[#This Row],[Data finalització contracte]]+1,"")</f>
        <v/>
      </c>
      <c r="O48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86" s="495" t="str">
        <f>IF(Taula42[[#This Row],[Data inici contracte]]&lt;&gt;0,((Taula42[[#This Row],[Dies de contracte en vigor durant l´any 2023]]/365)*104),"")</f>
        <v/>
      </c>
      <c r="Q486" s="496"/>
      <c r="R486" s="496"/>
      <c r="S486" s="496"/>
      <c r="T486" s="496"/>
      <c r="U486" s="371">
        <f>SUM(Taula42[[#This Row],[Nombre d''hores de suport i acompanyament a les famílies]:[Nombre d''hores de seguiment en el lloc de feina]])</f>
        <v>0</v>
      </c>
      <c r="V486" s="371" t="str">
        <f>IF(Taula42[[#This Row],[Suma total d''hores d''atenció]]=0,"",AH486)</f>
        <v/>
      </c>
      <c r="W486" s="170"/>
      <c r="X486" s="170"/>
      <c r="Y486" s="170"/>
      <c r="Z486" s="170"/>
      <c r="AA486" s="170"/>
      <c r="AB486" s="224">
        <f t="shared" si="63"/>
        <v>0</v>
      </c>
      <c r="AC486" s="227">
        <f>Taula42[[#This Row],[Mòdul aplicat]]</f>
        <v>0</v>
      </c>
      <c r="AD486" s="231"/>
      <c r="AE486" s="80"/>
      <c r="AF486" s="529">
        <f>(IF(AND(AS486=1,Taula42[[#This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86" s="529">
        <f t="shared" si="71"/>
        <v>0</v>
      </c>
      <c r="AH48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86" s="420"/>
      <c r="AJ486" s="471" t="str">
        <f>IF(Taula42[[#This Row],[Data inici contracte]]=0,"",(12/365)*Taula42[[#This Row],[Dies de contracte en vigor durant l´any 2023]])</f>
        <v/>
      </c>
      <c r="AK486" s="471" t="str">
        <f>IF(Taula42[[#This Row],[Data inici contracte]]=0,"",(24/365)*Taula42[[#This Row],[Dies de contracte en vigor durant l´any 2023]])</f>
        <v/>
      </c>
      <c r="AL486" s="471" t="str">
        <f>IF(Taula42[[#This Row],[Data inici contracte]]=0,"",(4/365)*Taula42[[#This Row],[Dies de contracte en vigor durant l´any 2023]])</f>
        <v/>
      </c>
      <c r="AM486" s="471" t="str">
        <f>IF(Taula42[[#This Row],[Data inici contracte]]=0,"",(64/365)*Taula42[[#This Row],[Dies de contracte en vigor durant l´any 2023]])</f>
        <v/>
      </c>
      <c r="AN486" s="420"/>
      <c r="AO486" s="91">
        <f>IF(AS486=1,((2763.41/365)*Taula42[[#This Row],[Dies de contracte en vigor durant l´any 2023]]),0)</f>
        <v>0</v>
      </c>
      <c r="AQ486" s="15"/>
      <c r="AS486" s="425">
        <f>IF(Taula42[[#This Row],[Núm. d''ordre]]&lt;&gt;"",1,0)</f>
        <v>0</v>
      </c>
      <c r="AU486" s="425">
        <f t="shared" si="64"/>
        <v>1</v>
      </c>
      <c r="AV486" s="425">
        <f t="shared" si="65"/>
        <v>0</v>
      </c>
      <c r="AX486" s="425">
        <f>IF(Taula42[[#This Row],[Núm. d''ordre]]&gt;0,1,0)</f>
        <v>1</v>
      </c>
      <c r="AZ486" s="426">
        <f t="shared" si="66"/>
        <v>0</v>
      </c>
      <c r="BA486" s="426">
        <f t="shared" si="67"/>
        <v>0</v>
      </c>
      <c r="BB486" s="426">
        <f t="shared" si="68"/>
        <v>0</v>
      </c>
      <c r="BD486" s="88">
        <f t="shared" si="69"/>
        <v>0</v>
      </c>
      <c r="BE486" s="88">
        <f t="shared" si="70"/>
        <v>0</v>
      </c>
      <c r="CC486" s="12"/>
      <c r="CD486" s="12"/>
      <c r="CE486" s="12"/>
    </row>
    <row r="487" spans="1:83" ht="13.5" customHeight="1">
      <c r="A487" s="9"/>
      <c r="B487" s="15" t="str">
        <f>IF($C487&lt;&gt;"",MAX($B$7:B486)+1,"")</f>
        <v/>
      </c>
      <c r="C487" s="2"/>
      <c r="D487" s="167"/>
      <c r="E487" s="168"/>
      <c r="F487" s="153"/>
      <c r="G487" s="153"/>
      <c r="H487" s="160"/>
      <c r="I487" s="159"/>
      <c r="J487" s="163"/>
      <c r="K487" s="172"/>
      <c r="L487" s="162"/>
      <c r="M487" s="162"/>
      <c r="N487" s="532" t="str">
        <f>IF(Taula42[[#This Row],[Data inici contracte]]&lt;&gt;0,Taula42[[#This Row],[Data finalització contracte]]+1,"")</f>
        <v/>
      </c>
      <c r="O48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87" s="495" t="str">
        <f>IF(Taula42[[#This Row],[Data inici contracte]]&lt;&gt;0,((Taula42[[#This Row],[Dies de contracte en vigor durant l´any 2023]]/365)*104),"")</f>
        <v/>
      </c>
      <c r="Q487" s="496"/>
      <c r="R487" s="496"/>
      <c r="S487" s="496"/>
      <c r="T487" s="496"/>
      <c r="U487" s="371">
        <f>SUM(Taula42[[#This Row],[Nombre d''hores de suport i acompanyament a les famílies]:[Nombre d''hores de seguiment en el lloc de feina]])</f>
        <v>0</v>
      </c>
      <c r="V487" s="371" t="str">
        <f>IF(Taula42[[#This Row],[Suma total d''hores d''atenció]]=0,"",AH487)</f>
        <v/>
      </c>
      <c r="W487" s="170"/>
      <c r="X487" s="170"/>
      <c r="Y487" s="170"/>
      <c r="Z487" s="170"/>
      <c r="AA487" s="170"/>
      <c r="AB487" s="224">
        <f t="shared" si="63"/>
        <v>0</v>
      </c>
      <c r="AC487" s="227">
        <f>Taula42[[#This Row],[Mòdul aplicat]]</f>
        <v>0</v>
      </c>
      <c r="AD487" s="231"/>
      <c r="AE487" s="80"/>
      <c r="AF487" s="529">
        <f>(IF(AND(AS487=1,Taula42[[#This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87" s="529">
        <f t="shared" si="71"/>
        <v>0</v>
      </c>
      <c r="AH48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87" s="420"/>
      <c r="AJ487" s="471" t="str">
        <f>IF(Taula42[[#This Row],[Data inici contracte]]=0,"",(12/365)*Taula42[[#This Row],[Dies de contracte en vigor durant l´any 2023]])</f>
        <v/>
      </c>
      <c r="AK487" s="471" t="str">
        <f>IF(Taula42[[#This Row],[Data inici contracte]]=0,"",(24/365)*Taula42[[#This Row],[Dies de contracte en vigor durant l´any 2023]])</f>
        <v/>
      </c>
      <c r="AL487" s="471" t="str">
        <f>IF(Taula42[[#This Row],[Data inici contracte]]=0,"",(4/365)*Taula42[[#This Row],[Dies de contracte en vigor durant l´any 2023]])</f>
        <v/>
      </c>
      <c r="AM487" s="471" t="str">
        <f>IF(Taula42[[#This Row],[Data inici contracte]]=0,"",(64/365)*Taula42[[#This Row],[Dies de contracte en vigor durant l´any 2023]])</f>
        <v/>
      </c>
      <c r="AN487" s="420"/>
      <c r="AO487" s="91">
        <f>IF(AS487=1,((2763.41/365)*Taula42[[#This Row],[Dies de contracte en vigor durant l´any 2023]]),0)</f>
        <v>0</v>
      </c>
      <c r="AQ487" s="15"/>
      <c r="AS487" s="425">
        <f>IF(Taula42[[#This Row],[Núm. d''ordre]]&lt;&gt;"",1,0)</f>
        <v>0</v>
      </c>
      <c r="AU487" s="425">
        <f t="shared" si="64"/>
        <v>1</v>
      </c>
      <c r="AV487" s="425">
        <f t="shared" si="65"/>
        <v>0</v>
      </c>
      <c r="AX487" s="425">
        <f>IF(Taula42[[#This Row],[Núm. d''ordre]]&gt;0,1,0)</f>
        <v>1</v>
      </c>
      <c r="AZ487" s="426">
        <f t="shared" si="66"/>
        <v>0</v>
      </c>
      <c r="BA487" s="426">
        <f t="shared" si="67"/>
        <v>0</v>
      </c>
      <c r="BB487" s="426">
        <f t="shared" si="68"/>
        <v>0</v>
      </c>
      <c r="BD487" s="88">
        <f t="shared" si="69"/>
        <v>0</v>
      </c>
      <c r="BE487" s="88">
        <f t="shared" si="70"/>
        <v>0</v>
      </c>
      <c r="CC487" s="12"/>
      <c r="CD487" s="12"/>
      <c r="CE487" s="12"/>
    </row>
    <row r="488" spans="1:83" ht="13.5" customHeight="1">
      <c r="A488" s="9"/>
      <c r="B488" s="15" t="str">
        <f>IF($C488&lt;&gt;"",MAX($B$7:B487)+1,"")</f>
        <v/>
      </c>
      <c r="C488" s="2"/>
      <c r="D488" s="167"/>
      <c r="E488" s="168"/>
      <c r="F488" s="153"/>
      <c r="G488" s="153"/>
      <c r="H488" s="160"/>
      <c r="I488" s="159"/>
      <c r="J488" s="163"/>
      <c r="K488" s="172"/>
      <c r="L488" s="162"/>
      <c r="M488" s="162"/>
      <c r="N488" s="532" t="str">
        <f>IF(Taula42[[#This Row],[Data inici contracte]]&lt;&gt;0,Taula42[[#This Row],[Data finalització contracte]]+1,"")</f>
        <v/>
      </c>
      <c r="O48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88" s="495" t="str">
        <f>IF(Taula42[[#This Row],[Data inici contracte]]&lt;&gt;0,((Taula42[[#This Row],[Dies de contracte en vigor durant l´any 2023]]/365)*104),"")</f>
        <v/>
      </c>
      <c r="Q488" s="496"/>
      <c r="R488" s="496"/>
      <c r="S488" s="496"/>
      <c r="T488" s="496"/>
      <c r="U488" s="371">
        <f>SUM(Taula42[[#This Row],[Nombre d''hores de suport i acompanyament a les famílies]:[Nombre d''hores de seguiment en el lloc de feina]])</f>
        <v>0</v>
      </c>
      <c r="V488" s="371" t="str">
        <f>IF(Taula42[[#This Row],[Suma total d''hores d''atenció]]=0,"",AH488)</f>
        <v/>
      </c>
      <c r="W488" s="170"/>
      <c r="X488" s="170"/>
      <c r="Y488" s="170"/>
      <c r="Z488" s="170"/>
      <c r="AA488" s="170"/>
      <c r="AB488" s="224">
        <f t="shared" si="63"/>
        <v>0</v>
      </c>
      <c r="AC488" s="227">
        <f>Taula42[[#This Row],[Mòdul aplicat]]</f>
        <v>0</v>
      </c>
      <c r="AD488" s="231"/>
      <c r="AE488" s="80"/>
      <c r="AF488" s="529">
        <f>(IF(AND(AS488=1,Taula42[[#This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88" s="529">
        <f t="shared" si="71"/>
        <v>0</v>
      </c>
      <c r="AH48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88" s="420"/>
      <c r="AJ488" s="471" t="str">
        <f>IF(Taula42[[#This Row],[Data inici contracte]]=0,"",(12/365)*Taula42[[#This Row],[Dies de contracte en vigor durant l´any 2023]])</f>
        <v/>
      </c>
      <c r="AK488" s="471" t="str">
        <f>IF(Taula42[[#This Row],[Data inici contracte]]=0,"",(24/365)*Taula42[[#This Row],[Dies de contracte en vigor durant l´any 2023]])</f>
        <v/>
      </c>
      <c r="AL488" s="471" t="str">
        <f>IF(Taula42[[#This Row],[Data inici contracte]]=0,"",(4/365)*Taula42[[#This Row],[Dies de contracte en vigor durant l´any 2023]])</f>
        <v/>
      </c>
      <c r="AM488" s="471" t="str">
        <f>IF(Taula42[[#This Row],[Data inici contracte]]=0,"",(64/365)*Taula42[[#This Row],[Dies de contracte en vigor durant l´any 2023]])</f>
        <v/>
      </c>
      <c r="AN488" s="420"/>
      <c r="AO488" s="91">
        <f>IF(AS488=1,((2763.41/365)*Taula42[[#This Row],[Dies de contracte en vigor durant l´any 2023]]),0)</f>
        <v>0</v>
      </c>
      <c r="AQ488" s="15"/>
      <c r="AS488" s="425">
        <f>IF(Taula42[[#This Row],[Núm. d''ordre]]&lt;&gt;"",1,0)</f>
        <v>0</v>
      </c>
      <c r="AU488" s="425">
        <f t="shared" si="64"/>
        <v>1</v>
      </c>
      <c r="AV488" s="425">
        <f t="shared" si="65"/>
        <v>0</v>
      </c>
      <c r="AX488" s="425">
        <f>IF(Taula42[[#This Row],[Núm. d''ordre]]&gt;0,1,0)</f>
        <v>1</v>
      </c>
      <c r="AZ488" s="426">
        <f t="shared" si="66"/>
        <v>0</v>
      </c>
      <c r="BA488" s="426">
        <f t="shared" si="67"/>
        <v>0</v>
      </c>
      <c r="BB488" s="426">
        <f t="shared" si="68"/>
        <v>0</v>
      </c>
      <c r="BD488" s="88">
        <f t="shared" si="69"/>
        <v>0</v>
      </c>
      <c r="BE488" s="88">
        <f t="shared" si="70"/>
        <v>0</v>
      </c>
      <c r="CC488" s="12"/>
      <c r="CD488" s="12"/>
      <c r="CE488" s="12"/>
    </row>
    <row r="489" spans="1:83" ht="13.5" customHeight="1">
      <c r="A489" s="9"/>
      <c r="B489" s="15" t="str">
        <f>IF($C489&lt;&gt;"",MAX($B$7:B488)+1,"")</f>
        <v/>
      </c>
      <c r="C489" s="2"/>
      <c r="D489" s="167"/>
      <c r="E489" s="168"/>
      <c r="F489" s="153"/>
      <c r="G489" s="153"/>
      <c r="H489" s="160"/>
      <c r="I489" s="159"/>
      <c r="J489" s="163"/>
      <c r="K489" s="172"/>
      <c r="L489" s="162"/>
      <c r="M489" s="162"/>
      <c r="N489" s="532" t="str">
        <f>IF(Taula42[[#This Row],[Data inici contracte]]&lt;&gt;0,Taula42[[#This Row],[Data finalització contracte]]+1,"")</f>
        <v/>
      </c>
      <c r="O48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89" s="495" t="str">
        <f>IF(Taula42[[#This Row],[Data inici contracte]]&lt;&gt;0,((Taula42[[#This Row],[Dies de contracte en vigor durant l´any 2023]]/365)*104),"")</f>
        <v/>
      </c>
      <c r="Q489" s="496"/>
      <c r="R489" s="496"/>
      <c r="S489" s="496"/>
      <c r="T489" s="496"/>
      <c r="U489" s="371">
        <f>SUM(Taula42[[#This Row],[Nombre d''hores de suport i acompanyament a les famílies]:[Nombre d''hores de seguiment en el lloc de feina]])</f>
        <v>0</v>
      </c>
      <c r="V489" s="371" t="str">
        <f>IF(Taula42[[#This Row],[Suma total d''hores d''atenció]]=0,"",AH489)</f>
        <v/>
      </c>
      <c r="W489" s="170"/>
      <c r="X489" s="170"/>
      <c r="Y489" s="170"/>
      <c r="Z489" s="170"/>
      <c r="AA489" s="170"/>
      <c r="AB489" s="224">
        <f t="shared" si="63"/>
        <v>0</v>
      </c>
      <c r="AC489" s="227">
        <f>Taula42[[#This Row],[Mòdul aplicat]]</f>
        <v>0</v>
      </c>
      <c r="AD489" s="231"/>
      <c r="AE489" s="80"/>
      <c r="AF489" s="529">
        <f>(IF(AND(AS489=1,Taula42[[#This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89" s="529">
        <f t="shared" si="71"/>
        <v>0</v>
      </c>
      <c r="AH48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89" s="420"/>
      <c r="AJ489" s="471" t="str">
        <f>IF(Taula42[[#This Row],[Data inici contracte]]=0,"",(12/365)*Taula42[[#This Row],[Dies de contracte en vigor durant l´any 2023]])</f>
        <v/>
      </c>
      <c r="AK489" s="471" t="str">
        <f>IF(Taula42[[#This Row],[Data inici contracte]]=0,"",(24/365)*Taula42[[#This Row],[Dies de contracte en vigor durant l´any 2023]])</f>
        <v/>
      </c>
      <c r="AL489" s="471" t="str">
        <f>IF(Taula42[[#This Row],[Data inici contracte]]=0,"",(4/365)*Taula42[[#This Row],[Dies de contracte en vigor durant l´any 2023]])</f>
        <v/>
      </c>
      <c r="AM489" s="471" t="str">
        <f>IF(Taula42[[#This Row],[Data inici contracte]]=0,"",(64/365)*Taula42[[#This Row],[Dies de contracte en vigor durant l´any 2023]])</f>
        <v/>
      </c>
      <c r="AN489" s="420"/>
      <c r="AO489" s="91">
        <f>IF(AS489=1,((2763.41/365)*Taula42[[#This Row],[Dies de contracte en vigor durant l´any 2023]]),0)</f>
        <v>0</v>
      </c>
      <c r="AQ489" s="15"/>
      <c r="AS489" s="425">
        <f>IF(Taula42[[#This Row],[Núm. d''ordre]]&lt;&gt;"",1,0)</f>
        <v>0</v>
      </c>
      <c r="AU489" s="425">
        <f t="shared" si="64"/>
        <v>1</v>
      </c>
      <c r="AV489" s="425">
        <f t="shared" si="65"/>
        <v>0</v>
      </c>
      <c r="AX489" s="425">
        <f>IF(Taula42[[#This Row],[Núm. d''ordre]]&gt;0,1,0)</f>
        <v>1</v>
      </c>
      <c r="AZ489" s="426">
        <f t="shared" si="66"/>
        <v>0</v>
      </c>
      <c r="BA489" s="426">
        <f t="shared" si="67"/>
        <v>0</v>
      </c>
      <c r="BB489" s="426">
        <f t="shared" si="68"/>
        <v>0</v>
      </c>
      <c r="BD489" s="88">
        <f t="shared" si="69"/>
        <v>0</v>
      </c>
      <c r="BE489" s="88">
        <f t="shared" si="70"/>
        <v>0</v>
      </c>
      <c r="CC489" s="12"/>
      <c r="CD489" s="12"/>
      <c r="CE489" s="12"/>
    </row>
    <row r="490" spans="1:83" ht="13.5" customHeight="1">
      <c r="A490" s="9"/>
      <c r="B490" s="15" t="str">
        <f>IF($C490&lt;&gt;"",MAX($B$7:B489)+1,"")</f>
        <v/>
      </c>
      <c r="C490" s="2"/>
      <c r="D490" s="167"/>
      <c r="E490" s="168"/>
      <c r="F490" s="153"/>
      <c r="G490" s="153"/>
      <c r="H490" s="160"/>
      <c r="I490" s="159"/>
      <c r="J490" s="163"/>
      <c r="K490" s="172"/>
      <c r="L490" s="162"/>
      <c r="M490" s="162"/>
      <c r="N490" s="532" t="str">
        <f>IF(Taula42[[#This Row],[Data inici contracte]]&lt;&gt;0,Taula42[[#This Row],[Data finalització contracte]]+1,"")</f>
        <v/>
      </c>
      <c r="O49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90" s="495" t="str">
        <f>IF(Taula42[[#This Row],[Data inici contracte]]&lt;&gt;0,((Taula42[[#This Row],[Dies de contracte en vigor durant l´any 2023]]/365)*104),"")</f>
        <v/>
      </c>
      <c r="Q490" s="496"/>
      <c r="R490" s="496"/>
      <c r="S490" s="496"/>
      <c r="T490" s="496"/>
      <c r="U490" s="371">
        <f>SUM(Taula42[[#This Row],[Nombre d''hores de suport i acompanyament a les famílies]:[Nombre d''hores de seguiment en el lloc de feina]])</f>
        <v>0</v>
      </c>
      <c r="V490" s="371" t="str">
        <f>IF(Taula42[[#This Row],[Suma total d''hores d''atenció]]=0,"",AH490)</f>
        <v/>
      </c>
      <c r="W490" s="170"/>
      <c r="X490" s="170"/>
      <c r="Y490" s="170"/>
      <c r="Z490" s="170"/>
      <c r="AA490" s="170"/>
      <c r="AB490" s="224">
        <f t="shared" si="63"/>
        <v>0</v>
      </c>
      <c r="AC490" s="227">
        <f>Taula42[[#This Row],[Mòdul aplicat]]</f>
        <v>0</v>
      </c>
      <c r="AD490" s="231"/>
      <c r="AE490" s="80"/>
      <c r="AF490" s="529">
        <f>(IF(AND(AS490=1,Taula42[[#This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90" s="529">
        <f t="shared" si="71"/>
        <v>0</v>
      </c>
      <c r="AH49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90" s="420"/>
      <c r="AJ490" s="471" t="str">
        <f>IF(Taula42[[#This Row],[Data inici contracte]]=0,"",(12/365)*Taula42[[#This Row],[Dies de contracte en vigor durant l´any 2023]])</f>
        <v/>
      </c>
      <c r="AK490" s="471" t="str">
        <f>IF(Taula42[[#This Row],[Data inici contracte]]=0,"",(24/365)*Taula42[[#This Row],[Dies de contracte en vigor durant l´any 2023]])</f>
        <v/>
      </c>
      <c r="AL490" s="471" t="str">
        <f>IF(Taula42[[#This Row],[Data inici contracte]]=0,"",(4/365)*Taula42[[#This Row],[Dies de contracte en vigor durant l´any 2023]])</f>
        <v/>
      </c>
      <c r="AM490" s="471" t="str">
        <f>IF(Taula42[[#This Row],[Data inici contracte]]=0,"",(64/365)*Taula42[[#This Row],[Dies de contracte en vigor durant l´any 2023]])</f>
        <v/>
      </c>
      <c r="AN490" s="420"/>
      <c r="AO490" s="91">
        <f>IF(AS490=1,((2763.41/365)*Taula42[[#This Row],[Dies de contracte en vigor durant l´any 2023]]),0)</f>
        <v>0</v>
      </c>
      <c r="AQ490" s="15"/>
      <c r="AS490" s="425">
        <f>IF(Taula42[[#This Row],[Núm. d''ordre]]&lt;&gt;"",1,0)</f>
        <v>0</v>
      </c>
      <c r="AU490" s="425">
        <f t="shared" si="64"/>
        <v>1</v>
      </c>
      <c r="AV490" s="425">
        <f t="shared" si="65"/>
        <v>0</v>
      </c>
      <c r="AX490" s="425">
        <f>IF(Taula42[[#This Row],[Núm. d''ordre]]&gt;0,1,0)</f>
        <v>1</v>
      </c>
      <c r="AZ490" s="426">
        <f t="shared" si="66"/>
        <v>0</v>
      </c>
      <c r="BA490" s="426">
        <f t="shared" si="67"/>
        <v>0</v>
      </c>
      <c r="BB490" s="426">
        <f t="shared" si="68"/>
        <v>0</v>
      </c>
      <c r="BD490" s="88">
        <f t="shared" si="69"/>
        <v>0</v>
      </c>
      <c r="BE490" s="88">
        <f t="shared" si="70"/>
        <v>0</v>
      </c>
      <c r="CC490" s="12"/>
      <c r="CD490" s="12"/>
      <c r="CE490" s="12"/>
    </row>
    <row r="491" spans="1:83" ht="13.5" customHeight="1">
      <c r="A491" s="9"/>
      <c r="B491" s="15" t="str">
        <f>IF($C491&lt;&gt;"",MAX($B$7:B490)+1,"")</f>
        <v/>
      </c>
      <c r="C491" s="2"/>
      <c r="D491" s="167"/>
      <c r="E491" s="168"/>
      <c r="F491" s="153"/>
      <c r="G491" s="153"/>
      <c r="H491" s="160"/>
      <c r="I491" s="159"/>
      <c r="J491" s="163"/>
      <c r="K491" s="172"/>
      <c r="L491" s="162"/>
      <c r="M491" s="162"/>
      <c r="N491" s="532" t="str">
        <f>IF(Taula42[[#This Row],[Data inici contracte]]&lt;&gt;0,Taula42[[#This Row],[Data finalització contracte]]+1,"")</f>
        <v/>
      </c>
      <c r="O49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91" s="495" t="str">
        <f>IF(Taula42[[#This Row],[Data inici contracte]]&lt;&gt;0,((Taula42[[#This Row],[Dies de contracte en vigor durant l´any 2023]]/365)*104),"")</f>
        <v/>
      </c>
      <c r="Q491" s="496"/>
      <c r="R491" s="496"/>
      <c r="S491" s="496"/>
      <c r="T491" s="496"/>
      <c r="U491" s="371">
        <f>SUM(Taula42[[#This Row],[Nombre d''hores de suport i acompanyament a les famílies]:[Nombre d''hores de seguiment en el lloc de feina]])</f>
        <v>0</v>
      </c>
      <c r="V491" s="371" t="str">
        <f>IF(Taula42[[#This Row],[Suma total d''hores d''atenció]]=0,"",AH491)</f>
        <v/>
      </c>
      <c r="W491" s="170"/>
      <c r="X491" s="170"/>
      <c r="Y491" s="170"/>
      <c r="Z491" s="170"/>
      <c r="AA491" s="170"/>
      <c r="AB491" s="224">
        <f t="shared" si="63"/>
        <v>0</v>
      </c>
      <c r="AC491" s="227">
        <f>Taula42[[#This Row],[Mòdul aplicat]]</f>
        <v>0</v>
      </c>
      <c r="AD491" s="231"/>
      <c r="AE491" s="80"/>
      <c r="AF491" s="529">
        <f>(IF(AND(AS491=1,Taula42[[#This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91" s="529">
        <f t="shared" si="71"/>
        <v>0</v>
      </c>
      <c r="AH49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91" s="420"/>
      <c r="AJ491" s="471" t="str">
        <f>IF(Taula42[[#This Row],[Data inici contracte]]=0,"",(12/365)*Taula42[[#This Row],[Dies de contracte en vigor durant l´any 2023]])</f>
        <v/>
      </c>
      <c r="AK491" s="471" t="str">
        <f>IF(Taula42[[#This Row],[Data inici contracte]]=0,"",(24/365)*Taula42[[#This Row],[Dies de contracte en vigor durant l´any 2023]])</f>
        <v/>
      </c>
      <c r="AL491" s="471" t="str">
        <f>IF(Taula42[[#This Row],[Data inici contracte]]=0,"",(4/365)*Taula42[[#This Row],[Dies de contracte en vigor durant l´any 2023]])</f>
        <v/>
      </c>
      <c r="AM491" s="471" t="str">
        <f>IF(Taula42[[#This Row],[Data inici contracte]]=0,"",(64/365)*Taula42[[#This Row],[Dies de contracte en vigor durant l´any 2023]])</f>
        <v/>
      </c>
      <c r="AN491" s="420"/>
      <c r="AO491" s="91">
        <f>IF(AS491=1,((2763.41/365)*Taula42[[#This Row],[Dies de contracte en vigor durant l´any 2023]]),0)</f>
        <v>0</v>
      </c>
      <c r="AQ491" s="15"/>
      <c r="AS491" s="425">
        <f>IF(Taula42[[#This Row],[Núm. d''ordre]]&lt;&gt;"",1,0)</f>
        <v>0</v>
      </c>
      <c r="AU491" s="425">
        <f t="shared" si="64"/>
        <v>1</v>
      </c>
      <c r="AV491" s="425">
        <f t="shared" si="65"/>
        <v>0</v>
      </c>
      <c r="AX491" s="425">
        <f>IF(Taula42[[#This Row],[Núm. d''ordre]]&gt;0,1,0)</f>
        <v>1</v>
      </c>
      <c r="AZ491" s="426">
        <f t="shared" si="66"/>
        <v>0</v>
      </c>
      <c r="BA491" s="426">
        <f t="shared" si="67"/>
        <v>0</v>
      </c>
      <c r="BB491" s="426">
        <f t="shared" si="68"/>
        <v>0</v>
      </c>
      <c r="BD491" s="88">
        <f t="shared" si="69"/>
        <v>0</v>
      </c>
      <c r="BE491" s="88">
        <f t="shared" si="70"/>
        <v>0</v>
      </c>
      <c r="CC491" s="12"/>
      <c r="CD491" s="12"/>
      <c r="CE491" s="12"/>
    </row>
    <row r="492" spans="1:83" ht="13.5" customHeight="1">
      <c r="A492" s="9"/>
      <c r="B492" s="15" t="str">
        <f>IF($C492&lt;&gt;"",MAX($B$7:B491)+1,"")</f>
        <v/>
      </c>
      <c r="C492" s="2"/>
      <c r="D492" s="167"/>
      <c r="E492" s="168"/>
      <c r="F492" s="153"/>
      <c r="G492" s="153"/>
      <c r="H492" s="160"/>
      <c r="I492" s="159"/>
      <c r="J492" s="163"/>
      <c r="K492" s="172"/>
      <c r="L492" s="162"/>
      <c r="M492" s="162"/>
      <c r="N492" s="532" t="str">
        <f>IF(Taula42[[#This Row],[Data inici contracte]]&lt;&gt;0,Taula42[[#This Row],[Data finalització contracte]]+1,"")</f>
        <v/>
      </c>
      <c r="O49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92" s="495" t="str">
        <f>IF(Taula42[[#This Row],[Data inici contracte]]&lt;&gt;0,((Taula42[[#This Row],[Dies de contracte en vigor durant l´any 2023]]/365)*104),"")</f>
        <v/>
      </c>
      <c r="Q492" s="496"/>
      <c r="R492" s="496"/>
      <c r="S492" s="496"/>
      <c r="T492" s="496"/>
      <c r="U492" s="371">
        <f>SUM(Taula42[[#This Row],[Nombre d''hores de suport i acompanyament a les famílies]:[Nombre d''hores de seguiment en el lloc de feina]])</f>
        <v>0</v>
      </c>
      <c r="V492" s="371" t="str">
        <f>IF(Taula42[[#This Row],[Suma total d''hores d''atenció]]=0,"",AH492)</f>
        <v/>
      </c>
      <c r="W492" s="170"/>
      <c r="X492" s="170"/>
      <c r="Y492" s="170"/>
      <c r="Z492" s="170"/>
      <c r="AA492" s="170"/>
      <c r="AB492" s="224">
        <f t="shared" si="63"/>
        <v>0</v>
      </c>
      <c r="AC492" s="227">
        <f>Taula42[[#This Row],[Mòdul aplicat]]</f>
        <v>0</v>
      </c>
      <c r="AD492" s="231"/>
      <c r="AE492" s="80"/>
      <c r="AF492" s="529">
        <f>(IF(AND(AS492=1,Taula42[[#This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92" s="529">
        <f t="shared" si="71"/>
        <v>0</v>
      </c>
      <c r="AH49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92" s="420"/>
      <c r="AJ492" s="471" t="str">
        <f>IF(Taula42[[#This Row],[Data inici contracte]]=0,"",(12/365)*Taula42[[#This Row],[Dies de contracte en vigor durant l´any 2023]])</f>
        <v/>
      </c>
      <c r="AK492" s="471" t="str">
        <f>IF(Taula42[[#This Row],[Data inici contracte]]=0,"",(24/365)*Taula42[[#This Row],[Dies de contracte en vigor durant l´any 2023]])</f>
        <v/>
      </c>
      <c r="AL492" s="471" t="str">
        <f>IF(Taula42[[#This Row],[Data inici contracte]]=0,"",(4/365)*Taula42[[#This Row],[Dies de contracte en vigor durant l´any 2023]])</f>
        <v/>
      </c>
      <c r="AM492" s="471" t="str">
        <f>IF(Taula42[[#This Row],[Data inici contracte]]=0,"",(64/365)*Taula42[[#This Row],[Dies de contracte en vigor durant l´any 2023]])</f>
        <v/>
      </c>
      <c r="AN492" s="420"/>
      <c r="AO492" s="91">
        <f>IF(AS492=1,((2763.41/365)*Taula42[[#This Row],[Dies de contracte en vigor durant l´any 2023]]),0)</f>
        <v>0</v>
      </c>
      <c r="AQ492" s="15"/>
      <c r="AS492" s="425">
        <f>IF(Taula42[[#This Row],[Núm. d''ordre]]&lt;&gt;"",1,0)</f>
        <v>0</v>
      </c>
      <c r="AU492" s="425">
        <f t="shared" si="64"/>
        <v>1</v>
      </c>
      <c r="AV492" s="425">
        <f t="shared" si="65"/>
        <v>0</v>
      </c>
      <c r="AX492" s="425">
        <f>IF(Taula42[[#This Row],[Núm. d''ordre]]&gt;0,1,0)</f>
        <v>1</v>
      </c>
      <c r="AZ492" s="426">
        <f t="shared" si="66"/>
        <v>0</v>
      </c>
      <c r="BA492" s="426">
        <f t="shared" si="67"/>
        <v>0</v>
      </c>
      <c r="BB492" s="426">
        <f t="shared" si="68"/>
        <v>0</v>
      </c>
      <c r="BD492" s="88">
        <f t="shared" si="69"/>
        <v>0</v>
      </c>
      <c r="BE492" s="88">
        <f t="shared" si="70"/>
        <v>0</v>
      </c>
      <c r="CC492" s="12"/>
      <c r="CD492" s="12"/>
      <c r="CE492" s="12"/>
    </row>
    <row r="493" spans="1:83" ht="13.5" customHeight="1">
      <c r="A493" s="9"/>
      <c r="B493" s="15" t="str">
        <f>IF($C493&lt;&gt;"",MAX($B$7:B492)+1,"")</f>
        <v/>
      </c>
      <c r="C493" s="2"/>
      <c r="D493" s="167"/>
      <c r="E493" s="168"/>
      <c r="F493" s="153"/>
      <c r="G493" s="153"/>
      <c r="H493" s="160"/>
      <c r="I493" s="159"/>
      <c r="J493" s="163"/>
      <c r="K493" s="172"/>
      <c r="L493" s="162"/>
      <c r="M493" s="162"/>
      <c r="N493" s="532" t="str">
        <f>IF(Taula42[[#This Row],[Data inici contracte]]&lt;&gt;0,Taula42[[#This Row],[Data finalització contracte]]+1,"")</f>
        <v/>
      </c>
      <c r="O49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93" s="495" t="str">
        <f>IF(Taula42[[#This Row],[Data inici contracte]]&lt;&gt;0,((Taula42[[#This Row],[Dies de contracte en vigor durant l´any 2023]]/365)*104),"")</f>
        <v/>
      </c>
      <c r="Q493" s="496"/>
      <c r="R493" s="496"/>
      <c r="S493" s="496"/>
      <c r="T493" s="496"/>
      <c r="U493" s="371">
        <f>SUM(Taula42[[#This Row],[Nombre d''hores de suport i acompanyament a les famílies]:[Nombre d''hores de seguiment en el lloc de feina]])</f>
        <v>0</v>
      </c>
      <c r="V493" s="371" t="str">
        <f>IF(Taula42[[#This Row],[Suma total d''hores d''atenció]]=0,"",AH493)</f>
        <v/>
      </c>
      <c r="W493" s="170"/>
      <c r="X493" s="170"/>
      <c r="Y493" s="170"/>
      <c r="Z493" s="170"/>
      <c r="AA493" s="170"/>
      <c r="AB493" s="224">
        <f t="shared" si="63"/>
        <v>0</v>
      </c>
      <c r="AC493" s="227">
        <f>Taula42[[#This Row],[Mòdul aplicat]]</f>
        <v>0</v>
      </c>
      <c r="AD493" s="231"/>
      <c r="AE493" s="80"/>
      <c r="AF493" s="529">
        <f>(IF(AND(AS493=1,Taula42[[#This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93" s="529">
        <f t="shared" si="71"/>
        <v>0</v>
      </c>
      <c r="AH49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93" s="420"/>
      <c r="AJ493" s="471" t="str">
        <f>IF(Taula42[[#This Row],[Data inici contracte]]=0,"",(12/365)*Taula42[[#This Row],[Dies de contracte en vigor durant l´any 2023]])</f>
        <v/>
      </c>
      <c r="AK493" s="471" t="str">
        <f>IF(Taula42[[#This Row],[Data inici contracte]]=0,"",(24/365)*Taula42[[#This Row],[Dies de contracte en vigor durant l´any 2023]])</f>
        <v/>
      </c>
      <c r="AL493" s="471" t="str">
        <f>IF(Taula42[[#This Row],[Data inici contracte]]=0,"",(4/365)*Taula42[[#This Row],[Dies de contracte en vigor durant l´any 2023]])</f>
        <v/>
      </c>
      <c r="AM493" s="471" t="str">
        <f>IF(Taula42[[#This Row],[Data inici contracte]]=0,"",(64/365)*Taula42[[#This Row],[Dies de contracte en vigor durant l´any 2023]])</f>
        <v/>
      </c>
      <c r="AN493" s="420"/>
      <c r="AO493" s="91">
        <f>IF(AS493=1,((2763.41/365)*Taula42[[#This Row],[Dies de contracte en vigor durant l´any 2023]]),0)</f>
        <v>0</v>
      </c>
      <c r="AQ493" s="15"/>
      <c r="AS493" s="425">
        <f>IF(Taula42[[#This Row],[Núm. d''ordre]]&lt;&gt;"",1,0)</f>
        <v>0</v>
      </c>
      <c r="AU493" s="425">
        <f t="shared" si="64"/>
        <v>1</v>
      </c>
      <c r="AV493" s="425">
        <f t="shared" si="65"/>
        <v>0</v>
      </c>
      <c r="AX493" s="425">
        <f>IF(Taula42[[#This Row],[Núm. d''ordre]]&gt;0,1,0)</f>
        <v>1</v>
      </c>
      <c r="AZ493" s="426">
        <f t="shared" si="66"/>
        <v>0</v>
      </c>
      <c r="BA493" s="426">
        <f t="shared" si="67"/>
        <v>0</v>
      </c>
      <c r="BB493" s="426">
        <f t="shared" si="68"/>
        <v>0</v>
      </c>
      <c r="BD493" s="88">
        <f t="shared" si="69"/>
        <v>0</v>
      </c>
      <c r="BE493" s="88">
        <f t="shared" si="70"/>
        <v>0</v>
      </c>
      <c r="CC493" s="12"/>
      <c r="CD493" s="12"/>
      <c r="CE493" s="12"/>
    </row>
    <row r="494" spans="1:83" ht="13.5" customHeight="1">
      <c r="A494" s="9"/>
      <c r="B494" s="15" t="str">
        <f>IF($C494&lt;&gt;"",MAX($B$7:B493)+1,"")</f>
        <v/>
      </c>
      <c r="C494" s="2"/>
      <c r="D494" s="167"/>
      <c r="E494" s="168"/>
      <c r="F494" s="153"/>
      <c r="G494" s="153"/>
      <c r="H494" s="160"/>
      <c r="I494" s="159"/>
      <c r="J494" s="163"/>
      <c r="K494" s="172"/>
      <c r="L494" s="162"/>
      <c r="M494" s="162"/>
      <c r="N494" s="532" t="str">
        <f>IF(Taula42[[#This Row],[Data inici contracte]]&lt;&gt;0,Taula42[[#This Row],[Data finalització contracte]]+1,"")</f>
        <v/>
      </c>
      <c r="O49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94" s="495" t="str">
        <f>IF(Taula42[[#This Row],[Data inici contracte]]&lt;&gt;0,((Taula42[[#This Row],[Dies de contracte en vigor durant l´any 2023]]/365)*104),"")</f>
        <v/>
      </c>
      <c r="Q494" s="496"/>
      <c r="R494" s="496"/>
      <c r="S494" s="496"/>
      <c r="T494" s="496"/>
      <c r="U494" s="371">
        <f>SUM(Taula42[[#This Row],[Nombre d''hores de suport i acompanyament a les famílies]:[Nombre d''hores de seguiment en el lloc de feina]])</f>
        <v>0</v>
      </c>
      <c r="V494" s="371" t="str">
        <f>IF(Taula42[[#This Row],[Suma total d''hores d''atenció]]=0,"",AH494)</f>
        <v/>
      </c>
      <c r="W494" s="170"/>
      <c r="X494" s="170"/>
      <c r="Y494" s="170"/>
      <c r="Z494" s="170"/>
      <c r="AA494" s="170"/>
      <c r="AB494" s="224">
        <f t="shared" si="63"/>
        <v>0</v>
      </c>
      <c r="AC494" s="227">
        <f>Taula42[[#This Row],[Mòdul aplicat]]</f>
        <v>0</v>
      </c>
      <c r="AD494" s="231"/>
      <c r="AE494" s="80"/>
      <c r="AF494" s="529">
        <f>(IF(AND(AS494=1,Taula42[[#This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94" s="529">
        <f t="shared" si="71"/>
        <v>0</v>
      </c>
      <c r="AH49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94" s="420"/>
      <c r="AJ494" s="471" t="str">
        <f>IF(Taula42[[#This Row],[Data inici contracte]]=0,"",(12/365)*Taula42[[#This Row],[Dies de contracte en vigor durant l´any 2023]])</f>
        <v/>
      </c>
      <c r="AK494" s="471" t="str">
        <f>IF(Taula42[[#This Row],[Data inici contracte]]=0,"",(24/365)*Taula42[[#This Row],[Dies de contracte en vigor durant l´any 2023]])</f>
        <v/>
      </c>
      <c r="AL494" s="471" t="str">
        <f>IF(Taula42[[#This Row],[Data inici contracte]]=0,"",(4/365)*Taula42[[#This Row],[Dies de contracte en vigor durant l´any 2023]])</f>
        <v/>
      </c>
      <c r="AM494" s="471" t="str">
        <f>IF(Taula42[[#This Row],[Data inici contracte]]=0,"",(64/365)*Taula42[[#This Row],[Dies de contracte en vigor durant l´any 2023]])</f>
        <v/>
      </c>
      <c r="AN494" s="420"/>
      <c r="AO494" s="91">
        <f>IF(AS494=1,((2763.41/365)*Taula42[[#This Row],[Dies de contracte en vigor durant l´any 2023]]),0)</f>
        <v>0</v>
      </c>
      <c r="AQ494" s="15"/>
      <c r="AS494" s="425">
        <f>IF(Taula42[[#This Row],[Núm. d''ordre]]&lt;&gt;"",1,0)</f>
        <v>0</v>
      </c>
      <c r="AU494" s="425">
        <f t="shared" si="64"/>
        <v>1</v>
      </c>
      <c r="AV494" s="425">
        <f t="shared" si="65"/>
        <v>0</v>
      </c>
      <c r="AX494" s="425">
        <f>IF(Taula42[[#This Row],[Núm. d''ordre]]&gt;0,1,0)</f>
        <v>1</v>
      </c>
      <c r="AZ494" s="426">
        <f t="shared" si="66"/>
        <v>0</v>
      </c>
      <c r="BA494" s="426">
        <f t="shared" si="67"/>
        <v>0</v>
      </c>
      <c r="BB494" s="426">
        <f t="shared" si="68"/>
        <v>0</v>
      </c>
      <c r="BD494" s="88">
        <f t="shared" si="69"/>
        <v>0</v>
      </c>
      <c r="BE494" s="88">
        <f t="shared" si="70"/>
        <v>0</v>
      </c>
      <c r="CC494" s="12"/>
      <c r="CD494" s="12"/>
      <c r="CE494" s="12"/>
    </row>
    <row r="495" spans="1:83" ht="13.5" customHeight="1">
      <c r="A495" s="9"/>
      <c r="B495" s="15" t="str">
        <f>IF($C495&lt;&gt;"",MAX($B$7:B494)+1,"")</f>
        <v/>
      </c>
      <c r="C495" s="2"/>
      <c r="D495" s="167"/>
      <c r="E495" s="168"/>
      <c r="F495" s="153"/>
      <c r="G495" s="153"/>
      <c r="H495" s="160"/>
      <c r="I495" s="159"/>
      <c r="J495" s="163"/>
      <c r="K495" s="172"/>
      <c r="L495" s="162"/>
      <c r="M495" s="162"/>
      <c r="N495" s="532" t="str">
        <f>IF(Taula42[[#This Row],[Data inici contracte]]&lt;&gt;0,Taula42[[#This Row],[Data finalització contracte]]+1,"")</f>
        <v/>
      </c>
      <c r="O49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95" s="495" t="str">
        <f>IF(Taula42[[#This Row],[Data inici contracte]]&lt;&gt;0,((Taula42[[#This Row],[Dies de contracte en vigor durant l´any 2023]]/365)*104),"")</f>
        <v/>
      </c>
      <c r="Q495" s="496"/>
      <c r="R495" s="496"/>
      <c r="S495" s="496"/>
      <c r="T495" s="496"/>
      <c r="U495" s="371">
        <f>SUM(Taula42[[#This Row],[Nombre d''hores de suport i acompanyament a les famílies]:[Nombre d''hores de seguiment en el lloc de feina]])</f>
        <v>0</v>
      </c>
      <c r="V495" s="371" t="str">
        <f>IF(Taula42[[#This Row],[Suma total d''hores d''atenció]]=0,"",AH495)</f>
        <v/>
      </c>
      <c r="W495" s="170"/>
      <c r="X495" s="170"/>
      <c r="Y495" s="170"/>
      <c r="Z495" s="170"/>
      <c r="AA495" s="170"/>
      <c r="AB495" s="224">
        <f t="shared" si="63"/>
        <v>0</v>
      </c>
      <c r="AC495" s="227">
        <f>Taula42[[#This Row],[Mòdul aplicat]]</f>
        <v>0</v>
      </c>
      <c r="AD495" s="231"/>
      <c r="AE495" s="80"/>
      <c r="AF495" s="529">
        <f>(IF(AND(AS495=1,Taula42[[#This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95" s="529">
        <f t="shared" si="71"/>
        <v>0</v>
      </c>
      <c r="AH49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95" s="420"/>
      <c r="AJ495" s="471" t="str">
        <f>IF(Taula42[[#This Row],[Data inici contracte]]=0,"",(12/365)*Taula42[[#This Row],[Dies de contracte en vigor durant l´any 2023]])</f>
        <v/>
      </c>
      <c r="AK495" s="471" t="str">
        <f>IF(Taula42[[#This Row],[Data inici contracte]]=0,"",(24/365)*Taula42[[#This Row],[Dies de contracte en vigor durant l´any 2023]])</f>
        <v/>
      </c>
      <c r="AL495" s="471" t="str">
        <f>IF(Taula42[[#This Row],[Data inici contracte]]=0,"",(4/365)*Taula42[[#This Row],[Dies de contracte en vigor durant l´any 2023]])</f>
        <v/>
      </c>
      <c r="AM495" s="471" t="str">
        <f>IF(Taula42[[#This Row],[Data inici contracte]]=0,"",(64/365)*Taula42[[#This Row],[Dies de contracte en vigor durant l´any 2023]])</f>
        <v/>
      </c>
      <c r="AN495" s="420"/>
      <c r="AO495" s="91">
        <f>IF(AS495=1,((2763.41/365)*Taula42[[#This Row],[Dies de contracte en vigor durant l´any 2023]]),0)</f>
        <v>0</v>
      </c>
      <c r="AQ495" s="15"/>
      <c r="AS495" s="425">
        <f>IF(Taula42[[#This Row],[Núm. d''ordre]]&lt;&gt;"",1,0)</f>
        <v>0</v>
      </c>
      <c r="AU495" s="425">
        <f t="shared" si="64"/>
        <v>1</v>
      </c>
      <c r="AV495" s="425">
        <f t="shared" si="65"/>
        <v>0</v>
      </c>
      <c r="AX495" s="425">
        <f>IF(Taula42[[#This Row],[Núm. d''ordre]]&gt;0,1,0)</f>
        <v>1</v>
      </c>
      <c r="AZ495" s="426">
        <f t="shared" si="66"/>
        <v>0</v>
      </c>
      <c r="BA495" s="426">
        <f t="shared" si="67"/>
        <v>0</v>
      </c>
      <c r="BB495" s="426">
        <f t="shared" si="68"/>
        <v>0</v>
      </c>
      <c r="BD495" s="88">
        <f t="shared" si="69"/>
        <v>0</v>
      </c>
      <c r="BE495" s="88">
        <f t="shared" si="70"/>
        <v>0</v>
      </c>
      <c r="CC495" s="12"/>
      <c r="CD495" s="12"/>
      <c r="CE495" s="12"/>
    </row>
    <row r="496" spans="1:83" ht="13.5" customHeight="1">
      <c r="A496" s="9"/>
      <c r="B496" s="15" t="str">
        <f>IF($C496&lt;&gt;"",MAX($B$7:B495)+1,"")</f>
        <v/>
      </c>
      <c r="C496" s="2"/>
      <c r="D496" s="167"/>
      <c r="E496" s="168"/>
      <c r="F496" s="153"/>
      <c r="G496" s="153"/>
      <c r="H496" s="160"/>
      <c r="I496" s="159"/>
      <c r="J496" s="163"/>
      <c r="K496" s="172"/>
      <c r="L496" s="162"/>
      <c r="M496" s="162"/>
      <c r="N496" s="532" t="str">
        <f>IF(Taula42[[#This Row],[Data inici contracte]]&lt;&gt;0,Taula42[[#This Row],[Data finalització contracte]]+1,"")</f>
        <v/>
      </c>
      <c r="O49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96" s="495" t="str">
        <f>IF(Taula42[[#This Row],[Data inici contracte]]&lt;&gt;0,((Taula42[[#This Row],[Dies de contracte en vigor durant l´any 2023]]/365)*104),"")</f>
        <v/>
      </c>
      <c r="Q496" s="496"/>
      <c r="R496" s="496"/>
      <c r="S496" s="496"/>
      <c r="T496" s="496"/>
      <c r="U496" s="371">
        <f>SUM(Taula42[[#This Row],[Nombre d''hores de suport i acompanyament a les famílies]:[Nombre d''hores de seguiment en el lloc de feina]])</f>
        <v>0</v>
      </c>
      <c r="V496" s="371" t="str">
        <f>IF(Taula42[[#This Row],[Suma total d''hores d''atenció]]=0,"",AH496)</f>
        <v/>
      </c>
      <c r="W496" s="170"/>
      <c r="X496" s="170"/>
      <c r="Y496" s="170"/>
      <c r="Z496" s="170"/>
      <c r="AA496" s="170"/>
      <c r="AB496" s="224">
        <f t="shared" si="63"/>
        <v>0</v>
      </c>
      <c r="AC496" s="227">
        <f>Taula42[[#This Row],[Mòdul aplicat]]</f>
        <v>0</v>
      </c>
      <c r="AD496" s="231"/>
      <c r="AE496" s="80"/>
      <c r="AF496" s="529">
        <f>(IF(AND(AS496=1,Taula42[[#This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96" s="529">
        <f t="shared" si="71"/>
        <v>0</v>
      </c>
      <c r="AH49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96" s="420"/>
      <c r="AJ496" s="471" t="str">
        <f>IF(Taula42[[#This Row],[Data inici contracte]]=0,"",(12/365)*Taula42[[#This Row],[Dies de contracte en vigor durant l´any 2023]])</f>
        <v/>
      </c>
      <c r="AK496" s="471" t="str">
        <f>IF(Taula42[[#This Row],[Data inici contracte]]=0,"",(24/365)*Taula42[[#This Row],[Dies de contracte en vigor durant l´any 2023]])</f>
        <v/>
      </c>
      <c r="AL496" s="471" t="str">
        <f>IF(Taula42[[#This Row],[Data inici contracte]]=0,"",(4/365)*Taula42[[#This Row],[Dies de contracte en vigor durant l´any 2023]])</f>
        <v/>
      </c>
      <c r="AM496" s="471" t="str">
        <f>IF(Taula42[[#This Row],[Data inici contracte]]=0,"",(64/365)*Taula42[[#This Row],[Dies de contracte en vigor durant l´any 2023]])</f>
        <v/>
      </c>
      <c r="AN496" s="420"/>
      <c r="AO496" s="91">
        <f>IF(AS496=1,((2763.41/365)*Taula42[[#This Row],[Dies de contracte en vigor durant l´any 2023]]),0)</f>
        <v>0</v>
      </c>
      <c r="AQ496" s="15"/>
      <c r="AS496" s="425">
        <f>IF(Taula42[[#This Row],[Núm. d''ordre]]&lt;&gt;"",1,0)</f>
        <v>0</v>
      </c>
      <c r="AU496" s="425">
        <f t="shared" si="64"/>
        <v>1</v>
      </c>
      <c r="AV496" s="425">
        <f t="shared" si="65"/>
        <v>0</v>
      </c>
      <c r="AX496" s="425">
        <f>IF(Taula42[[#This Row],[Núm. d''ordre]]&gt;0,1,0)</f>
        <v>1</v>
      </c>
      <c r="AZ496" s="426">
        <f t="shared" si="66"/>
        <v>0</v>
      </c>
      <c r="BA496" s="426">
        <f t="shared" si="67"/>
        <v>0</v>
      </c>
      <c r="BB496" s="426">
        <f t="shared" si="68"/>
        <v>0</v>
      </c>
      <c r="BD496" s="88">
        <f t="shared" si="69"/>
        <v>0</v>
      </c>
      <c r="BE496" s="88">
        <f t="shared" si="70"/>
        <v>0</v>
      </c>
      <c r="CC496" s="12"/>
      <c r="CD496" s="12"/>
      <c r="CE496" s="12"/>
    </row>
    <row r="497" spans="1:83" ht="13.5" customHeight="1">
      <c r="A497" s="9"/>
      <c r="B497" s="15" t="str">
        <f>IF($C497&lt;&gt;"",MAX($B$7:B496)+1,"")</f>
        <v/>
      </c>
      <c r="C497" s="2"/>
      <c r="D497" s="167"/>
      <c r="E497" s="168"/>
      <c r="F497" s="153"/>
      <c r="G497" s="153"/>
      <c r="H497" s="160"/>
      <c r="I497" s="159"/>
      <c r="J497" s="163"/>
      <c r="K497" s="172"/>
      <c r="L497" s="162"/>
      <c r="M497" s="162"/>
      <c r="N497" s="532" t="str">
        <f>IF(Taula42[[#This Row],[Data inici contracte]]&lt;&gt;0,Taula42[[#This Row],[Data finalització contracte]]+1,"")</f>
        <v/>
      </c>
      <c r="O497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97" s="495" t="str">
        <f>IF(Taula42[[#This Row],[Data inici contracte]]&lt;&gt;0,((Taula42[[#This Row],[Dies de contracte en vigor durant l´any 2023]]/365)*104),"")</f>
        <v/>
      </c>
      <c r="Q497" s="496"/>
      <c r="R497" s="496"/>
      <c r="S497" s="496"/>
      <c r="T497" s="496"/>
      <c r="U497" s="371">
        <f>SUM(Taula42[[#This Row],[Nombre d''hores de suport i acompanyament a les famílies]:[Nombre d''hores de seguiment en el lloc de feina]])</f>
        <v>0</v>
      </c>
      <c r="V497" s="371" t="str">
        <f>IF(Taula42[[#This Row],[Suma total d''hores d''atenció]]=0,"",AH497)</f>
        <v/>
      </c>
      <c r="W497" s="170"/>
      <c r="X497" s="170"/>
      <c r="Y497" s="170"/>
      <c r="Z497" s="170"/>
      <c r="AA497" s="170"/>
      <c r="AB497" s="224">
        <f t="shared" si="63"/>
        <v>0</v>
      </c>
      <c r="AC497" s="227">
        <f>Taula42[[#This Row],[Mòdul aplicat]]</f>
        <v>0</v>
      </c>
      <c r="AD497" s="231"/>
      <c r="AE497" s="80"/>
      <c r="AF497" s="529">
        <f>(IF(AND(AS497=1,Taula42[[#This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97" s="529">
        <f t="shared" si="71"/>
        <v>0</v>
      </c>
      <c r="AH497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97" s="420"/>
      <c r="AJ497" s="471" t="str">
        <f>IF(Taula42[[#This Row],[Data inici contracte]]=0,"",(12/365)*Taula42[[#This Row],[Dies de contracte en vigor durant l´any 2023]])</f>
        <v/>
      </c>
      <c r="AK497" s="471" t="str">
        <f>IF(Taula42[[#This Row],[Data inici contracte]]=0,"",(24/365)*Taula42[[#This Row],[Dies de contracte en vigor durant l´any 2023]])</f>
        <v/>
      </c>
      <c r="AL497" s="471" t="str">
        <f>IF(Taula42[[#This Row],[Data inici contracte]]=0,"",(4/365)*Taula42[[#This Row],[Dies de contracte en vigor durant l´any 2023]])</f>
        <v/>
      </c>
      <c r="AM497" s="471" t="str">
        <f>IF(Taula42[[#This Row],[Data inici contracte]]=0,"",(64/365)*Taula42[[#This Row],[Dies de contracte en vigor durant l´any 2023]])</f>
        <v/>
      </c>
      <c r="AN497" s="420"/>
      <c r="AO497" s="91">
        <f>IF(AS497=1,((2763.41/365)*Taula42[[#This Row],[Dies de contracte en vigor durant l´any 2023]]),0)</f>
        <v>0</v>
      </c>
      <c r="AQ497" s="15"/>
      <c r="AS497" s="425">
        <f>IF(Taula42[[#This Row],[Núm. d''ordre]]&lt;&gt;"",1,0)</f>
        <v>0</v>
      </c>
      <c r="AU497" s="425">
        <f t="shared" si="64"/>
        <v>1</v>
      </c>
      <c r="AV497" s="425">
        <f t="shared" si="65"/>
        <v>0</v>
      </c>
      <c r="AX497" s="425">
        <f>IF(Taula42[[#This Row],[Núm. d''ordre]]&gt;0,1,0)</f>
        <v>1</v>
      </c>
      <c r="AZ497" s="426">
        <f t="shared" si="66"/>
        <v>0</v>
      </c>
      <c r="BA497" s="426">
        <f t="shared" si="67"/>
        <v>0</v>
      </c>
      <c r="BB497" s="426">
        <f t="shared" si="68"/>
        <v>0</v>
      </c>
      <c r="BD497" s="88">
        <f t="shared" si="69"/>
        <v>0</v>
      </c>
      <c r="BE497" s="88">
        <f t="shared" si="70"/>
        <v>0</v>
      </c>
      <c r="CC497" s="12"/>
      <c r="CD497" s="12"/>
      <c r="CE497" s="12"/>
    </row>
    <row r="498" spans="1:83" ht="13.5" customHeight="1">
      <c r="A498" s="9"/>
      <c r="B498" s="15" t="str">
        <f>IF($C498&lt;&gt;"",MAX($B$7:B497)+1,"")</f>
        <v/>
      </c>
      <c r="C498" s="2"/>
      <c r="D498" s="167"/>
      <c r="E498" s="168"/>
      <c r="F498" s="153"/>
      <c r="G498" s="153"/>
      <c r="H498" s="160"/>
      <c r="I498" s="159"/>
      <c r="J498" s="163"/>
      <c r="K498" s="172"/>
      <c r="L498" s="162"/>
      <c r="M498" s="162"/>
      <c r="N498" s="532" t="str">
        <f>IF(Taula42[[#This Row],[Data inici contracte]]&lt;&gt;0,Taula42[[#This Row],[Data finalització contracte]]+1,"")</f>
        <v/>
      </c>
      <c r="O498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98" s="495" t="str">
        <f>IF(Taula42[[#This Row],[Data inici contracte]]&lt;&gt;0,((Taula42[[#This Row],[Dies de contracte en vigor durant l´any 2023]]/365)*104),"")</f>
        <v/>
      </c>
      <c r="Q498" s="496"/>
      <c r="R498" s="496"/>
      <c r="S498" s="496"/>
      <c r="T498" s="496"/>
      <c r="U498" s="371">
        <f>SUM(Taula42[[#This Row],[Nombre d''hores de suport i acompanyament a les famílies]:[Nombre d''hores de seguiment en el lloc de feina]])</f>
        <v>0</v>
      </c>
      <c r="V498" s="371" t="str">
        <f>IF(Taula42[[#This Row],[Suma total d''hores d''atenció]]=0,"",AH498)</f>
        <v/>
      </c>
      <c r="W498" s="170"/>
      <c r="X498" s="170"/>
      <c r="Y498" s="170"/>
      <c r="Z498" s="170"/>
      <c r="AA498" s="170"/>
      <c r="AB498" s="224">
        <f t="shared" si="63"/>
        <v>0</v>
      </c>
      <c r="AC498" s="227">
        <f>Taula42[[#This Row],[Mòdul aplicat]]</f>
        <v>0</v>
      </c>
      <c r="AD498" s="231"/>
      <c r="AE498" s="80"/>
      <c r="AF498" s="529">
        <f>(IF(AND(AS498=1,Taula42[[#This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98" s="529">
        <f t="shared" si="71"/>
        <v>0</v>
      </c>
      <c r="AH498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98" s="420"/>
      <c r="AJ498" s="471" t="str">
        <f>IF(Taula42[[#This Row],[Data inici contracte]]=0,"",(12/365)*Taula42[[#This Row],[Dies de contracte en vigor durant l´any 2023]])</f>
        <v/>
      </c>
      <c r="AK498" s="471" t="str">
        <f>IF(Taula42[[#This Row],[Data inici contracte]]=0,"",(24/365)*Taula42[[#This Row],[Dies de contracte en vigor durant l´any 2023]])</f>
        <v/>
      </c>
      <c r="AL498" s="471" t="str">
        <f>IF(Taula42[[#This Row],[Data inici contracte]]=0,"",(4/365)*Taula42[[#This Row],[Dies de contracte en vigor durant l´any 2023]])</f>
        <v/>
      </c>
      <c r="AM498" s="471" t="str">
        <f>IF(Taula42[[#This Row],[Data inici contracte]]=0,"",(64/365)*Taula42[[#This Row],[Dies de contracte en vigor durant l´any 2023]])</f>
        <v/>
      </c>
      <c r="AN498" s="420"/>
      <c r="AO498" s="91">
        <f>IF(AS498=1,((2763.41/365)*Taula42[[#This Row],[Dies de contracte en vigor durant l´any 2023]]),0)</f>
        <v>0</v>
      </c>
      <c r="AQ498" s="15"/>
      <c r="AS498" s="425">
        <f>IF(Taula42[[#This Row],[Núm. d''ordre]]&lt;&gt;"",1,0)</f>
        <v>0</v>
      </c>
      <c r="AU498" s="425">
        <f t="shared" si="64"/>
        <v>1</v>
      </c>
      <c r="AV498" s="425">
        <f t="shared" si="65"/>
        <v>0</v>
      </c>
      <c r="AX498" s="425">
        <f>IF(Taula42[[#This Row],[Núm. d''ordre]]&gt;0,1,0)</f>
        <v>1</v>
      </c>
      <c r="AZ498" s="426">
        <f t="shared" si="66"/>
        <v>0</v>
      </c>
      <c r="BA498" s="426">
        <f t="shared" si="67"/>
        <v>0</v>
      </c>
      <c r="BB498" s="426">
        <f t="shared" si="68"/>
        <v>0</v>
      </c>
      <c r="BD498" s="88">
        <f t="shared" si="69"/>
        <v>0</v>
      </c>
      <c r="BE498" s="88">
        <f t="shared" si="70"/>
        <v>0</v>
      </c>
      <c r="CC498" s="12"/>
      <c r="CD498" s="12"/>
      <c r="CE498" s="12"/>
    </row>
    <row r="499" spans="1:83" ht="13.5" customHeight="1">
      <c r="A499" s="9"/>
      <c r="B499" s="15" t="str">
        <f>IF($C499&lt;&gt;"",MAX($B$7:B498)+1,"")</f>
        <v/>
      </c>
      <c r="C499" s="2"/>
      <c r="D499" s="167"/>
      <c r="E499" s="168"/>
      <c r="F499" s="153"/>
      <c r="G499" s="153"/>
      <c r="H499" s="160"/>
      <c r="I499" s="159"/>
      <c r="J499" s="163"/>
      <c r="K499" s="172"/>
      <c r="L499" s="162"/>
      <c r="M499" s="162"/>
      <c r="N499" s="532" t="str">
        <f>IF(Taula42[[#This Row],[Data inici contracte]]&lt;&gt;0,Taula42[[#This Row],[Data finalització contracte]]+1,"")</f>
        <v/>
      </c>
      <c r="O499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499" s="495" t="str">
        <f>IF(Taula42[[#This Row],[Data inici contracte]]&lt;&gt;0,((Taula42[[#This Row],[Dies de contracte en vigor durant l´any 2023]]/365)*104),"")</f>
        <v/>
      </c>
      <c r="Q499" s="496"/>
      <c r="R499" s="496"/>
      <c r="S499" s="496"/>
      <c r="T499" s="496"/>
      <c r="U499" s="371">
        <f>SUM(Taula42[[#This Row],[Nombre d''hores de suport i acompanyament a les famílies]:[Nombre d''hores de seguiment en el lloc de feina]])</f>
        <v>0</v>
      </c>
      <c r="V499" s="371" t="str">
        <f>IF(Taula42[[#This Row],[Suma total d''hores d''atenció]]=0,"",AH499)</f>
        <v/>
      </c>
      <c r="W499" s="170"/>
      <c r="X499" s="170"/>
      <c r="Y499" s="170"/>
      <c r="Z499" s="170"/>
      <c r="AA499" s="170"/>
      <c r="AB499" s="224">
        <f t="shared" si="63"/>
        <v>0</v>
      </c>
      <c r="AC499" s="227">
        <f>Taula42[[#This Row],[Mòdul aplicat]]</f>
        <v>0</v>
      </c>
      <c r="AD499" s="231"/>
      <c r="AE499" s="80"/>
      <c r="AF499" s="529">
        <f>(IF(AND(AS499=1,Taula42[[#This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499" s="529">
        <f t="shared" si="71"/>
        <v>0</v>
      </c>
      <c r="AH499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499" s="420"/>
      <c r="AJ499" s="471" t="str">
        <f>IF(Taula42[[#This Row],[Data inici contracte]]=0,"",(12/365)*Taula42[[#This Row],[Dies de contracte en vigor durant l´any 2023]])</f>
        <v/>
      </c>
      <c r="AK499" s="471" t="str">
        <f>IF(Taula42[[#This Row],[Data inici contracte]]=0,"",(24/365)*Taula42[[#This Row],[Dies de contracte en vigor durant l´any 2023]])</f>
        <v/>
      </c>
      <c r="AL499" s="471" t="str">
        <f>IF(Taula42[[#This Row],[Data inici contracte]]=0,"",(4/365)*Taula42[[#This Row],[Dies de contracte en vigor durant l´any 2023]])</f>
        <v/>
      </c>
      <c r="AM499" s="471" t="str">
        <f>IF(Taula42[[#This Row],[Data inici contracte]]=0,"",(64/365)*Taula42[[#This Row],[Dies de contracte en vigor durant l´any 2023]])</f>
        <v/>
      </c>
      <c r="AN499" s="420"/>
      <c r="AO499" s="91">
        <f>IF(AS499=1,((2763.41/365)*Taula42[[#This Row],[Dies de contracte en vigor durant l´any 2023]]),0)</f>
        <v>0</v>
      </c>
      <c r="AQ499" s="15"/>
      <c r="AS499" s="425">
        <f>IF(Taula42[[#This Row],[Núm. d''ordre]]&lt;&gt;"",1,0)</f>
        <v>0</v>
      </c>
      <c r="AU499" s="425">
        <f t="shared" si="64"/>
        <v>1</v>
      </c>
      <c r="AV499" s="425">
        <f t="shared" si="65"/>
        <v>0</v>
      </c>
      <c r="AX499" s="425">
        <f>IF(Taula42[[#This Row],[Núm. d''ordre]]&gt;0,1,0)</f>
        <v>1</v>
      </c>
      <c r="AZ499" s="426">
        <f t="shared" si="66"/>
        <v>0</v>
      </c>
      <c r="BA499" s="426">
        <f t="shared" si="67"/>
        <v>0</v>
      </c>
      <c r="BB499" s="426">
        <f t="shared" si="68"/>
        <v>0</v>
      </c>
      <c r="BD499" s="88">
        <f t="shared" si="69"/>
        <v>0</v>
      </c>
      <c r="BE499" s="88">
        <f t="shared" si="70"/>
        <v>0</v>
      </c>
      <c r="CC499" s="12"/>
      <c r="CD499" s="12"/>
      <c r="CE499" s="12"/>
    </row>
    <row r="500" spans="1:83" ht="13.5" customHeight="1">
      <c r="A500" s="9"/>
      <c r="B500" s="15" t="str">
        <f>IF($C500&lt;&gt;"",MAX($B$7:B499)+1,"")</f>
        <v/>
      </c>
      <c r="C500" s="2"/>
      <c r="D500" s="167"/>
      <c r="E500" s="168"/>
      <c r="F500" s="153"/>
      <c r="G500" s="153"/>
      <c r="H500" s="160"/>
      <c r="I500" s="159"/>
      <c r="J500" s="163"/>
      <c r="K500" s="172"/>
      <c r="L500" s="162"/>
      <c r="M500" s="162"/>
      <c r="N500" s="532" t="str">
        <f>IF(Taula42[[#This Row],[Data inici contracte]]&lt;&gt;0,Taula42[[#This Row],[Data finalització contracte]]+1,"")</f>
        <v/>
      </c>
      <c r="O500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00" s="495" t="str">
        <f>IF(Taula42[[#This Row],[Data inici contracte]]&lt;&gt;0,((Taula42[[#This Row],[Dies de contracte en vigor durant l´any 2023]]/365)*104),"")</f>
        <v/>
      </c>
      <c r="Q500" s="496"/>
      <c r="R500" s="496"/>
      <c r="S500" s="496"/>
      <c r="T500" s="496"/>
      <c r="U500" s="371">
        <f>SUM(Taula42[[#This Row],[Nombre d''hores de suport i acompanyament a les famílies]:[Nombre d''hores de seguiment en el lloc de feina]])</f>
        <v>0</v>
      </c>
      <c r="V500" s="371" t="str">
        <f>IF(Taula42[[#This Row],[Suma total d''hores d''atenció]]=0,"",AH500)</f>
        <v/>
      </c>
      <c r="W500" s="170"/>
      <c r="X500" s="170"/>
      <c r="Y500" s="170"/>
      <c r="Z500" s="170"/>
      <c r="AA500" s="170"/>
      <c r="AB500" s="224">
        <f t="shared" si="63"/>
        <v>0</v>
      </c>
      <c r="AC500" s="227">
        <f>Taula42[[#This Row],[Mòdul aplicat]]</f>
        <v>0</v>
      </c>
      <c r="AD500" s="231"/>
      <c r="AE500" s="80"/>
      <c r="AF500" s="529">
        <f>(IF(AND(AS500=1,Taula42[[#This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00" s="529">
        <f t="shared" si="71"/>
        <v>0</v>
      </c>
      <c r="AH500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00" s="420"/>
      <c r="AJ500" s="471" t="str">
        <f>IF(Taula42[[#This Row],[Data inici contracte]]=0,"",(12/365)*Taula42[[#This Row],[Dies de contracte en vigor durant l´any 2023]])</f>
        <v/>
      </c>
      <c r="AK500" s="471" t="str">
        <f>IF(Taula42[[#This Row],[Data inici contracte]]=0,"",(24/365)*Taula42[[#This Row],[Dies de contracte en vigor durant l´any 2023]])</f>
        <v/>
      </c>
      <c r="AL500" s="471" t="str">
        <f>IF(Taula42[[#This Row],[Data inici contracte]]=0,"",(4/365)*Taula42[[#This Row],[Dies de contracte en vigor durant l´any 2023]])</f>
        <v/>
      </c>
      <c r="AM500" s="471" t="str">
        <f>IF(Taula42[[#This Row],[Data inici contracte]]=0,"",(64/365)*Taula42[[#This Row],[Dies de contracte en vigor durant l´any 2023]])</f>
        <v/>
      </c>
      <c r="AN500" s="420"/>
      <c r="AO500" s="91">
        <f>IF(AS500=1,((2763.41/365)*Taula42[[#This Row],[Dies de contracte en vigor durant l´any 2023]]),0)</f>
        <v>0</v>
      </c>
      <c r="AQ500" s="15"/>
      <c r="AS500" s="425">
        <f>IF(Taula42[[#This Row],[Núm. d''ordre]]&lt;&gt;"",1,0)</f>
        <v>0</v>
      </c>
      <c r="AU500" s="425">
        <f t="shared" si="64"/>
        <v>1</v>
      </c>
      <c r="AV500" s="425">
        <f t="shared" si="65"/>
        <v>0</v>
      </c>
      <c r="AX500" s="425">
        <f>IF(Taula42[[#This Row],[Núm. d''ordre]]&gt;0,1,0)</f>
        <v>1</v>
      </c>
      <c r="AZ500" s="426">
        <f t="shared" si="66"/>
        <v>0</v>
      </c>
      <c r="BA500" s="426">
        <f t="shared" si="67"/>
        <v>0</v>
      </c>
      <c r="BB500" s="426">
        <f t="shared" si="68"/>
        <v>0</v>
      </c>
      <c r="BD500" s="88">
        <f t="shared" si="69"/>
        <v>0</v>
      </c>
      <c r="BE500" s="88">
        <f t="shared" si="70"/>
        <v>0</v>
      </c>
      <c r="CC500" s="12"/>
      <c r="CD500" s="12"/>
      <c r="CE500" s="12"/>
    </row>
    <row r="501" spans="1:83" ht="13.5" customHeight="1">
      <c r="A501" s="9"/>
      <c r="B501" s="15" t="str">
        <f>IF($C501&lt;&gt;"",MAX($B$7:B500)+1,"")</f>
        <v/>
      </c>
      <c r="C501" s="2"/>
      <c r="D501" s="167"/>
      <c r="E501" s="168"/>
      <c r="F501" s="153"/>
      <c r="G501" s="153"/>
      <c r="H501" s="160"/>
      <c r="I501" s="159"/>
      <c r="J501" s="163"/>
      <c r="K501" s="172"/>
      <c r="L501" s="162"/>
      <c r="M501" s="162"/>
      <c r="N501" s="532" t="str">
        <f>IF(Taula42[[#This Row],[Data inici contracte]]&lt;&gt;0,Taula42[[#This Row],[Data finalització contracte]]+1,"")</f>
        <v/>
      </c>
      <c r="O501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01" s="495" t="str">
        <f>IF(Taula42[[#This Row],[Data inici contracte]]&lt;&gt;0,((Taula42[[#This Row],[Dies de contracte en vigor durant l´any 2023]]/365)*104),"")</f>
        <v/>
      </c>
      <c r="Q501" s="496"/>
      <c r="R501" s="496"/>
      <c r="S501" s="496"/>
      <c r="T501" s="496"/>
      <c r="U501" s="371">
        <f>SUM(Taula42[[#This Row],[Nombre d''hores de suport i acompanyament a les famílies]:[Nombre d''hores de seguiment en el lloc de feina]])</f>
        <v>0</v>
      </c>
      <c r="V501" s="371" t="str">
        <f>IF(Taula42[[#This Row],[Suma total d''hores d''atenció]]=0,"",AH501)</f>
        <v/>
      </c>
      <c r="W501" s="170"/>
      <c r="X501" s="170"/>
      <c r="Y501" s="170"/>
      <c r="Z501" s="170"/>
      <c r="AA501" s="170"/>
      <c r="AB501" s="224">
        <f t="shared" si="63"/>
        <v>0</v>
      </c>
      <c r="AC501" s="227">
        <f>Taula42[[#This Row],[Mòdul aplicat]]</f>
        <v>0</v>
      </c>
      <c r="AD501" s="231"/>
      <c r="AE501" s="80"/>
      <c r="AF501" s="529">
        <f>(IF(AND(AS501=1,Taula42[[#This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01" s="529">
        <f t="shared" si="71"/>
        <v>0</v>
      </c>
      <c r="AH501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01" s="420"/>
      <c r="AJ501" s="471" t="str">
        <f>IF(Taula42[[#This Row],[Data inici contracte]]=0,"",(12/365)*Taula42[[#This Row],[Dies de contracte en vigor durant l´any 2023]])</f>
        <v/>
      </c>
      <c r="AK501" s="471" t="str">
        <f>IF(Taula42[[#This Row],[Data inici contracte]]=0,"",(24/365)*Taula42[[#This Row],[Dies de contracte en vigor durant l´any 2023]])</f>
        <v/>
      </c>
      <c r="AL501" s="471" t="str">
        <f>IF(Taula42[[#This Row],[Data inici contracte]]=0,"",(4/365)*Taula42[[#This Row],[Dies de contracte en vigor durant l´any 2023]])</f>
        <v/>
      </c>
      <c r="AM501" s="471" t="str">
        <f>IF(Taula42[[#This Row],[Data inici contracte]]=0,"",(64/365)*Taula42[[#This Row],[Dies de contracte en vigor durant l´any 2023]])</f>
        <v/>
      </c>
      <c r="AN501" s="420"/>
      <c r="AO501" s="91">
        <f>IF(AS501=1,((2763.41/365)*Taula42[[#This Row],[Dies de contracte en vigor durant l´any 2023]]),0)</f>
        <v>0</v>
      </c>
      <c r="AQ501" s="15"/>
      <c r="AS501" s="425">
        <f>IF(Taula42[[#This Row],[Núm. d''ordre]]&lt;&gt;"",1,0)</f>
        <v>0</v>
      </c>
      <c r="AU501" s="425">
        <f t="shared" si="64"/>
        <v>1</v>
      </c>
      <c r="AV501" s="425">
        <f t="shared" si="65"/>
        <v>0</v>
      </c>
      <c r="AX501" s="425">
        <f>IF(Taula42[[#This Row],[Núm. d''ordre]]&gt;0,1,0)</f>
        <v>1</v>
      </c>
      <c r="AZ501" s="426">
        <f t="shared" si="66"/>
        <v>0</v>
      </c>
      <c r="BA501" s="426">
        <f t="shared" si="67"/>
        <v>0</v>
      </c>
      <c r="BB501" s="426">
        <f t="shared" si="68"/>
        <v>0</v>
      </c>
      <c r="BD501" s="88">
        <f t="shared" si="69"/>
        <v>0</v>
      </c>
      <c r="BE501" s="88">
        <f t="shared" si="70"/>
        <v>0</v>
      </c>
      <c r="CC501" s="12"/>
      <c r="CD501" s="12"/>
      <c r="CE501" s="12"/>
    </row>
    <row r="502" spans="1:83" ht="13.5" customHeight="1">
      <c r="A502" s="9"/>
      <c r="B502" s="15" t="str">
        <f>IF($C502&lt;&gt;"",MAX($B$7:B501)+1,"")</f>
        <v/>
      </c>
      <c r="C502" s="2"/>
      <c r="D502" s="167"/>
      <c r="E502" s="168"/>
      <c r="F502" s="153"/>
      <c r="G502" s="153"/>
      <c r="H502" s="160"/>
      <c r="I502" s="159"/>
      <c r="J502" s="163"/>
      <c r="K502" s="172"/>
      <c r="L502" s="162"/>
      <c r="M502" s="162"/>
      <c r="N502" s="532" t="str">
        <f>IF(Taula42[[#This Row],[Data inici contracte]]&lt;&gt;0,Taula42[[#This Row],[Data finalització contracte]]+1,"")</f>
        <v/>
      </c>
      <c r="O502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02" s="495" t="str">
        <f>IF(Taula42[[#This Row],[Data inici contracte]]&lt;&gt;0,((Taula42[[#This Row],[Dies de contracte en vigor durant l´any 2023]]/365)*104),"")</f>
        <v/>
      </c>
      <c r="Q502" s="496"/>
      <c r="R502" s="496"/>
      <c r="S502" s="496"/>
      <c r="T502" s="496"/>
      <c r="U502" s="371">
        <f>SUM(Taula42[[#This Row],[Nombre d''hores de suport i acompanyament a les famílies]:[Nombre d''hores de seguiment en el lloc de feina]])</f>
        <v>0</v>
      </c>
      <c r="V502" s="371" t="str">
        <f>IF(Taula42[[#This Row],[Suma total d''hores d''atenció]]=0,"",AH502)</f>
        <v/>
      </c>
      <c r="W502" s="170"/>
      <c r="X502" s="170"/>
      <c r="Y502" s="170"/>
      <c r="Z502" s="170"/>
      <c r="AA502" s="170"/>
      <c r="AB502" s="224">
        <f t="shared" si="63"/>
        <v>0</v>
      </c>
      <c r="AC502" s="227">
        <f>Taula42[[#This Row],[Mòdul aplicat]]</f>
        <v>0</v>
      </c>
      <c r="AD502" s="231"/>
      <c r="AE502" s="80"/>
      <c r="AF502" s="529">
        <f>(IF(AND(AS502=1,Taula42[[#This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02" s="529">
        <f t="shared" si="71"/>
        <v>0</v>
      </c>
      <c r="AH502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02" s="420"/>
      <c r="AJ502" s="471" t="str">
        <f>IF(Taula42[[#This Row],[Data inici contracte]]=0,"",(12/365)*Taula42[[#This Row],[Dies de contracte en vigor durant l´any 2023]])</f>
        <v/>
      </c>
      <c r="AK502" s="471" t="str">
        <f>IF(Taula42[[#This Row],[Data inici contracte]]=0,"",(24/365)*Taula42[[#This Row],[Dies de contracte en vigor durant l´any 2023]])</f>
        <v/>
      </c>
      <c r="AL502" s="471" t="str">
        <f>IF(Taula42[[#This Row],[Data inici contracte]]=0,"",(4/365)*Taula42[[#This Row],[Dies de contracte en vigor durant l´any 2023]])</f>
        <v/>
      </c>
      <c r="AM502" s="471" t="str">
        <f>IF(Taula42[[#This Row],[Data inici contracte]]=0,"",(64/365)*Taula42[[#This Row],[Dies de contracte en vigor durant l´any 2023]])</f>
        <v/>
      </c>
      <c r="AN502" s="420"/>
      <c r="AO502" s="91">
        <f>IF(AS502=1,((2763.41/365)*Taula42[[#This Row],[Dies de contracte en vigor durant l´any 2023]]),0)</f>
        <v>0</v>
      </c>
      <c r="AQ502" s="15"/>
      <c r="AS502" s="425">
        <f>IF(Taula42[[#This Row],[Núm. d''ordre]]&lt;&gt;"",1,0)</f>
        <v>0</v>
      </c>
      <c r="AU502" s="425">
        <f t="shared" si="64"/>
        <v>1</v>
      </c>
      <c r="AV502" s="425">
        <f t="shared" si="65"/>
        <v>0</v>
      </c>
      <c r="AX502" s="425">
        <f>IF(Taula42[[#This Row],[Núm. d''ordre]]&gt;0,1,0)</f>
        <v>1</v>
      </c>
      <c r="AZ502" s="426">
        <f t="shared" si="66"/>
        <v>0</v>
      </c>
      <c r="BA502" s="426">
        <f t="shared" si="67"/>
        <v>0</v>
      </c>
      <c r="BB502" s="426">
        <f t="shared" si="68"/>
        <v>0</v>
      </c>
      <c r="BD502" s="88">
        <f t="shared" si="69"/>
        <v>0</v>
      </c>
      <c r="BE502" s="88">
        <f t="shared" si="70"/>
        <v>0</v>
      </c>
      <c r="CC502" s="12"/>
      <c r="CD502" s="12"/>
      <c r="CE502" s="12"/>
    </row>
    <row r="503" spans="1:83" ht="13.5" customHeight="1">
      <c r="A503" s="9"/>
      <c r="B503" s="15" t="str">
        <f>IF($C503&lt;&gt;"",MAX($B$7:B502)+1,"")</f>
        <v/>
      </c>
      <c r="C503" s="2"/>
      <c r="D503" s="167"/>
      <c r="E503" s="168"/>
      <c r="F503" s="153"/>
      <c r="G503" s="153"/>
      <c r="H503" s="160"/>
      <c r="I503" s="159"/>
      <c r="J503" s="163"/>
      <c r="K503" s="172"/>
      <c r="L503" s="162"/>
      <c r="M503" s="162"/>
      <c r="N503" s="532" t="str">
        <f>IF(Taula42[[#This Row],[Data inici contracte]]&lt;&gt;0,Taula42[[#This Row],[Data finalització contracte]]+1,"")</f>
        <v/>
      </c>
      <c r="O503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03" s="495" t="str">
        <f>IF(Taula42[[#This Row],[Data inici contracte]]&lt;&gt;0,((Taula42[[#This Row],[Dies de contracte en vigor durant l´any 2023]]/365)*104),"")</f>
        <v/>
      </c>
      <c r="Q503" s="496"/>
      <c r="R503" s="496"/>
      <c r="S503" s="496"/>
      <c r="T503" s="496"/>
      <c r="U503" s="371">
        <f>SUM(Taula42[[#This Row],[Nombre d''hores de suport i acompanyament a les famílies]:[Nombre d''hores de seguiment en el lloc de feina]])</f>
        <v>0</v>
      </c>
      <c r="V503" s="371" t="str">
        <f>IF(Taula42[[#This Row],[Suma total d''hores d''atenció]]=0,"",AH503)</f>
        <v/>
      </c>
      <c r="W503" s="170"/>
      <c r="X503" s="170"/>
      <c r="Y503" s="170"/>
      <c r="Z503" s="170"/>
      <c r="AA503" s="170"/>
      <c r="AB503" s="224">
        <f t="shared" si="63"/>
        <v>0</v>
      </c>
      <c r="AC503" s="227">
        <f>Taula42[[#This Row],[Mòdul aplicat]]</f>
        <v>0</v>
      </c>
      <c r="AD503" s="231"/>
      <c r="AE503" s="80"/>
      <c r="AF503" s="529">
        <f>(IF(AND(AS503=1,Taula42[[#This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03" s="529">
        <f t="shared" si="71"/>
        <v>0</v>
      </c>
      <c r="AH503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03" s="420"/>
      <c r="AJ503" s="471" t="str">
        <f>IF(Taula42[[#This Row],[Data inici contracte]]=0,"",(12/365)*Taula42[[#This Row],[Dies de contracte en vigor durant l´any 2023]])</f>
        <v/>
      </c>
      <c r="AK503" s="471" t="str">
        <f>IF(Taula42[[#This Row],[Data inici contracte]]=0,"",(24/365)*Taula42[[#This Row],[Dies de contracte en vigor durant l´any 2023]])</f>
        <v/>
      </c>
      <c r="AL503" s="471" t="str">
        <f>IF(Taula42[[#This Row],[Data inici contracte]]=0,"",(4/365)*Taula42[[#This Row],[Dies de contracte en vigor durant l´any 2023]])</f>
        <v/>
      </c>
      <c r="AM503" s="471" t="str">
        <f>IF(Taula42[[#This Row],[Data inici contracte]]=0,"",(64/365)*Taula42[[#This Row],[Dies de contracte en vigor durant l´any 2023]])</f>
        <v/>
      </c>
      <c r="AN503" s="420"/>
      <c r="AO503" s="91">
        <f>IF(AS503=1,((2763.41/365)*Taula42[[#This Row],[Dies de contracte en vigor durant l´any 2023]]),0)</f>
        <v>0</v>
      </c>
      <c r="AQ503" s="15"/>
      <c r="AS503" s="425">
        <f>IF(Taula42[[#This Row],[Núm. d''ordre]]&lt;&gt;"",1,0)</f>
        <v>0</v>
      </c>
      <c r="AU503" s="425">
        <f t="shared" si="64"/>
        <v>1</v>
      </c>
      <c r="AV503" s="425">
        <f t="shared" si="65"/>
        <v>0</v>
      </c>
      <c r="AX503" s="425">
        <f>IF(Taula42[[#This Row],[Núm. d''ordre]]&gt;0,1,0)</f>
        <v>1</v>
      </c>
      <c r="AZ503" s="426">
        <f t="shared" si="66"/>
        <v>0</v>
      </c>
      <c r="BA503" s="426">
        <f t="shared" si="67"/>
        <v>0</v>
      </c>
      <c r="BB503" s="426">
        <f t="shared" si="68"/>
        <v>0</v>
      </c>
      <c r="BD503" s="88">
        <f t="shared" si="69"/>
        <v>0</v>
      </c>
      <c r="BE503" s="88">
        <f t="shared" si="70"/>
        <v>0</v>
      </c>
      <c r="CC503" s="12"/>
      <c r="CD503" s="12"/>
      <c r="CE503" s="12"/>
    </row>
    <row r="504" spans="1:83" ht="13.5" customHeight="1">
      <c r="A504" s="9"/>
      <c r="B504" s="15" t="str">
        <f>IF($C504&lt;&gt;"",MAX($B$7:B503)+1,"")</f>
        <v/>
      </c>
      <c r="C504" s="2"/>
      <c r="D504" s="167"/>
      <c r="E504" s="168"/>
      <c r="F504" s="153"/>
      <c r="G504" s="153"/>
      <c r="H504" s="160"/>
      <c r="I504" s="159"/>
      <c r="J504" s="163"/>
      <c r="K504" s="172"/>
      <c r="L504" s="162"/>
      <c r="M504" s="162"/>
      <c r="N504" s="532" t="str">
        <f>IF(Taula42[[#This Row],[Data inici contracte]]&lt;&gt;0,Taula42[[#This Row],[Data finalització contracte]]+1,"")</f>
        <v/>
      </c>
      <c r="O504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04" s="495" t="str">
        <f>IF(Taula42[[#This Row],[Data inici contracte]]&lt;&gt;0,((Taula42[[#This Row],[Dies de contracte en vigor durant l´any 2023]]/365)*104),"")</f>
        <v/>
      </c>
      <c r="Q504" s="496"/>
      <c r="R504" s="496"/>
      <c r="S504" s="496"/>
      <c r="T504" s="496"/>
      <c r="U504" s="371">
        <f>SUM(Taula42[[#This Row],[Nombre d''hores de suport i acompanyament a les famílies]:[Nombre d''hores de seguiment en el lloc de feina]])</f>
        <v>0</v>
      </c>
      <c r="V504" s="371" t="str">
        <f>IF(Taula42[[#This Row],[Suma total d''hores d''atenció]]=0,"",AH504)</f>
        <v/>
      </c>
      <c r="W504" s="170"/>
      <c r="X504" s="170"/>
      <c r="Y504" s="170"/>
      <c r="Z504" s="170"/>
      <c r="AA504" s="170"/>
      <c r="AB504" s="224">
        <f t="shared" si="63"/>
        <v>0</v>
      </c>
      <c r="AC504" s="227">
        <f>Taula42[[#This Row],[Mòdul aplicat]]</f>
        <v>0</v>
      </c>
      <c r="AD504" s="231"/>
      <c r="AE504" s="80"/>
      <c r="AF504" s="529">
        <f>(IF(AND(AS504=1,Taula42[[#This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04" s="529">
        <f t="shared" si="71"/>
        <v>0</v>
      </c>
      <c r="AH504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04" s="420"/>
      <c r="AJ504" s="471" t="str">
        <f>IF(Taula42[[#This Row],[Data inici contracte]]=0,"",(12/365)*Taula42[[#This Row],[Dies de contracte en vigor durant l´any 2023]])</f>
        <v/>
      </c>
      <c r="AK504" s="471" t="str">
        <f>IF(Taula42[[#This Row],[Data inici contracte]]=0,"",(24/365)*Taula42[[#This Row],[Dies de contracte en vigor durant l´any 2023]])</f>
        <v/>
      </c>
      <c r="AL504" s="471" t="str">
        <f>IF(Taula42[[#This Row],[Data inici contracte]]=0,"",(4/365)*Taula42[[#This Row],[Dies de contracte en vigor durant l´any 2023]])</f>
        <v/>
      </c>
      <c r="AM504" s="471" t="str">
        <f>IF(Taula42[[#This Row],[Data inici contracte]]=0,"",(64/365)*Taula42[[#This Row],[Dies de contracte en vigor durant l´any 2023]])</f>
        <v/>
      </c>
      <c r="AN504" s="420"/>
      <c r="AO504" s="91">
        <f>IF(AS504=1,((2763.41/365)*Taula42[[#This Row],[Dies de contracte en vigor durant l´any 2023]]),0)</f>
        <v>0</v>
      </c>
      <c r="AQ504" s="15"/>
      <c r="AS504" s="425">
        <f>IF(Taula42[[#This Row],[Núm. d''ordre]]&lt;&gt;"",1,0)</f>
        <v>0</v>
      </c>
      <c r="AU504" s="425">
        <f t="shared" si="64"/>
        <v>1</v>
      </c>
      <c r="AV504" s="425">
        <f t="shared" si="65"/>
        <v>0</v>
      </c>
      <c r="AX504" s="425">
        <f>IF(Taula42[[#This Row],[Núm. d''ordre]]&gt;0,1,0)</f>
        <v>1</v>
      </c>
      <c r="AZ504" s="426">
        <f t="shared" si="66"/>
        <v>0</v>
      </c>
      <c r="BA504" s="426">
        <f t="shared" si="67"/>
        <v>0</v>
      </c>
      <c r="BB504" s="426">
        <f t="shared" si="68"/>
        <v>0</v>
      </c>
      <c r="BD504" s="88">
        <f t="shared" si="69"/>
        <v>0</v>
      </c>
      <c r="BE504" s="88">
        <f t="shared" si="70"/>
        <v>0</v>
      </c>
      <c r="CC504" s="12"/>
      <c r="CD504" s="12"/>
      <c r="CE504" s="12"/>
    </row>
    <row r="505" spans="1:83" ht="13.5" customHeight="1">
      <c r="A505" s="9"/>
      <c r="B505" s="15" t="str">
        <f>IF($C505&lt;&gt;"",MAX($B$7:B504)+1,"")</f>
        <v/>
      </c>
      <c r="C505" s="2"/>
      <c r="D505" s="167"/>
      <c r="E505" s="168"/>
      <c r="F505" s="153"/>
      <c r="G505" s="153"/>
      <c r="H505" s="160"/>
      <c r="I505" s="159"/>
      <c r="J505" s="163"/>
      <c r="K505" s="172"/>
      <c r="L505" s="162"/>
      <c r="M505" s="162"/>
      <c r="N505" s="532" t="str">
        <f>IF(Taula42[[#This Row],[Data inici contracte]]&lt;&gt;0,Taula42[[#This Row],[Data finalització contracte]]+1,"")</f>
        <v/>
      </c>
      <c r="O505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05" s="495" t="str">
        <f>IF(Taula42[[#This Row],[Data inici contracte]]&lt;&gt;0,((Taula42[[#This Row],[Dies de contracte en vigor durant l´any 2023]]/365)*104),"")</f>
        <v/>
      </c>
      <c r="Q505" s="496"/>
      <c r="R505" s="496"/>
      <c r="S505" s="496"/>
      <c r="T505" s="496"/>
      <c r="U505" s="371">
        <f>SUM(Taula42[[#This Row],[Nombre d''hores de suport i acompanyament a les famílies]:[Nombre d''hores de seguiment en el lloc de feina]])</f>
        <v>0</v>
      </c>
      <c r="V505" s="371" t="str">
        <f>IF(Taula42[[#This Row],[Suma total d''hores d''atenció]]=0,"",AH505)</f>
        <v/>
      </c>
      <c r="W505" s="170"/>
      <c r="X505" s="170"/>
      <c r="Y505" s="170"/>
      <c r="Z505" s="170"/>
      <c r="AA505" s="170"/>
      <c r="AB505" s="224">
        <f t="shared" si="63"/>
        <v>0</v>
      </c>
      <c r="AC505" s="227">
        <f>Taula42[[#This Row],[Mòdul aplicat]]</f>
        <v>0</v>
      </c>
      <c r="AD505" s="231"/>
      <c r="AE505" s="80"/>
      <c r="AF505" s="529">
        <f>(IF(AND(AS505=1,Taula42[[#This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05" s="529">
        <f t="shared" si="71"/>
        <v>0</v>
      </c>
      <c r="AH505" s="530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05" s="420"/>
      <c r="AJ505" s="471" t="str">
        <f>IF(Taula42[[#This Row],[Data inici contracte]]=0,"",(12/365)*Taula42[[#This Row],[Dies de contracte en vigor durant l´any 2023]])</f>
        <v/>
      </c>
      <c r="AK505" s="471" t="str">
        <f>IF(Taula42[[#This Row],[Data inici contracte]]=0,"",(24/365)*Taula42[[#This Row],[Dies de contracte en vigor durant l´any 2023]])</f>
        <v/>
      </c>
      <c r="AL505" s="471" t="str">
        <f>IF(Taula42[[#This Row],[Data inici contracte]]=0,"",(4/365)*Taula42[[#This Row],[Dies de contracte en vigor durant l´any 2023]])</f>
        <v/>
      </c>
      <c r="AM505" s="471" t="str">
        <f>IF(Taula42[[#This Row],[Data inici contracte]]=0,"",(64/365)*Taula42[[#This Row],[Dies de contracte en vigor durant l´any 2023]])</f>
        <v/>
      </c>
      <c r="AN505" s="420"/>
      <c r="AO505" s="91">
        <f>IF(AS505=1,((2763.41/365)*Taula42[[#This Row],[Dies de contracte en vigor durant l´any 2023]]),0)</f>
        <v>0</v>
      </c>
      <c r="AQ505" s="15"/>
      <c r="AS505" s="425">
        <f>IF(Taula42[[#This Row],[Núm. d''ordre]]&lt;&gt;"",1,0)</f>
        <v>0</v>
      </c>
      <c r="AU505" s="425">
        <f t="shared" si="64"/>
        <v>1</v>
      </c>
      <c r="AV505" s="425">
        <f t="shared" si="65"/>
        <v>0</v>
      </c>
      <c r="AX505" s="425">
        <f>IF(Taula42[[#This Row],[Núm. d''ordre]]&gt;0,1,0)</f>
        <v>1</v>
      </c>
      <c r="AZ505" s="426">
        <f t="shared" si="66"/>
        <v>0</v>
      </c>
      <c r="BA505" s="426">
        <f t="shared" si="67"/>
        <v>0</v>
      </c>
      <c r="BB505" s="426">
        <f t="shared" si="68"/>
        <v>0</v>
      </c>
      <c r="BD505" s="88">
        <f t="shared" si="69"/>
        <v>0</v>
      </c>
      <c r="BE505" s="88">
        <f t="shared" si="70"/>
        <v>0</v>
      </c>
      <c r="CC505" s="12"/>
      <c r="CD505" s="12"/>
      <c r="CE505" s="12"/>
    </row>
    <row r="506" spans="1:83" ht="13.5" customHeight="1">
      <c r="A506" s="9"/>
      <c r="B506" s="15" t="str">
        <f>IF($C506&lt;&gt;"",MAX($B$7:B505)+1,"")</f>
        <v/>
      </c>
      <c r="C506" s="2"/>
      <c r="D506" s="167"/>
      <c r="E506" s="168"/>
      <c r="F506" s="153"/>
      <c r="G506" s="153"/>
      <c r="H506" s="160"/>
      <c r="I506" s="159"/>
      <c r="J506" s="163"/>
      <c r="K506" s="172"/>
      <c r="L506" s="162"/>
      <c r="M506" s="162"/>
      <c r="N506" s="532" t="str">
        <f>IF(Taula42[[#This Row],[Data inici contracte]]&lt;&gt;0,Taula42[[#This Row],[Data finalització contracte]]+1,"")</f>
        <v/>
      </c>
      <c r="O506" s="494" t="str">
        <f>IF(AND(Taula42[[#This Row],[Data inici contracte]]&lt;&gt;0,Taula42[[#This Row],[Data finalització contracte]]=0),"LA DATA DE FINALITZACIÓ NO POT ESTAR EN BLANC",(IF(Taula42[[#This Row],[Data inici contracte]]&lt;&gt;0,Taula42[[#This Row],[Columna1]]-Taula42[[#This Row],[Data inici contracte]],"")))</f>
        <v/>
      </c>
      <c r="P506" s="495" t="str">
        <f>IF(Taula42[[#This Row],[Data inici contracte]]&lt;&gt;0,((Taula42[[#This Row],[Dies de contracte en vigor durant l´any 2023]]/365)*104),"")</f>
        <v/>
      </c>
      <c r="Q506" s="496"/>
      <c r="R506" s="496"/>
      <c r="S506" s="496"/>
      <c r="T506" s="496"/>
      <c r="U506" s="371">
        <f>SUM(Taula42[[#This Row],[Nombre d''hores de suport i acompanyament a les famílies]:[Nombre d''hores de seguiment en el lloc de feina]])</f>
        <v>0</v>
      </c>
      <c r="V506" s="371" t="str">
        <f>IF(Taula42[[#This Row],[Suma total d''hores d''atenció]]=0,"",AH506)</f>
        <v/>
      </c>
      <c r="W506" s="170"/>
      <c r="X506" s="170"/>
      <c r="Y506" s="170"/>
      <c r="Z506" s="170"/>
      <c r="AA506" s="170"/>
      <c r="AB506" s="224">
        <f t="shared" si="63"/>
        <v>0</v>
      </c>
      <c r="AC506" s="227">
        <f>Taula42[[#This Row],[Mòdul aplicat]]</f>
        <v>0</v>
      </c>
      <c r="AD506" s="231"/>
      <c r="AE506" s="80"/>
      <c r="AF506" s="529">
        <f>(IF(AND(AS506=1,Taula42[[#This Row],[Nombre d''hores de suport i acompanyament a les famílies]]&lt;&gt;"",Taula42[[#This Row],[Nombre d''hores dedicades a itinerari personal inserció laboral / acompanyament inclusió social]]&lt;&gt;"",Taula42[[#This Row],[Nombre d''hores de formació en relació amb el lloc de treball]]&lt;&gt;"",Taula42[[#This Row],[Nombre d''hores de seguiment en el lloc de feina]]&lt;&gt;"",Taula42[[#This Row],[Hores de formació de capacitació per a persones amb discapacitat incloses en alguna de les categories anteriors]]&lt;&gt;"",Taula42[[#This Row],[Percentatge assoliment objectius plantejats en el projecte
(no posar símbol %)]]&lt;&gt;"",Taula42[[#This Row],[Grau satisfacció formació rebuda
(puntueu de l''1 al 10)]]&lt;&gt;"",Taula42[[#This Row],[Grau satisfacció acompanyament rebut
(puntueu de l''1 al 10)]]&lt;&gt;"",Taula42[[#This Row],[Grau satisfacció suport i acompanyament famílies
(puntueu de l''1 al 10)]]&lt;&gt;""),1,0))</f>
        <v>0</v>
      </c>
      <c r="AG506" s="529">
        <f t="shared" si="71"/>
        <v>0</v>
      </c>
      <c r="AH506" s="531" t="str">
        <f>IF(Taula42[[#This Row],[Suma total d''hores d''atenció]]&lt;Taula42[[#This Row],[Multiplicador ]],"No assoleix el mínim d'hores d'atenció anual","Atenció mínima assolida amb èxit")</f>
        <v>No assoleix el mínim d'hores d'atenció anual</v>
      </c>
      <c r="AI506" s="420"/>
      <c r="AJ506" s="471" t="str">
        <f>IF(Taula42[[#This Row],[Data inici contracte]]=0,"",(12/365)*Taula42[[#This Row],[Dies de contracte en vigor durant l´any 2023]])</f>
        <v/>
      </c>
      <c r="AK506" s="471" t="str">
        <f>IF(Taula42[[#This Row],[Data inici contracte]]=0,"",(24/365)*Taula42[[#This Row],[Dies de contracte en vigor durant l´any 2023]])</f>
        <v/>
      </c>
      <c r="AL506" s="471" t="str">
        <f>IF(Taula42[[#This Row],[Data inici contracte]]=0,"",(4/365)*Taula42[[#This Row],[Dies de contracte en vigor durant l´any 2023]])</f>
        <v/>
      </c>
      <c r="AM506" s="471" t="str">
        <f>IF(Taula42[[#This Row],[Data inici contracte]]=0,"",(64/365)*Taula42[[#This Row],[Dies de contracte en vigor durant l´any 2023]])</f>
        <v/>
      </c>
      <c r="AN506" s="420"/>
      <c r="AO506" s="91">
        <f>IF(AS506=1,((2763.41/365)*Taula42[[#This Row],[Dies de contracte en vigor durant l´any 2023]]),0)</f>
        <v>0</v>
      </c>
      <c r="AQ506" s="15"/>
      <c r="AS506" s="425">
        <f>IF(Taula42[[#This Row],[Núm. d''ordre]]&lt;&gt;"",1,0)</f>
        <v>0</v>
      </c>
      <c r="AU506" s="425">
        <f t="shared" si="64"/>
        <v>1</v>
      </c>
      <c r="AV506" s="425">
        <f t="shared" si="65"/>
        <v>0</v>
      </c>
      <c r="AX506" s="425">
        <f>IF(Taula42[[#This Row],[Núm. d''ordre]]&gt;0,1,0)</f>
        <v>1</v>
      </c>
      <c r="AZ506" s="426">
        <f t="shared" si="66"/>
        <v>0</v>
      </c>
      <c r="BA506" s="426">
        <f t="shared" si="67"/>
        <v>0</v>
      </c>
      <c r="BB506" s="426">
        <f t="shared" si="68"/>
        <v>0</v>
      </c>
      <c r="BD506" s="88">
        <f t="shared" si="69"/>
        <v>0</v>
      </c>
      <c r="BE506" s="88">
        <f t="shared" si="70"/>
        <v>0</v>
      </c>
      <c r="CC506" s="12"/>
      <c r="CD506" s="12"/>
      <c r="CE506" s="12"/>
    </row>
    <row r="507" spans="1:83" s="467" customFormat="1" ht="13">
      <c r="A507" s="464"/>
      <c r="B507" s="464"/>
      <c r="C507" s="465"/>
      <c r="D507" s="465"/>
      <c r="E507" s="464"/>
      <c r="F507" s="464"/>
      <c r="G507" s="464"/>
      <c r="H507" s="465"/>
      <c r="I507" s="465"/>
      <c r="J507" s="465"/>
      <c r="K507" s="465"/>
      <c r="L507" s="465"/>
      <c r="M507" s="465"/>
      <c r="N507" s="465"/>
      <c r="O507" s="497"/>
      <c r="P507" s="498">
        <f>SUM(Taula42[[#All],[Multiplicador ]])</f>
        <v>0</v>
      </c>
      <c r="Q507" s="499"/>
      <c r="R507" s="499"/>
      <c r="S507" s="499"/>
      <c r="T507" s="499"/>
      <c r="U507" s="499">
        <f>SUBTOTAL(109,Taula42[Suma total d''hores d''atenció])</f>
        <v>0</v>
      </c>
      <c r="V507" s="466"/>
      <c r="W507" s="466"/>
      <c r="X507" s="466"/>
      <c r="Y507" s="466"/>
      <c r="Z507" s="466"/>
      <c r="AA507" s="466"/>
      <c r="AB507" s="466"/>
      <c r="AF507" s="465"/>
      <c r="AG507" s="465"/>
      <c r="AH507" s="465"/>
      <c r="AI507" s="468"/>
      <c r="AJ507" s="472">
        <f>SUM($AJ$7:$AJ$506)</f>
        <v>0</v>
      </c>
      <c r="AK507" s="472">
        <f>SUM($AK$7:$AK$506)</f>
        <v>0</v>
      </c>
      <c r="AL507" s="472"/>
      <c r="AM507" s="472"/>
      <c r="AN507" s="468"/>
      <c r="AO507" s="465"/>
      <c r="AP507" s="465"/>
      <c r="AQ507" s="469"/>
      <c r="AR507" s="470"/>
      <c r="AS507" s="470"/>
      <c r="AT507" s="470"/>
      <c r="AU507" s="470"/>
      <c r="AV507" s="470"/>
      <c r="AW507" s="470"/>
      <c r="AX507" s="470"/>
      <c r="AY507" s="470"/>
      <c r="AZ507" s="470"/>
      <c r="BA507" s="470"/>
      <c r="BB507" s="470"/>
      <c r="BC507" s="470"/>
      <c r="BD507" s="470"/>
      <c r="BE507" s="470"/>
      <c r="BF507" s="470"/>
      <c r="BG507" s="470"/>
      <c r="BH507" s="470"/>
      <c r="BI507" s="470"/>
      <c r="BJ507" s="470"/>
      <c r="BK507" s="470"/>
      <c r="BL507" s="470"/>
      <c r="BM507" s="470"/>
      <c r="BN507" s="470"/>
      <c r="BO507" s="470"/>
      <c r="BP507" s="470"/>
      <c r="BQ507" s="470"/>
      <c r="BR507" s="470"/>
      <c r="BS507" s="470"/>
      <c r="BT507" s="470"/>
      <c r="BU507" s="470"/>
      <c r="BV507" s="470"/>
      <c r="BW507" s="470"/>
      <c r="BX507" s="470"/>
      <c r="BY507" s="470"/>
      <c r="BZ507" s="470"/>
      <c r="CA507" s="470"/>
      <c r="CB507" s="470"/>
      <c r="CC507" s="470"/>
      <c r="CD507" s="470"/>
      <c r="CE507" s="470"/>
    </row>
    <row r="508" spans="1:83" ht="12.5">
      <c r="A508" s="9"/>
      <c r="B508" s="9"/>
      <c r="C508" s="420"/>
      <c r="D508" s="420"/>
      <c r="E508" s="9"/>
      <c r="F508" s="9"/>
      <c r="G508" s="9"/>
      <c r="H508" s="420"/>
      <c r="I508" s="420"/>
      <c r="J508" s="420"/>
      <c r="K508" s="420"/>
      <c r="L508" s="420"/>
      <c r="M508" s="420"/>
      <c r="N508" s="420"/>
      <c r="O508" s="434"/>
      <c r="P508" s="420"/>
      <c r="AF508" s="95"/>
      <c r="AG508" s="95"/>
      <c r="AH508" s="420"/>
      <c r="AI508" s="421"/>
      <c r="AJ508" s="421"/>
      <c r="AK508" s="421"/>
      <c r="AL508" s="421"/>
      <c r="AM508" s="421"/>
      <c r="AN508" s="421"/>
      <c r="AO508" s="420"/>
      <c r="AP508" s="420"/>
      <c r="AU508" s="94">
        <f>SUM(AU7:AU507)</f>
        <v>500</v>
      </c>
      <c r="AV508" s="94">
        <f>SUM(AV7:AV507)</f>
        <v>0</v>
      </c>
      <c r="AX508" s="94">
        <f>SUM(AX7:AX507)</f>
        <v>500</v>
      </c>
      <c r="AY508" s="94">
        <f>SUM(AY7:AY507)</f>
        <v>0</v>
      </c>
      <c r="BA508" s="94">
        <f>SUM(BA7:BA507)</f>
        <v>0</v>
      </c>
      <c r="BC508" s="94">
        <f>SUM(BC7:BC507)</f>
        <v>0</v>
      </c>
      <c r="BD508" s="94">
        <f>SUM(BD7:BD507)</f>
        <v>0</v>
      </c>
      <c r="BE508" s="94">
        <f>SUM(BE7:BE507)</f>
        <v>0</v>
      </c>
      <c r="BF508" s="94">
        <f>SUM(BF7:BF507)</f>
        <v>0</v>
      </c>
      <c r="BG508" s="94">
        <f>SUM(BG7:BG507)</f>
        <v>0</v>
      </c>
    </row>
    <row r="509" spans="1:83" ht="12.5">
      <c r="A509" s="9"/>
      <c r="B509" s="9"/>
      <c r="C509" s="420"/>
      <c r="D509" s="420"/>
      <c r="E509" s="9"/>
      <c r="F509" s="9"/>
      <c r="G509" s="9"/>
      <c r="H509" s="420"/>
      <c r="I509" s="420"/>
      <c r="J509" s="420"/>
      <c r="K509" s="420"/>
      <c r="L509" s="420"/>
      <c r="M509" s="420"/>
      <c r="N509" s="420"/>
      <c r="O509" s="434"/>
      <c r="P509" s="420"/>
      <c r="AF509" s="421"/>
      <c r="AG509" s="421"/>
      <c r="AH509" s="420"/>
      <c r="AI509" s="421"/>
      <c r="AJ509" s="421"/>
      <c r="AK509" s="421"/>
      <c r="AL509" s="421"/>
      <c r="AM509" s="421"/>
      <c r="AN509" s="421"/>
      <c r="AO509" s="420"/>
      <c r="AP509" s="420"/>
    </row>
    <row r="510" spans="1:83" ht="13" thickBot="1">
      <c r="A510" s="9"/>
      <c r="B510" s="13"/>
      <c r="C510" s="124"/>
      <c r="D510" s="124"/>
      <c r="E510" s="13"/>
      <c r="F510" s="13"/>
      <c r="G510" s="13"/>
      <c r="H510" s="124"/>
      <c r="I510" s="124"/>
      <c r="J510" s="124"/>
      <c r="K510" s="124"/>
      <c r="L510" s="124"/>
      <c r="M510" s="124"/>
      <c r="N510" s="124"/>
      <c r="O510" s="437"/>
      <c r="P510" s="124"/>
      <c r="Q510" s="114"/>
      <c r="R510" s="114"/>
      <c r="S510" s="114"/>
      <c r="T510" s="114"/>
      <c r="U510" s="114"/>
      <c r="V510" s="114"/>
      <c r="W510" s="114"/>
      <c r="X510" s="114"/>
      <c r="Y510" s="114"/>
      <c r="Z510" s="114"/>
      <c r="AA510" s="114"/>
      <c r="AB510" s="173"/>
      <c r="AF510" s="124"/>
      <c r="AG510" s="124"/>
      <c r="AH510" s="124"/>
      <c r="AI510" s="421"/>
      <c r="AJ510" s="421"/>
      <c r="AK510" s="421"/>
      <c r="AL510" s="421"/>
      <c r="AM510" s="421"/>
      <c r="AN510" s="421"/>
      <c r="AO510" s="420"/>
      <c r="AP510" s="420"/>
    </row>
    <row r="511" spans="1:83" ht="15" customHeight="1">
      <c r="A511" s="9"/>
      <c r="B511" s="9"/>
      <c r="C511" s="420"/>
      <c r="D511" s="420"/>
      <c r="E511" s="9"/>
      <c r="F511" s="9"/>
      <c r="G511" s="9"/>
      <c r="H511" s="420"/>
      <c r="I511" s="420"/>
      <c r="J511" s="420"/>
      <c r="K511" s="420"/>
      <c r="L511" s="420"/>
      <c r="M511" s="420"/>
      <c r="N511" s="420"/>
      <c r="O511" s="434"/>
      <c r="P511" s="420"/>
      <c r="AF511" s="424"/>
      <c r="AG511" s="424"/>
      <c r="AH511" s="214"/>
      <c r="AI511" s="421"/>
      <c r="AJ511" s="421"/>
      <c r="AK511" s="421"/>
      <c r="AL511" s="421"/>
      <c r="AM511" s="421"/>
      <c r="AN511" s="421"/>
      <c r="AO511" s="420"/>
      <c r="AP511" s="420"/>
    </row>
    <row r="512" spans="1:83" ht="15" hidden="1" customHeight="1">
      <c r="A512" s="9"/>
      <c r="B512" s="9"/>
      <c r="C512" s="420"/>
      <c r="D512" s="420"/>
      <c r="E512" s="9"/>
      <c r="F512" s="9"/>
      <c r="G512" s="9"/>
      <c r="H512" s="420"/>
      <c r="I512" s="420"/>
      <c r="J512" s="420"/>
      <c r="K512" s="420"/>
      <c r="L512" s="420"/>
      <c r="M512" s="420"/>
      <c r="N512" s="420"/>
      <c r="O512" s="434"/>
      <c r="P512" s="420"/>
      <c r="AF512" s="420"/>
      <c r="AG512" s="420"/>
      <c r="AH512" s="420"/>
      <c r="AI512" s="421"/>
      <c r="AJ512" s="421"/>
      <c r="AK512" s="421"/>
      <c r="AL512" s="421"/>
      <c r="AM512" s="421"/>
      <c r="AN512" s="421"/>
      <c r="AO512" s="420"/>
      <c r="AP512" s="420"/>
    </row>
    <row r="513" spans="1:42" ht="15" hidden="1" customHeight="1">
      <c r="A513" s="9"/>
      <c r="B513" s="695" t="s">
        <v>150</v>
      </c>
      <c r="C513" s="695"/>
      <c r="D513" s="123">
        <f>COUNT(B7:B506)</f>
        <v>0</v>
      </c>
      <c r="E513" s="9"/>
      <c r="F513" s="9"/>
      <c r="G513" s="9"/>
      <c r="H513" s="420"/>
      <c r="I513" s="420"/>
      <c r="J513" s="420"/>
      <c r="K513" s="420"/>
      <c r="L513" s="420"/>
      <c r="M513" s="420"/>
      <c r="N513" s="420"/>
      <c r="O513" s="434"/>
      <c r="P513" s="420"/>
      <c r="AF513" s="420"/>
      <c r="AG513" s="420"/>
      <c r="AH513" s="420"/>
      <c r="AI513" s="421"/>
      <c r="AJ513" s="421"/>
      <c r="AK513" s="421"/>
      <c r="AL513" s="421"/>
      <c r="AM513" s="421"/>
      <c r="AN513" s="421"/>
      <c r="AO513" s="420"/>
      <c r="AP513" s="420"/>
    </row>
    <row r="514" spans="1:42" ht="15" hidden="1" customHeight="1">
      <c r="A514" s="9"/>
      <c r="B514" s="693" t="s">
        <v>54</v>
      </c>
      <c r="C514" s="115" t="s">
        <v>17</v>
      </c>
      <c r="D514" s="116">
        <f>COUNTIF(Taula42[Sexe   
(fer servir llista opcions de la llista desplegable)],"Dona")</f>
        <v>0</v>
      </c>
      <c r="E514" s="9"/>
      <c r="F514" s="9"/>
      <c r="G514" s="9"/>
      <c r="H514" s="420"/>
      <c r="I514" s="420"/>
      <c r="J514" s="420"/>
      <c r="K514" s="420"/>
      <c r="L514" s="420"/>
      <c r="M514" s="420"/>
      <c r="N514" s="420"/>
      <c r="O514" s="434"/>
      <c r="P514" s="420"/>
      <c r="AF514" s="420"/>
      <c r="AG514" s="420"/>
      <c r="AH514" s="420"/>
      <c r="AI514" s="421"/>
      <c r="AJ514" s="421"/>
      <c r="AK514" s="421"/>
      <c r="AL514" s="421"/>
      <c r="AM514" s="421"/>
      <c r="AN514" s="421"/>
      <c r="AO514" s="420"/>
      <c r="AP514" s="420"/>
    </row>
    <row r="515" spans="1:42" ht="13.4" hidden="1" customHeight="1">
      <c r="A515" s="9"/>
      <c r="B515" s="693"/>
      <c r="C515" s="118" t="s">
        <v>16</v>
      </c>
      <c r="D515" s="119">
        <f>COUNTIF(Taula42[Sexe   
(fer servir llista opcions de la llista desplegable)],"Home")</f>
        <v>0</v>
      </c>
      <c r="E515" s="9"/>
      <c r="F515" s="9"/>
      <c r="G515" s="9"/>
      <c r="H515" s="420"/>
      <c r="I515" s="420"/>
      <c r="J515" s="420"/>
      <c r="K515" s="420"/>
      <c r="L515" s="420"/>
      <c r="M515" s="420"/>
      <c r="N515" s="420"/>
      <c r="O515" s="434"/>
      <c r="P515" s="420"/>
      <c r="AF515" s="420"/>
      <c r="AG515" s="420"/>
      <c r="AH515" s="420"/>
      <c r="AI515" s="421"/>
      <c r="AJ515" s="421"/>
      <c r="AK515" s="421"/>
      <c r="AL515" s="421"/>
      <c r="AM515" s="421"/>
      <c r="AN515" s="421"/>
      <c r="AO515" s="420"/>
      <c r="AP515" s="420"/>
    </row>
    <row r="516" spans="1:42" ht="13.4" hidden="1" customHeight="1">
      <c r="A516" s="9"/>
      <c r="B516" s="694" t="s">
        <v>149</v>
      </c>
      <c r="C516" s="115" t="s">
        <v>17</v>
      </c>
      <c r="D516" s="117">
        <f>COUNTIF(Taula42[Identitat de gènere
(fer servir llista opcions de la llista desplegable)],"Dona")</f>
        <v>0</v>
      </c>
      <c r="E516" s="9"/>
      <c r="F516" s="9"/>
      <c r="G516" s="9"/>
      <c r="H516" s="420"/>
      <c r="I516" s="420"/>
      <c r="J516" s="420"/>
      <c r="K516" s="420"/>
      <c r="L516" s="420"/>
      <c r="M516" s="420"/>
      <c r="N516" s="420"/>
      <c r="O516" s="434"/>
      <c r="P516" s="420"/>
      <c r="AF516" s="420"/>
      <c r="AG516" s="420"/>
      <c r="AH516" s="420"/>
      <c r="AI516" s="421"/>
      <c r="AJ516" s="421"/>
      <c r="AK516" s="421"/>
      <c r="AL516" s="421"/>
      <c r="AM516" s="421"/>
      <c r="AN516" s="421"/>
      <c r="AO516" s="420"/>
      <c r="AP516" s="420"/>
    </row>
    <row r="517" spans="1:42" ht="13.4" hidden="1" customHeight="1">
      <c r="A517" s="9"/>
      <c r="B517" s="694"/>
      <c r="C517" s="118" t="s">
        <v>16</v>
      </c>
      <c r="D517" s="120">
        <f>COUNTIF(Taula42[Identitat de gènere
(fer servir llista opcions de la llista desplegable)],"Home")</f>
        <v>0</v>
      </c>
      <c r="E517" s="9"/>
      <c r="F517" s="9"/>
      <c r="G517" s="9"/>
      <c r="H517" s="420"/>
      <c r="I517" s="420"/>
      <c r="J517" s="420"/>
      <c r="K517" s="420"/>
      <c r="L517" s="420"/>
      <c r="M517" s="420"/>
      <c r="N517" s="420"/>
      <c r="O517" s="434"/>
      <c r="P517" s="420"/>
      <c r="AF517" s="420"/>
      <c r="AG517" s="420"/>
      <c r="AH517" s="420"/>
      <c r="AI517" s="421"/>
      <c r="AJ517" s="421"/>
      <c r="AK517" s="421"/>
      <c r="AL517" s="421"/>
      <c r="AM517" s="421"/>
      <c r="AN517" s="421"/>
      <c r="AO517" s="420"/>
      <c r="AP517" s="420"/>
    </row>
    <row r="518" spans="1:42" ht="13.4" hidden="1" customHeight="1">
      <c r="A518" s="9"/>
      <c r="B518" s="694"/>
      <c r="C518" s="121" t="s">
        <v>61</v>
      </c>
      <c r="D518" s="122">
        <f>COUNTIF(Taula42[Identitat de gènere
(fer servir llista opcions de la llista desplegable)],"No binari")</f>
        <v>0</v>
      </c>
      <c r="E518" s="9"/>
      <c r="F518" s="9"/>
      <c r="G518" s="9"/>
      <c r="H518" s="420"/>
      <c r="I518" s="420"/>
      <c r="J518" s="420"/>
      <c r="K518" s="420"/>
      <c r="L518" s="420"/>
      <c r="M518" s="420"/>
      <c r="N518" s="420"/>
      <c r="O518" s="434"/>
      <c r="P518" s="420"/>
      <c r="AF518" s="420"/>
      <c r="AG518" s="420"/>
      <c r="AH518" s="420"/>
      <c r="AI518" s="421"/>
      <c r="AJ518" s="421"/>
      <c r="AK518" s="421"/>
      <c r="AL518" s="421"/>
      <c r="AM518" s="421"/>
      <c r="AN518" s="421"/>
      <c r="AO518" s="420"/>
      <c r="AP518" s="420"/>
    </row>
    <row r="519" spans="1:42" ht="13.4" hidden="1" customHeight="1">
      <c r="A519" s="9"/>
      <c r="B519" s="9"/>
      <c r="C519" s="420"/>
      <c r="D519" s="420"/>
      <c r="E519" s="9"/>
      <c r="F519" s="9"/>
      <c r="G519" s="9"/>
      <c r="H519" s="420"/>
      <c r="I519" s="420"/>
      <c r="J519" s="420"/>
      <c r="K519" s="420"/>
      <c r="L519" s="420"/>
      <c r="M519" s="420"/>
      <c r="N519" s="420"/>
      <c r="O519" s="434"/>
      <c r="P519" s="420"/>
      <c r="AF519" s="420"/>
      <c r="AG519" s="420"/>
      <c r="AH519" s="420"/>
      <c r="AI519" s="421"/>
      <c r="AJ519" s="421"/>
      <c r="AK519" s="421"/>
      <c r="AL519" s="421"/>
      <c r="AM519" s="421"/>
      <c r="AN519" s="421"/>
      <c r="AO519" s="420"/>
      <c r="AP519" s="420"/>
    </row>
    <row r="520" spans="1:42" ht="13.4" hidden="1" customHeight="1">
      <c r="AH520" s="420"/>
      <c r="AI520" s="421"/>
      <c r="AJ520" s="421"/>
      <c r="AK520" s="421"/>
      <c r="AL520" s="421"/>
      <c r="AM520" s="421"/>
      <c r="AN520" s="421"/>
    </row>
    <row r="521" spans="1:42" ht="34.5" hidden="1" customHeight="1">
      <c r="B521" s="696" t="s">
        <v>147</v>
      </c>
      <c r="C521" s="115" t="s">
        <v>17</v>
      </c>
      <c r="D521" s="425">
        <f>SUMIF(Taula42[Identitat de gènere
(fer servir llista opcions de la llista desplegable)],"Dona",Taula42[Nombre d''hores de suport i acompanyament a les famílies])</f>
        <v>0</v>
      </c>
      <c r="E521" s="175" t="s">
        <v>176</v>
      </c>
      <c r="F521" s="176">
        <f>SUM(Taula42[Mòdul aplicat])</f>
        <v>0</v>
      </c>
      <c r="G521" s="703" t="s">
        <v>289</v>
      </c>
      <c r="H521" s="703"/>
      <c r="I521" s="176">
        <f>SUM(AJ507,AK507)</f>
        <v>0</v>
      </c>
    </row>
    <row r="522" spans="1:42" ht="34.5" hidden="1" customHeight="1">
      <c r="B522" s="696"/>
      <c r="C522" s="118" t="s">
        <v>16</v>
      </c>
      <c r="D522" s="425">
        <f>SUMIF(Taula42[Identitat de gènere
(fer servir llista opcions de la llista desplegable)],"Home",Taula42[Nombre d''hores de suport i acompanyament a les famílies])</f>
        <v>0</v>
      </c>
      <c r="E522" s="177" t="s">
        <v>178</v>
      </c>
      <c r="F522" s="176">
        <f>SUM(Taula42[Espai reservat per a l''Administració])</f>
        <v>0</v>
      </c>
    </row>
    <row r="523" spans="1:42" ht="34.5" hidden="1" customHeight="1">
      <c r="B523" s="696"/>
      <c r="C523" s="121" t="s">
        <v>61</v>
      </c>
      <c r="D523" s="425">
        <f>SUMIF(Taula42[Identitat de gènere
(fer servir llista opcions de la llista desplegable)],"No binari",Taula42[Nombre d''hores de suport i acompanyament a les famílies])</f>
        <v>0</v>
      </c>
    </row>
    <row r="524" spans="1:42" ht="34.5" hidden="1" customHeight="1">
      <c r="B524" s="696" t="s">
        <v>148</v>
      </c>
      <c r="C524" s="115" t="s">
        <v>17</v>
      </c>
      <c r="D524" s="425">
        <f>SUMIF(Taula42[Identitat de gènere
(fer servir llista opcions de la llista desplegable)],"Dona",Taula42[Hores de formació de capacitació per a persones amb discapacitat incloses en alguna de les categories anteriors])</f>
        <v>0</v>
      </c>
    </row>
    <row r="525" spans="1:42" ht="34.5" hidden="1" customHeight="1">
      <c r="B525" s="696"/>
      <c r="C525" s="118" t="s">
        <v>16</v>
      </c>
      <c r="D525" s="425">
        <f>SUMIF(Taula42[Identitat de gènere
(fer servir llista opcions de la llista desplegable)],"Home",Taula42[Hores de formació de capacitació per a persones amb discapacitat incloses en alguna de les categories anteriors])</f>
        <v>0</v>
      </c>
    </row>
    <row r="526" spans="1:42" ht="34.5" hidden="1" customHeight="1">
      <c r="B526" s="697"/>
      <c r="C526" s="121" t="s">
        <v>61</v>
      </c>
      <c r="D526" s="425">
        <f>SUMIF(Taula42[Identitat de gènere
(fer servir llista opcions de la llista desplegable)],"No binari",Taula42[Hores de formació de capacitació per a persones amb discapacitat incloses en alguna de les categories anteriors])</f>
        <v>0</v>
      </c>
    </row>
    <row r="527" spans="1:42" ht="57" hidden="1" customHeight="1">
      <c r="B527" s="692" t="s">
        <v>151</v>
      </c>
      <c r="C527" s="115" t="s">
        <v>17</v>
      </c>
      <c r="D527" s="425" t="e">
        <f>AVERAGEIFS(Taula42[Percentatge assoliment objectius plantejats en el projecte
(no posar símbol %)],Taula42[Identitat de gènere
(fer servir llista opcions de la llista desplegable)],"Dona")</f>
        <v>#DIV/0!</v>
      </c>
    </row>
    <row r="528" spans="1:42" ht="33" hidden="1" customHeight="1">
      <c r="B528" s="692"/>
      <c r="C528" s="118" t="s">
        <v>16</v>
      </c>
      <c r="D528" s="425" t="e">
        <f>AVERAGEIFS(Taula42[Percentatge assoliment objectius plantejats en el projecte
(no posar símbol %)],Taula42[Identitat de gènere
(fer servir llista opcions de la llista desplegable)],"Home")</f>
        <v>#DIV/0!</v>
      </c>
    </row>
    <row r="529" spans="2:4" ht="42" hidden="1" customHeight="1">
      <c r="B529" s="692"/>
      <c r="C529" s="121" t="s">
        <v>61</v>
      </c>
      <c r="D529" s="425" t="e">
        <f>AVERAGEIFS(Taula42[Percentatge assoliment objectius plantejats en el projecte
(no posar símbol %)],Taula42[Identitat de gènere
(fer servir llista opcions de la llista desplegable)],"No binari")</f>
        <v>#DIV/0!</v>
      </c>
    </row>
    <row r="530" spans="2:4" ht="44.25" hidden="1" customHeight="1">
      <c r="B530" s="692" t="s">
        <v>157</v>
      </c>
      <c r="C530" s="115" t="s">
        <v>17</v>
      </c>
      <c r="D530" s="425" t="e">
        <f>AVERAGEIFS(Taula42[Grau satisfacció formació rebuda
(puntueu de l''1 al 10)],Taula42[Identitat de gènere
(fer servir llista opcions de la llista desplegable)],"Dona")</f>
        <v>#DIV/0!</v>
      </c>
    </row>
    <row r="531" spans="2:4" ht="35.25" hidden="1" customHeight="1">
      <c r="B531" s="692"/>
      <c r="C531" s="118" t="s">
        <v>16</v>
      </c>
      <c r="D531" s="425" t="e">
        <f>AVERAGEIFS(Taula42[Grau satisfacció formació rebuda
(puntueu de l''1 al 10)],Taula42[Identitat de gènere
(fer servir llista opcions de la llista desplegable)],"Home")</f>
        <v>#DIV/0!</v>
      </c>
    </row>
    <row r="532" spans="2:4" ht="38.25" hidden="1" customHeight="1">
      <c r="B532" s="692"/>
      <c r="C532" s="121" t="s">
        <v>61</v>
      </c>
      <c r="D532" s="425" t="e">
        <f>AVERAGEIFS(Taula42[Grau satisfacció formació rebuda
(puntueu de l''1 al 10)],Taula42[Identitat de gènere
(fer servir llista opcions de la llista desplegable)],"No binari")</f>
        <v>#DIV/0!</v>
      </c>
    </row>
    <row r="533" spans="2:4" ht="77.25" hidden="1" customHeight="1">
      <c r="B533" s="692" t="s">
        <v>158</v>
      </c>
      <c r="C533" s="115" t="s">
        <v>17</v>
      </c>
      <c r="D533" s="425" t="e">
        <f>AVERAGEIFS(Taula42[Grau satisfacció acompanyament rebut
(puntueu de l''1 al 10)],Taula42[Identitat de gènere
(fer servir llista opcions de la llista desplegable)],"Dona")</f>
        <v>#DIV/0!</v>
      </c>
    </row>
    <row r="534" spans="2:4" ht="28.5" hidden="1" customHeight="1">
      <c r="B534" s="692"/>
      <c r="C534" s="118" t="s">
        <v>16</v>
      </c>
      <c r="D534" s="425" t="e">
        <f>AVERAGEIFS(Taula42[Grau satisfacció acompanyament rebut
(puntueu de l''1 al 10)],Taula42[Identitat de gènere
(fer servir llista opcions de la llista desplegable)],"Home")</f>
        <v>#DIV/0!</v>
      </c>
    </row>
    <row r="535" spans="2:4" ht="35.25" hidden="1" customHeight="1">
      <c r="B535" s="692"/>
      <c r="C535" s="121" t="s">
        <v>61</v>
      </c>
      <c r="D535" s="425" t="e">
        <f>AVERAGEIFS(Taula42[Grau satisfacció acompanyament rebut
(puntueu de l''1 al 10)],Taula42[Identitat de gènere
(fer servir llista opcions de la llista desplegable)],"No binari")</f>
        <v>#DIV/0!</v>
      </c>
    </row>
    <row r="536" spans="2:4" ht="52.5" hidden="1" customHeight="1">
      <c r="B536" s="692" t="s">
        <v>159</v>
      </c>
      <c r="C536" s="115" t="s">
        <v>17</v>
      </c>
      <c r="D536" s="425" t="e">
        <f>AVERAGEIFS(Taula42[Grau satisfacció suport i acompanyament famílies
(puntueu de l''1 al 10)],Taula42[Identitat de gènere
(fer servir llista opcions de la llista desplegable)],"Dona")</f>
        <v>#DIV/0!</v>
      </c>
    </row>
    <row r="537" spans="2:4" ht="34.5" hidden="1" customHeight="1">
      <c r="B537" s="692"/>
      <c r="C537" s="118" t="s">
        <v>16</v>
      </c>
      <c r="D537" s="425" t="e">
        <f>AVERAGEIFS(Taula42[Grau satisfacció suport i acompanyament famílies
(puntueu de l''1 al 10)],Taula42[Identitat de gènere
(fer servir llista opcions de la llista desplegable)],"Home")</f>
        <v>#DIV/0!</v>
      </c>
    </row>
    <row r="538" spans="2:4" ht="47.25" hidden="1" customHeight="1">
      <c r="B538" s="692"/>
      <c r="C538" s="121" t="s">
        <v>61</v>
      </c>
      <c r="D538" s="425" t="e">
        <f>AVERAGEIFS(Taula42[Grau satisfacció suport i acompanyament famílies
(puntueu de l''1 al 10)],Taula42[Identitat de gènere
(fer servir llista opcions de la llista desplegable)],"No binari")</f>
        <v>#DIV/0!</v>
      </c>
    </row>
    <row r="539" spans="2:4" ht="13.4" hidden="1" customHeight="1"/>
    <row r="540" spans="2:4" ht="13.4" hidden="1" customHeight="1"/>
    <row r="541" spans="2:4" ht="13.4" hidden="1" customHeight="1"/>
    <row r="542" spans="2:4" ht="13.4" hidden="1" customHeight="1"/>
    <row r="543" spans="2:4" ht="13.4" hidden="1" customHeight="1"/>
    <row r="544" spans="2:4" ht="13.4" hidden="1" customHeight="1"/>
    <row r="545" ht="13.4" hidden="1" customHeight="1"/>
    <row r="546" ht="13.4" hidden="1" customHeight="1"/>
    <row r="547" ht="13.4" hidden="1" customHeight="1"/>
    <row r="548" ht="13.4" hidden="1" customHeight="1"/>
    <row r="549" ht="13.4" hidden="1" customHeight="1"/>
    <row r="550" ht="13.4" hidden="1" customHeight="1"/>
    <row r="551" ht="13.4" hidden="1" customHeight="1"/>
    <row r="552" ht="13.4" hidden="1" customHeight="1"/>
    <row r="553" ht="13.4" hidden="1" customHeight="1"/>
    <row r="554" ht="13.4" hidden="1" customHeight="1"/>
    <row r="555" ht="13.4" hidden="1" customHeight="1"/>
    <row r="556" ht="13.4" hidden="1" customHeight="1"/>
    <row r="557" ht="13.4" hidden="1" customHeight="1"/>
    <row r="558" ht="13.4" hidden="1" customHeight="1"/>
    <row r="559" ht="13.4" hidden="1" customHeight="1"/>
    <row r="560" ht="13.4" hidden="1" customHeight="1"/>
    <row r="561" ht="13.4" hidden="1" customHeight="1"/>
    <row r="562" ht="13.4" hidden="1" customHeight="1"/>
    <row r="563" ht="13.4" hidden="1" customHeight="1"/>
    <row r="564" ht="13.4" hidden="1" customHeight="1"/>
    <row r="565" ht="13.4" hidden="1" customHeight="1"/>
    <row r="566" ht="13.4" hidden="1" customHeight="1"/>
    <row r="567" ht="13.4" hidden="1" customHeight="1"/>
    <row r="568" ht="13.4" hidden="1" customHeight="1"/>
    <row r="569" ht="13.4" hidden="1" customHeight="1"/>
    <row r="570" ht="13.4" hidden="1" customHeight="1"/>
    <row r="571" ht="13.4" hidden="1" customHeight="1"/>
    <row r="572" ht="13.4" hidden="1" customHeight="1"/>
    <row r="573" ht="13.4" hidden="1" customHeight="1"/>
    <row r="574" ht="13.4" hidden="1" customHeight="1"/>
    <row r="575" ht="13.4" hidden="1" customHeight="1"/>
    <row r="576" ht="13.4" hidden="1" customHeight="1"/>
    <row r="577" ht="13.4" hidden="1" customHeight="1"/>
    <row r="578" ht="13.4" hidden="1" customHeight="1"/>
    <row r="579" ht="13.4" hidden="1" customHeight="1"/>
    <row r="580" ht="13.4" hidden="1" customHeight="1"/>
    <row r="581" ht="13.4" hidden="1" customHeight="1"/>
    <row r="582" ht="13.4" hidden="1" customHeight="1"/>
    <row r="583" ht="13.4" hidden="1" customHeight="1"/>
    <row r="584" ht="13.4" hidden="1" customHeight="1"/>
    <row r="585" ht="13.4" hidden="1" customHeight="1"/>
    <row r="586" ht="13.4" hidden="1" customHeight="1"/>
    <row r="587" ht="13.4" hidden="1" customHeight="1"/>
    <row r="588" ht="13.4" hidden="1" customHeight="1"/>
    <row r="589" ht="13.4" hidden="1" customHeight="1"/>
    <row r="590" ht="13.4" hidden="1" customHeight="1"/>
    <row r="591" ht="13.4" hidden="1" customHeight="1"/>
    <row r="592" ht="13.4" hidden="1" customHeight="1"/>
    <row r="593" ht="13.4" hidden="1" customHeight="1"/>
    <row r="594" ht="13.4" hidden="1" customHeight="1"/>
    <row r="595" ht="13.4" hidden="1" customHeight="1"/>
    <row r="596" ht="13.4" hidden="1" customHeight="1"/>
    <row r="597" ht="13.4" hidden="1" customHeight="1"/>
    <row r="598" ht="13.4" hidden="1" customHeight="1"/>
    <row r="599" ht="13.4" hidden="1" customHeight="1"/>
    <row r="600" ht="13.4" hidden="1" customHeight="1"/>
    <row r="601" ht="13.4" hidden="1" customHeight="1"/>
    <row r="602" ht="13.4" hidden="1" customHeight="1"/>
    <row r="603" ht="13.4" hidden="1" customHeight="1"/>
    <row r="604" ht="13.4" hidden="1" customHeight="1"/>
    <row r="605" ht="13.4" hidden="1" customHeight="1"/>
    <row r="606" ht="13.4" hidden="1" customHeight="1"/>
    <row r="607" ht="13.4" hidden="1" customHeight="1"/>
    <row r="608" ht="13.4" hidden="1" customHeight="1"/>
    <row r="609" ht="13.4" hidden="1" customHeight="1"/>
    <row r="610" ht="13.4" hidden="1" customHeight="1"/>
    <row r="611" ht="13.4" hidden="1" customHeight="1"/>
    <row r="612" ht="13.4" hidden="1" customHeight="1"/>
    <row r="613" ht="13.4" hidden="1" customHeight="1"/>
    <row r="614" ht="13.4" hidden="1" customHeight="1"/>
    <row r="615" ht="13.4" hidden="1" customHeight="1"/>
    <row r="616" ht="13.4" hidden="1" customHeight="1"/>
    <row r="617" ht="13.4" hidden="1" customHeight="1"/>
    <row r="618" ht="13.4" hidden="1" customHeight="1"/>
    <row r="619" ht="13.4" hidden="1" customHeight="1"/>
    <row r="620" ht="13.4" hidden="1" customHeight="1"/>
    <row r="621" ht="13.4" hidden="1" customHeight="1"/>
    <row r="622" ht="13.4" hidden="1" customHeight="1"/>
    <row r="623" ht="13.4" hidden="1" customHeight="1"/>
    <row r="624" ht="13.4" hidden="1" customHeight="1"/>
    <row r="625" ht="13.4" hidden="1" customHeight="1"/>
    <row r="626" ht="13.4" hidden="1" customHeight="1"/>
    <row r="627" ht="13.4" hidden="1" customHeight="1"/>
    <row r="628" ht="13.4" hidden="1" customHeight="1"/>
    <row r="629" ht="13.4" hidden="1" customHeight="1"/>
    <row r="630" ht="13.4" hidden="1" customHeight="1"/>
    <row r="631" ht="13.4" hidden="1" customHeight="1"/>
    <row r="632" ht="13.4" hidden="1" customHeight="1"/>
    <row r="633" ht="13.4" hidden="1" customHeight="1"/>
    <row r="634" ht="13.4" hidden="1" customHeight="1"/>
    <row r="635" ht="13.4" hidden="1" customHeight="1"/>
    <row r="636" ht="13.4" hidden="1" customHeight="1"/>
    <row r="637" ht="13.4" hidden="1" customHeight="1"/>
    <row r="638" ht="13.4" hidden="1" customHeight="1"/>
    <row r="639" ht="13.4" hidden="1" customHeight="1"/>
    <row r="640" ht="13.4" hidden="1" customHeight="1"/>
    <row r="641" ht="13.4" hidden="1" customHeight="1"/>
    <row r="642" ht="13.4" hidden="1" customHeight="1"/>
    <row r="643" ht="13.4" hidden="1" customHeight="1"/>
    <row r="644" ht="13.4" hidden="1" customHeight="1"/>
    <row r="645" ht="13.4" hidden="1" customHeight="1"/>
    <row r="646" ht="13.4" hidden="1" customHeight="1"/>
    <row r="647" ht="13.4" hidden="1" customHeight="1"/>
    <row r="648" ht="13.4" hidden="1" customHeight="1"/>
    <row r="649" ht="13.4" hidden="1" customHeight="1"/>
    <row r="650" ht="13.4" hidden="1" customHeight="1"/>
    <row r="651" ht="13.4" hidden="1" customHeight="1"/>
    <row r="652" ht="13.4" hidden="1" customHeight="1"/>
    <row r="653" ht="13.4" hidden="1" customHeight="1"/>
    <row r="654" ht="13.4" hidden="1" customHeight="1"/>
    <row r="655" ht="13.4" hidden="1" customHeight="1"/>
    <row r="656" ht="13.4" hidden="1" customHeight="1"/>
    <row r="657" ht="13.4" hidden="1" customHeight="1"/>
    <row r="658" ht="13.4" hidden="1" customHeight="1"/>
    <row r="659" ht="13.4" hidden="1" customHeight="1"/>
    <row r="660" ht="13.4" hidden="1" customHeight="1"/>
    <row r="661" ht="13.4" hidden="1" customHeight="1"/>
    <row r="662" ht="13.4" hidden="1" customHeight="1"/>
    <row r="663" ht="13.4" hidden="1" customHeight="1"/>
    <row r="664" ht="13.4" hidden="1" customHeight="1"/>
    <row r="665" ht="13.4" hidden="1" customHeight="1"/>
    <row r="666" ht="13.4" hidden="1" customHeight="1"/>
    <row r="667" ht="13.4" hidden="1" customHeight="1"/>
    <row r="668" ht="13.4" hidden="1" customHeight="1"/>
    <row r="669" ht="13.4" hidden="1" customHeight="1"/>
    <row r="670" ht="13.4" hidden="1" customHeight="1"/>
    <row r="671" ht="13.4" hidden="1" customHeight="1"/>
    <row r="672" ht="13.4" hidden="1" customHeight="1"/>
    <row r="673" ht="13.4" hidden="1" customHeight="1"/>
    <row r="674" ht="13.4" hidden="1" customHeight="1"/>
    <row r="675" ht="13.4" hidden="1" customHeight="1"/>
    <row r="676" ht="13.4" hidden="1" customHeight="1"/>
    <row r="677" ht="13.4" hidden="1" customHeight="1"/>
    <row r="678" ht="13.4" hidden="1" customHeight="1"/>
    <row r="679" ht="13.4" hidden="1" customHeight="1"/>
    <row r="680" ht="13.4" hidden="1" customHeight="1"/>
    <row r="681" ht="13.4" hidden="1" customHeight="1"/>
    <row r="682" ht="13.4" hidden="1" customHeight="1"/>
    <row r="683" ht="13.4" hidden="1" customHeight="1"/>
    <row r="684" ht="13.4" hidden="1" customHeight="1"/>
    <row r="685" ht="13.4" hidden="1" customHeight="1"/>
    <row r="686" ht="13.4" hidden="1" customHeight="1"/>
    <row r="687" ht="13.4" hidden="1" customHeight="1"/>
    <row r="688" ht="13.4" hidden="1" customHeight="1"/>
    <row r="689" ht="13.4" hidden="1" customHeight="1"/>
    <row r="690" ht="13.4" hidden="1" customHeight="1"/>
    <row r="691" ht="13.4" hidden="1" customHeight="1"/>
    <row r="692" ht="13.4" hidden="1" customHeight="1"/>
    <row r="693" ht="13.4" hidden="1" customHeight="1"/>
    <row r="694" ht="13.4" hidden="1" customHeight="1"/>
    <row r="695" ht="13.4" hidden="1" customHeight="1"/>
    <row r="696" ht="13.4" hidden="1" customHeight="1"/>
    <row r="697" ht="13.4" hidden="1" customHeight="1"/>
    <row r="698" ht="13.4" hidden="1" customHeight="1"/>
    <row r="699" ht="13.4" hidden="1" customHeight="1"/>
    <row r="700" ht="13.4" hidden="1" customHeight="1"/>
    <row r="701" ht="13.4" hidden="1" customHeight="1"/>
    <row r="702" ht="13.4" hidden="1" customHeight="1"/>
    <row r="703" ht="13.4" hidden="1" customHeight="1"/>
    <row r="704" ht="13.4" hidden="1" customHeight="1"/>
    <row r="705" ht="13.4" hidden="1" customHeight="1"/>
    <row r="706" ht="13.4" hidden="1" customHeight="1"/>
    <row r="707" ht="13.4" hidden="1" customHeight="1"/>
    <row r="708" ht="13.4" hidden="1" customHeight="1"/>
    <row r="709" ht="13.4" hidden="1" customHeight="1"/>
    <row r="710" ht="13.4" hidden="1" customHeight="1"/>
    <row r="711" ht="13.4" hidden="1" customHeight="1"/>
    <row r="712" ht="13.4" hidden="1" customHeight="1"/>
    <row r="713" ht="13.4" hidden="1" customHeight="1"/>
    <row r="714" ht="13.4" hidden="1" customHeight="1"/>
    <row r="715" ht="13.4" hidden="1" customHeight="1"/>
    <row r="716" ht="13.4" hidden="1" customHeight="1"/>
    <row r="717" ht="13.4" hidden="1" customHeight="1"/>
    <row r="718" ht="13.4" hidden="1" customHeight="1"/>
    <row r="719" ht="13.4" hidden="1" customHeight="1"/>
    <row r="720" ht="13.4" hidden="1" customHeight="1"/>
    <row r="721" ht="13.4" hidden="1" customHeight="1"/>
    <row r="722" ht="13.4" hidden="1" customHeight="1"/>
    <row r="723" ht="13.4" hidden="1" customHeight="1"/>
    <row r="724" ht="13.4" hidden="1" customHeight="1"/>
    <row r="725" ht="13.4" hidden="1" customHeight="1"/>
    <row r="726" ht="13.4" hidden="1" customHeight="1"/>
    <row r="727" ht="13.4" hidden="1" customHeight="1"/>
    <row r="728" ht="13.4" hidden="1" customHeight="1"/>
    <row r="729" ht="13.4" hidden="1" customHeight="1"/>
    <row r="730" ht="13.4" hidden="1" customHeight="1"/>
    <row r="731" ht="13.4" hidden="1" customHeight="1"/>
    <row r="732" ht="13.4" hidden="1" customHeight="1"/>
    <row r="733" ht="13.4" hidden="1" customHeight="1"/>
    <row r="734" ht="13.4" hidden="1" customHeight="1"/>
    <row r="735" ht="13.4" hidden="1" customHeight="1"/>
    <row r="736" ht="13.4" hidden="1" customHeight="1"/>
    <row r="737" ht="13.4" hidden="1" customHeight="1"/>
    <row r="738" ht="13.4" hidden="1" customHeight="1"/>
    <row r="739" ht="13.4" hidden="1" customHeight="1"/>
    <row r="740" ht="13.4" hidden="1" customHeight="1"/>
    <row r="741" ht="13.4" hidden="1" customHeight="1"/>
    <row r="742" ht="13.4" hidden="1" customHeight="1"/>
    <row r="743" ht="13.4" hidden="1" customHeight="1"/>
    <row r="744" ht="13.4" hidden="1" customHeight="1"/>
    <row r="745" ht="13.4" hidden="1" customHeight="1"/>
    <row r="746" ht="13.4" hidden="1" customHeight="1"/>
    <row r="747" ht="13.4" hidden="1" customHeight="1"/>
    <row r="748" ht="13.4" hidden="1" customHeight="1"/>
    <row r="749" ht="13.4" hidden="1" customHeight="1"/>
    <row r="750" ht="13.4" hidden="1" customHeight="1"/>
    <row r="751" ht="13.4" hidden="1" customHeight="1"/>
    <row r="752" ht="13.4" hidden="1" customHeight="1"/>
    <row r="753" ht="13.4" hidden="1" customHeight="1"/>
    <row r="754" ht="13.4" hidden="1" customHeight="1"/>
    <row r="755" ht="13.4" hidden="1" customHeight="1"/>
    <row r="756" ht="13.4" hidden="1" customHeight="1"/>
    <row r="757" ht="13.4" hidden="1" customHeight="1"/>
    <row r="758" ht="13.4" hidden="1" customHeight="1"/>
    <row r="759" ht="13.4" hidden="1" customHeight="1"/>
    <row r="760" ht="13.4" hidden="1" customHeight="1"/>
    <row r="761" ht="13.4" hidden="1" customHeight="1"/>
    <row r="762" ht="13.4" hidden="1" customHeight="1"/>
    <row r="763" ht="13.4" hidden="1" customHeight="1"/>
    <row r="764" ht="13.4" hidden="1" customHeight="1"/>
    <row r="765" ht="13.4" hidden="1" customHeight="1"/>
    <row r="766" ht="13.4" hidden="1" customHeight="1"/>
    <row r="767" ht="13.4" hidden="1" customHeight="1"/>
    <row r="768" ht="13.4" hidden="1" customHeight="1"/>
    <row r="769" ht="13.4" hidden="1" customHeight="1"/>
    <row r="770" ht="13.4" hidden="1" customHeight="1"/>
    <row r="771" ht="13.4" hidden="1" customHeight="1"/>
    <row r="772" ht="13.4" hidden="1" customHeight="1"/>
    <row r="773" ht="13.4" hidden="1" customHeight="1"/>
    <row r="774" ht="13.4" hidden="1" customHeight="1"/>
    <row r="775" ht="13.4" hidden="1" customHeight="1"/>
    <row r="776" ht="13.4" hidden="1" customHeight="1"/>
    <row r="777" ht="13.4" hidden="1" customHeight="1"/>
    <row r="778" ht="13.4" hidden="1" customHeight="1"/>
    <row r="779" ht="13.4" hidden="1" customHeight="1"/>
    <row r="780" ht="13.4" hidden="1" customHeight="1"/>
    <row r="781" ht="13.4" hidden="1" customHeight="1"/>
    <row r="782" ht="13.4" hidden="1" customHeight="1"/>
    <row r="783" ht="13.4" hidden="1" customHeight="1"/>
    <row r="784" ht="13.4" hidden="1" customHeight="1"/>
    <row r="785" ht="13.4" hidden="1" customHeight="1"/>
    <row r="786" ht="13.4" hidden="1" customHeight="1"/>
    <row r="787" ht="13.4" hidden="1" customHeight="1"/>
    <row r="788" ht="13.4" hidden="1" customHeight="1"/>
    <row r="789" ht="13.4" hidden="1" customHeight="1"/>
    <row r="790" ht="13.4" hidden="1" customHeight="1"/>
    <row r="791" ht="13.4" hidden="1" customHeight="1"/>
    <row r="792" ht="13.4" hidden="1" customHeight="1"/>
    <row r="793" ht="13.4" hidden="1" customHeight="1"/>
    <row r="794" ht="13.4" hidden="1" customHeight="1"/>
    <row r="795" ht="13.4" hidden="1" customHeight="1"/>
    <row r="796" ht="13.4" hidden="1" customHeight="1"/>
    <row r="797" ht="13.4" hidden="1" customHeight="1"/>
    <row r="798" ht="13.4" hidden="1" customHeight="1"/>
    <row r="799" ht="13.4" hidden="1" customHeight="1"/>
    <row r="800" ht="13.4" hidden="1" customHeight="1"/>
    <row r="801" ht="13.4" hidden="1" customHeight="1"/>
    <row r="802" ht="13.4" hidden="1" customHeight="1"/>
    <row r="803" ht="13.4" hidden="1" customHeight="1"/>
    <row r="804" ht="13.4" hidden="1" customHeight="1"/>
    <row r="805" ht="13.4" hidden="1" customHeight="1"/>
    <row r="806" ht="13.4" hidden="1" customHeight="1"/>
    <row r="807" ht="13.4" hidden="1" customHeight="1"/>
    <row r="808" ht="13.4" hidden="1" customHeight="1"/>
    <row r="809" ht="13.4" hidden="1" customHeight="1"/>
    <row r="810" ht="13.4" hidden="1" customHeight="1"/>
    <row r="811" ht="13.4" hidden="1" customHeight="1"/>
    <row r="812" ht="13.4" hidden="1" customHeight="1"/>
    <row r="813" ht="13.4" hidden="1" customHeight="1"/>
    <row r="814" ht="13.4" hidden="1" customHeight="1"/>
    <row r="815" ht="13.4" hidden="1" customHeight="1"/>
    <row r="816" ht="13.4" hidden="1" customHeight="1"/>
    <row r="817" ht="13.4" hidden="1" customHeight="1"/>
    <row r="818" ht="13.4" hidden="1" customHeight="1"/>
    <row r="819" ht="13.4" hidden="1" customHeight="1"/>
    <row r="820" ht="13.4" hidden="1" customHeight="1"/>
    <row r="821" ht="13.4" hidden="1" customHeight="1"/>
    <row r="822" ht="13.4" hidden="1" customHeight="1"/>
    <row r="823" ht="13.4" hidden="1" customHeight="1"/>
    <row r="824" ht="13.4" hidden="1" customHeight="1"/>
    <row r="825" ht="13.4" hidden="1" customHeight="1"/>
    <row r="826" ht="13.4" hidden="1" customHeight="1"/>
    <row r="827" ht="13.4" hidden="1" customHeight="1"/>
    <row r="828" ht="13.4" hidden="1" customHeight="1"/>
    <row r="829" ht="13.4" hidden="1" customHeight="1"/>
    <row r="830" ht="13.4" hidden="1" customHeight="1"/>
    <row r="831" ht="13.4" hidden="1" customHeight="1"/>
    <row r="832" ht="13.4" hidden="1" customHeight="1"/>
    <row r="833" ht="13.4" hidden="1" customHeight="1"/>
    <row r="834" ht="13.4" hidden="1" customHeight="1"/>
    <row r="835" ht="13.4" hidden="1" customHeight="1"/>
    <row r="836" ht="13.4" hidden="1" customHeight="1"/>
    <row r="837" ht="13.4" hidden="1" customHeight="1"/>
    <row r="838" ht="13.4" hidden="1" customHeight="1"/>
    <row r="839" ht="13.4" hidden="1" customHeight="1"/>
    <row r="840" ht="13.4" hidden="1" customHeight="1"/>
    <row r="841" ht="13.4" hidden="1" customHeight="1"/>
    <row r="842" ht="13.4" hidden="1" customHeight="1"/>
    <row r="843" ht="13.4" hidden="1" customHeight="1"/>
    <row r="844" ht="13.4" hidden="1" customHeight="1"/>
    <row r="845" ht="13.4" hidden="1" customHeight="1"/>
    <row r="846" ht="13.4" hidden="1" customHeight="1"/>
    <row r="847" ht="13.4" hidden="1" customHeight="1"/>
    <row r="848" ht="13.4" hidden="1" customHeight="1"/>
    <row r="849" ht="13.4" hidden="1" customHeight="1"/>
    <row r="850" ht="13.4" hidden="1" customHeight="1"/>
    <row r="851" ht="13.4" hidden="1" customHeight="1"/>
    <row r="852" ht="13.4" hidden="1" customHeight="1"/>
    <row r="853" ht="13.4" hidden="1" customHeight="1"/>
    <row r="854" ht="13.4" hidden="1" customHeight="1"/>
    <row r="855" ht="13.4" hidden="1" customHeight="1"/>
    <row r="856" ht="13.4" hidden="1" customHeight="1"/>
    <row r="857" ht="13.4" hidden="1" customHeight="1"/>
    <row r="858" ht="13.4" hidden="1" customHeight="1"/>
    <row r="859" ht="13.4" hidden="1" customHeight="1"/>
    <row r="860" ht="13.4" hidden="1" customHeight="1"/>
    <row r="861" ht="13.4" hidden="1" customHeight="1"/>
    <row r="862" ht="13.4" hidden="1" customHeight="1"/>
    <row r="863" ht="13.4" hidden="1" customHeight="1"/>
    <row r="864" ht="13.4" hidden="1" customHeight="1"/>
    <row r="865" ht="13.4" hidden="1" customHeight="1"/>
    <row r="866" ht="13.4" hidden="1" customHeight="1"/>
    <row r="867" ht="13.4" hidden="1" customHeight="1"/>
    <row r="868" ht="13.4" hidden="1" customHeight="1"/>
    <row r="869" ht="13.4" hidden="1" customHeight="1"/>
    <row r="870" ht="13.4" hidden="1" customHeight="1"/>
    <row r="871" ht="13.4" hidden="1" customHeight="1"/>
    <row r="872" ht="13.4" hidden="1" customHeight="1"/>
    <row r="873" ht="13.4" hidden="1" customHeight="1"/>
    <row r="874" ht="13.4" hidden="1" customHeight="1"/>
    <row r="875" ht="13.4" hidden="1" customHeight="1"/>
    <row r="876" ht="13.4" hidden="1" customHeight="1"/>
    <row r="877" ht="13.4" hidden="1" customHeight="1"/>
    <row r="878" ht="13.4" hidden="1" customHeight="1"/>
    <row r="879" ht="13.4" hidden="1" customHeight="1"/>
    <row r="880" ht="13.4" hidden="1" customHeight="1"/>
    <row r="881" ht="13.4" hidden="1" customHeight="1"/>
    <row r="882" ht="13.4" hidden="1" customHeight="1"/>
    <row r="883" ht="13.4" hidden="1" customHeight="1"/>
    <row r="884" ht="13.4" hidden="1" customHeight="1"/>
    <row r="885" ht="13.4" hidden="1" customHeight="1"/>
    <row r="886" ht="13.4" hidden="1" customHeight="1"/>
    <row r="887" ht="13.4" hidden="1" customHeight="1"/>
    <row r="888" ht="13.4" hidden="1" customHeight="1"/>
    <row r="889" ht="13.4" hidden="1" customHeight="1"/>
    <row r="890" ht="13.4" hidden="1" customHeight="1"/>
    <row r="891" ht="13.4" hidden="1" customHeight="1"/>
    <row r="892" ht="13.4" hidden="1" customHeight="1"/>
    <row r="893" ht="13.4" hidden="1" customHeight="1"/>
    <row r="894" ht="13.4" hidden="1" customHeight="1"/>
    <row r="895" ht="13.4" hidden="1" customHeight="1"/>
    <row r="896" ht="13.4" hidden="1" customHeight="1"/>
    <row r="897" ht="13.4" hidden="1" customHeight="1"/>
    <row r="898" ht="13.4" hidden="1" customHeight="1"/>
    <row r="899" ht="13.4" hidden="1" customHeight="1"/>
    <row r="900" ht="13.4" hidden="1" customHeight="1"/>
    <row r="901" ht="13.4" hidden="1" customHeight="1"/>
    <row r="902" ht="13.4" hidden="1" customHeight="1"/>
    <row r="903" ht="13.4" hidden="1" customHeight="1"/>
    <row r="904" ht="13.4" hidden="1" customHeight="1"/>
    <row r="905" ht="13.4" hidden="1" customHeight="1"/>
    <row r="906" ht="13.4" hidden="1" customHeight="1"/>
    <row r="907" ht="13.4" hidden="1" customHeight="1"/>
    <row r="908" ht="13.4" hidden="1" customHeight="1"/>
    <row r="909" ht="13.4" hidden="1" customHeight="1"/>
    <row r="910" ht="13.4" hidden="1" customHeight="1"/>
    <row r="911" ht="13.4" hidden="1" customHeight="1"/>
    <row r="912" ht="13.4" hidden="1" customHeight="1"/>
    <row r="913" ht="13.4" hidden="1" customHeight="1"/>
    <row r="914" ht="13.4" hidden="1" customHeight="1"/>
    <row r="915" ht="13.4" hidden="1" customHeight="1"/>
    <row r="916" ht="13.4" hidden="1" customHeight="1"/>
    <row r="917" ht="13.4" hidden="1" customHeight="1"/>
    <row r="918" ht="13.4" hidden="1" customHeight="1"/>
    <row r="919" ht="13.4" hidden="1" customHeight="1"/>
    <row r="920" ht="13.4" hidden="1" customHeight="1"/>
    <row r="921" ht="13.4" hidden="1" customHeight="1"/>
    <row r="922" ht="13.4" hidden="1" customHeight="1"/>
    <row r="923" ht="13.4" hidden="1" customHeight="1"/>
    <row r="924" ht="13.4" hidden="1" customHeight="1"/>
    <row r="925" ht="13.4" hidden="1" customHeight="1"/>
    <row r="926" ht="13.4" hidden="1" customHeight="1"/>
    <row r="927" ht="13.4" hidden="1" customHeight="1"/>
    <row r="928" ht="13.4" hidden="1" customHeight="1"/>
    <row r="929" ht="13.4" hidden="1" customHeight="1"/>
    <row r="930" ht="13.4" hidden="1" customHeight="1"/>
    <row r="931" ht="13.4" hidden="1" customHeight="1"/>
    <row r="932" ht="13.4" hidden="1" customHeight="1"/>
    <row r="933" ht="13.4" hidden="1" customHeight="1"/>
    <row r="934" ht="13.4" hidden="1" customHeight="1"/>
    <row r="935" ht="13.4" hidden="1" customHeight="1"/>
    <row r="936" ht="13.4" hidden="1" customHeight="1"/>
    <row r="937" ht="13.4" hidden="1" customHeight="1"/>
    <row r="938" ht="13.4" hidden="1" customHeight="1"/>
    <row r="939" ht="13.4" hidden="1" customHeight="1"/>
    <row r="940" ht="13.4" hidden="1" customHeight="1"/>
    <row r="941" ht="13.4" hidden="1" customHeight="1"/>
    <row r="942" ht="13.4" hidden="1" customHeight="1"/>
    <row r="943" ht="13.4" hidden="1" customHeight="1"/>
    <row r="944" ht="13.4" hidden="1" customHeight="1"/>
    <row r="945" ht="13.4" hidden="1" customHeight="1"/>
    <row r="946" ht="13.4" hidden="1" customHeight="1"/>
    <row r="947" ht="13.4" hidden="1" customHeight="1"/>
    <row r="948" ht="13.4" hidden="1" customHeight="1"/>
    <row r="949" ht="13.4" hidden="1" customHeight="1"/>
    <row r="950" ht="13.4" hidden="1" customHeight="1"/>
    <row r="951" ht="13.4" hidden="1" customHeight="1"/>
    <row r="952" ht="13.4" hidden="1" customHeight="1"/>
    <row r="953" ht="13.4" hidden="1" customHeight="1"/>
    <row r="954" ht="13.4" hidden="1" customHeight="1"/>
    <row r="955" ht="13.4" hidden="1" customHeight="1"/>
    <row r="956" ht="13.4" hidden="1" customHeight="1"/>
    <row r="957" ht="13.4" hidden="1" customHeight="1"/>
    <row r="958" ht="13.4" hidden="1" customHeight="1"/>
    <row r="959" ht="13.4" hidden="1" customHeight="1"/>
    <row r="960" ht="13.4" hidden="1" customHeight="1"/>
    <row r="961" ht="13.4" hidden="1" customHeight="1"/>
    <row r="962" ht="13.4" hidden="1" customHeight="1"/>
    <row r="963" ht="13.4" hidden="1" customHeight="1"/>
    <row r="964" ht="13.4" hidden="1" customHeight="1"/>
    <row r="965" ht="13.4" hidden="1" customHeight="1"/>
    <row r="966" ht="13.4" hidden="1" customHeight="1"/>
    <row r="967" ht="13.4" hidden="1" customHeight="1"/>
    <row r="968" ht="13.4" hidden="1" customHeight="1"/>
    <row r="969" ht="13.4" hidden="1" customHeight="1"/>
    <row r="970" ht="13.4" hidden="1" customHeight="1"/>
    <row r="971" ht="13.4" hidden="1" customHeight="1"/>
    <row r="972" ht="13.4" hidden="1" customHeight="1"/>
    <row r="973" ht="13.4" hidden="1" customHeight="1"/>
    <row r="974" ht="13.4" hidden="1" customHeight="1"/>
    <row r="975" ht="13.4" hidden="1" customHeight="1"/>
    <row r="976" ht="13.4" hidden="1" customHeight="1"/>
    <row r="977" ht="13.4" hidden="1" customHeight="1"/>
    <row r="978" ht="13.4" hidden="1" customHeight="1"/>
    <row r="979" ht="13.4" hidden="1" customHeight="1"/>
    <row r="980" ht="13.4" hidden="1" customHeight="1"/>
    <row r="981" ht="13.4" hidden="1" customHeight="1"/>
    <row r="982" ht="13.4" hidden="1" customHeight="1"/>
    <row r="983" ht="13.4" hidden="1" customHeight="1"/>
    <row r="984" ht="13.4" hidden="1" customHeight="1"/>
    <row r="985" ht="13.4" hidden="1" customHeight="1"/>
    <row r="986" ht="13.4" hidden="1" customHeight="1"/>
    <row r="987" ht="13.4" hidden="1" customHeight="1"/>
    <row r="988" ht="13.4" hidden="1" customHeight="1"/>
    <row r="989" ht="13.4" hidden="1" customHeight="1"/>
    <row r="990" ht="13.4" hidden="1" customHeight="1"/>
    <row r="991" ht="13.4" hidden="1" customHeight="1"/>
    <row r="992" ht="13.4" hidden="1" customHeight="1"/>
    <row r="993" ht="13.4" hidden="1" customHeight="1"/>
    <row r="994" ht="13.4" hidden="1" customHeight="1"/>
    <row r="995" ht="13.4" hidden="1" customHeight="1"/>
    <row r="996" ht="13.4" hidden="1" customHeight="1"/>
    <row r="997" ht="13.4" hidden="1" customHeight="1"/>
    <row r="998" ht="13.4" hidden="1" customHeight="1"/>
    <row r="999" ht="13.4" hidden="1" customHeight="1"/>
    <row r="1000" ht="13.4" hidden="1" customHeight="1"/>
    <row r="1001" ht="13.4" hidden="1" customHeight="1"/>
    <row r="1002" ht="13.4" hidden="1" customHeight="1"/>
    <row r="1003" ht="13.4" hidden="1" customHeight="1"/>
    <row r="1004" ht="13.4" hidden="1" customHeight="1"/>
    <row r="1005" ht="13.4" hidden="1" customHeight="1"/>
    <row r="1006" ht="13.4" hidden="1" customHeight="1"/>
    <row r="1007" ht="13.4" hidden="1" customHeight="1"/>
    <row r="1008" ht="13.4" hidden="1" customHeight="1"/>
    <row r="1009" ht="13.4" hidden="1" customHeight="1"/>
    <row r="1010" ht="13.4" hidden="1" customHeight="1"/>
    <row r="1011" ht="13.4" hidden="1" customHeight="1"/>
    <row r="1012" ht="13.4" hidden="1" customHeight="1"/>
    <row r="1013" ht="13.4" hidden="1" customHeight="1"/>
    <row r="1014" ht="13.4" hidden="1" customHeight="1"/>
    <row r="1015" ht="13.4" hidden="1" customHeight="1"/>
    <row r="1016" ht="13.4" hidden="1" customHeight="1"/>
    <row r="1017" ht="13.4" hidden="1" customHeight="1"/>
    <row r="1018" ht="13.4" hidden="1" customHeight="1"/>
    <row r="1019" ht="13.4" hidden="1" customHeight="1"/>
    <row r="1020" ht="13.4" hidden="1" customHeight="1"/>
    <row r="1021" ht="13.4" hidden="1" customHeight="1"/>
    <row r="1022" ht="13.4" hidden="1" customHeight="1"/>
    <row r="1023" ht="13.4" hidden="1" customHeight="1"/>
    <row r="1024" ht="13.4" hidden="1" customHeight="1"/>
    <row r="1025" ht="13.4" hidden="1" customHeight="1"/>
    <row r="1026" ht="13.4" hidden="1" customHeight="1"/>
    <row r="1027" ht="13.4" hidden="1" customHeight="1"/>
    <row r="1028" ht="13.4" hidden="1" customHeight="1"/>
    <row r="1029" ht="13.4" hidden="1" customHeight="1"/>
    <row r="1030" ht="13.4" hidden="1" customHeight="1"/>
    <row r="1031" ht="13.4" hidden="1" customHeight="1"/>
    <row r="1032" ht="13.4" hidden="1" customHeight="1"/>
    <row r="1033" ht="13.4" hidden="1" customHeight="1"/>
    <row r="1034" ht="13.4" hidden="1" customHeight="1"/>
    <row r="1035" ht="13.4" hidden="1" customHeight="1"/>
    <row r="1036" ht="13.4" hidden="1" customHeight="1"/>
    <row r="1037" ht="13.4" hidden="1" customHeight="1"/>
    <row r="1038" ht="13.4" hidden="1" customHeight="1"/>
    <row r="1039" ht="13.4" hidden="1" customHeight="1"/>
    <row r="1040" ht="13.4" hidden="1" customHeight="1"/>
    <row r="1041" ht="13.4" hidden="1" customHeight="1"/>
    <row r="1042" ht="13.4" hidden="1" customHeight="1"/>
    <row r="1043" ht="13.4" hidden="1" customHeight="1"/>
    <row r="1044" ht="13.4" hidden="1" customHeight="1"/>
    <row r="1045" ht="13.4" hidden="1" customHeight="1"/>
    <row r="1046" ht="13.4" hidden="1" customHeight="1"/>
    <row r="1047" ht="13.4" hidden="1" customHeight="1"/>
    <row r="1048" ht="13.4" hidden="1" customHeight="1"/>
    <row r="1049" ht="13.4" hidden="1" customHeight="1"/>
    <row r="1050" ht="13.4" hidden="1" customHeight="1"/>
    <row r="1051" ht="13.4" hidden="1" customHeight="1"/>
    <row r="1052" ht="13.4" hidden="1" customHeight="1"/>
    <row r="1053" ht="13.4" hidden="1" customHeight="1"/>
    <row r="1054" ht="13.4" hidden="1" customHeight="1"/>
    <row r="1055" ht="13.4" hidden="1" customHeight="1"/>
    <row r="1056" ht="13.4" hidden="1" customHeight="1"/>
    <row r="1057" ht="13.4" hidden="1" customHeight="1"/>
    <row r="1058" ht="13.4" hidden="1" customHeight="1"/>
    <row r="1059" ht="13.4" hidden="1" customHeight="1"/>
    <row r="1060" ht="13.4" hidden="1" customHeight="1"/>
    <row r="1061" ht="13.4" hidden="1" customHeight="1"/>
    <row r="1062" ht="13.4" hidden="1" customHeight="1"/>
    <row r="1063" ht="13.4" hidden="1" customHeight="1"/>
    <row r="1064" ht="13.4" hidden="1" customHeight="1"/>
    <row r="1065" ht="13.4" hidden="1" customHeight="1"/>
    <row r="1066" ht="13.4" hidden="1" customHeight="1"/>
    <row r="1067" ht="13.4" hidden="1" customHeight="1"/>
    <row r="1068" ht="13.4" hidden="1" customHeight="1"/>
    <row r="1069" ht="13.4" hidden="1" customHeight="1"/>
    <row r="1070" ht="13.4" hidden="1" customHeight="1"/>
    <row r="1071" ht="13.4" hidden="1" customHeight="1"/>
    <row r="1072" ht="13.4" hidden="1" customHeight="1"/>
    <row r="1073" ht="13.4" hidden="1" customHeight="1"/>
    <row r="1074" ht="13.4" hidden="1" customHeight="1"/>
    <row r="1075" ht="13.4" hidden="1" customHeight="1"/>
    <row r="1076" ht="13.4" hidden="1" customHeight="1"/>
    <row r="1077" ht="13.4" hidden="1" customHeight="1"/>
    <row r="1078" ht="13.4" hidden="1" customHeight="1"/>
    <row r="1079" ht="13.4" hidden="1" customHeight="1"/>
    <row r="1080" ht="13.4" hidden="1" customHeight="1"/>
    <row r="1081" ht="13.4" hidden="1" customHeight="1"/>
    <row r="1082" ht="13.4" hidden="1" customHeight="1"/>
    <row r="1083" ht="13.4" hidden="1" customHeight="1"/>
    <row r="1084" ht="13.4" hidden="1" customHeight="1"/>
    <row r="1085" ht="13.4" hidden="1" customHeight="1"/>
    <row r="1086" ht="13.4" hidden="1" customHeight="1"/>
    <row r="1087" ht="13.4" hidden="1" customHeight="1"/>
    <row r="1088" ht="13.4" hidden="1" customHeight="1"/>
    <row r="1089" ht="13.4" hidden="1" customHeight="1"/>
    <row r="1090" ht="13.4" hidden="1" customHeight="1"/>
    <row r="1091" ht="13.4" hidden="1" customHeight="1"/>
    <row r="1092" ht="13.4" hidden="1" customHeight="1"/>
    <row r="1093" ht="13.4" hidden="1" customHeight="1"/>
    <row r="1094" ht="13.4" hidden="1" customHeight="1"/>
    <row r="1095" ht="13.4" hidden="1" customHeight="1"/>
    <row r="1096" ht="13.4" hidden="1" customHeight="1"/>
    <row r="1097" ht="13.4" hidden="1" customHeight="1"/>
    <row r="1098" ht="13.4" hidden="1" customHeight="1"/>
    <row r="1099" ht="13.4" hidden="1" customHeight="1"/>
    <row r="1100" ht="13.4" hidden="1" customHeight="1"/>
    <row r="1101" ht="13.4" hidden="1" customHeight="1"/>
    <row r="1102" ht="13.4" hidden="1" customHeight="1"/>
    <row r="1103" ht="13.4" hidden="1" customHeight="1"/>
    <row r="1104" ht="13.4" hidden="1" customHeight="1"/>
    <row r="1105" ht="13.4" hidden="1" customHeight="1"/>
    <row r="1106" ht="13.4" hidden="1" customHeight="1"/>
    <row r="1107" ht="13.4" hidden="1" customHeight="1"/>
    <row r="1108" ht="13.4" hidden="1" customHeight="1"/>
    <row r="1109" ht="13.4" hidden="1" customHeight="1"/>
    <row r="1110" ht="13.4" hidden="1" customHeight="1"/>
    <row r="1111" ht="13.4" hidden="1" customHeight="1"/>
    <row r="1112" ht="13.4" hidden="1" customHeight="1"/>
    <row r="1113" ht="13.4" hidden="1" customHeight="1"/>
    <row r="1114" ht="13.4" hidden="1" customHeight="1"/>
    <row r="1115" ht="13.4" hidden="1" customHeight="1"/>
    <row r="1116" ht="13.4" hidden="1" customHeight="1"/>
    <row r="1117" ht="13.4" hidden="1" customHeight="1"/>
    <row r="1118" ht="13.4" hidden="1" customHeight="1"/>
    <row r="1119" ht="13.4" hidden="1" customHeight="1"/>
    <row r="1120" ht="13.4" hidden="1" customHeight="1"/>
    <row r="1121" ht="13.4" hidden="1" customHeight="1"/>
    <row r="1122" ht="13.4" hidden="1" customHeight="1"/>
    <row r="1123" ht="13.4" hidden="1" customHeight="1"/>
    <row r="1124" ht="13.4" hidden="1" customHeight="1"/>
    <row r="1125" ht="13.4" hidden="1" customHeight="1"/>
    <row r="1126" ht="13.4" hidden="1" customHeight="1"/>
    <row r="1127" ht="13.4" hidden="1" customHeight="1"/>
    <row r="1128" ht="13.4" hidden="1" customHeight="1"/>
    <row r="1129" ht="13.4" hidden="1" customHeight="1"/>
    <row r="1130" ht="13.4" hidden="1" customHeight="1"/>
    <row r="1131" ht="13.4" hidden="1" customHeight="1"/>
    <row r="1132" ht="13.4" hidden="1" customHeight="1"/>
    <row r="1133" ht="13.4" hidden="1" customHeight="1"/>
    <row r="1134" ht="13.4" hidden="1" customHeight="1"/>
    <row r="1135" ht="13.4" hidden="1" customHeight="1"/>
    <row r="1136" ht="13.4" hidden="1" customHeight="1"/>
    <row r="1137" ht="13.4" hidden="1" customHeight="1"/>
    <row r="1138" ht="13.4" hidden="1" customHeight="1"/>
    <row r="1139" ht="13.4" hidden="1" customHeight="1"/>
    <row r="1140" ht="13.4" hidden="1" customHeight="1"/>
    <row r="1141" ht="13.4" hidden="1" customHeight="1"/>
    <row r="1142" ht="13.4" hidden="1" customHeight="1"/>
    <row r="1143" ht="13.4" hidden="1" customHeight="1"/>
    <row r="1144" ht="13.4" hidden="1" customHeight="1"/>
    <row r="1145" ht="13.4" hidden="1" customHeight="1"/>
    <row r="1146" ht="13.4" hidden="1" customHeight="1"/>
    <row r="1147" ht="13.4" hidden="1" customHeight="1"/>
    <row r="1148" ht="13.4" hidden="1" customHeight="1"/>
    <row r="1149" ht="13.4" hidden="1" customHeight="1"/>
    <row r="1150" ht="13.4" hidden="1" customHeight="1"/>
    <row r="1151" ht="13.4" hidden="1" customHeight="1"/>
    <row r="1152" ht="13.4" hidden="1" customHeight="1"/>
    <row r="1153" ht="13.4" hidden="1" customHeight="1"/>
    <row r="1154" ht="13.4" hidden="1" customHeight="1"/>
    <row r="1155" ht="13.4" hidden="1" customHeight="1"/>
    <row r="1156" ht="13.4" hidden="1" customHeight="1"/>
    <row r="1157" ht="13.4" hidden="1" customHeight="1"/>
    <row r="1158" ht="13.4" hidden="1" customHeight="1"/>
    <row r="1159" ht="13.4" hidden="1" customHeight="1"/>
    <row r="1160" ht="13.4" hidden="1" customHeight="1"/>
    <row r="1161" ht="13.4" hidden="1" customHeight="1"/>
    <row r="1162" ht="13.4" hidden="1" customHeight="1"/>
    <row r="1163" ht="13.4" hidden="1" customHeight="1"/>
    <row r="1164" ht="13.4" hidden="1" customHeight="1"/>
    <row r="1165" ht="13.4" hidden="1" customHeight="1"/>
    <row r="1166" ht="13.4" hidden="1" customHeight="1"/>
    <row r="1167" ht="13.4" hidden="1" customHeight="1"/>
    <row r="1168" ht="13.4" hidden="1" customHeight="1"/>
    <row r="1169" ht="13.4" hidden="1" customHeight="1"/>
    <row r="1170" ht="13.4" hidden="1" customHeight="1"/>
    <row r="1171" ht="13.4" hidden="1" customHeight="1"/>
    <row r="1172" ht="13.4" hidden="1" customHeight="1"/>
    <row r="1173" ht="13.4" hidden="1" customHeight="1"/>
    <row r="1174" ht="13.4" hidden="1" customHeight="1"/>
    <row r="1175" ht="13.4" hidden="1" customHeight="1"/>
    <row r="1176" ht="13.4" hidden="1" customHeight="1"/>
    <row r="1177" ht="13.4" hidden="1" customHeight="1"/>
    <row r="1178" ht="13.4" hidden="1" customHeight="1"/>
    <row r="1179" ht="13.4" hidden="1" customHeight="1"/>
    <row r="1180" ht="13.4" hidden="1" customHeight="1"/>
    <row r="1181" ht="13.4" hidden="1" customHeight="1"/>
    <row r="1182" ht="13.4" hidden="1" customHeight="1"/>
    <row r="1183" ht="13.4" hidden="1" customHeight="1"/>
    <row r="1184" ht="13.4" hidden="1" customHeight="1"/>
    <row r="1185" ht="13.4" hidden="1" customHeight="1"/>
    <row r="1186" ht="13.4" hidden="1" customHeight="1"/>
    <row r="1187" ht="13.4" hidden="1" customHeight="1"/>
    <row r="1188" ht="13.4" hidden="1" customHeight="1"/>
    <row r="1189" ht="13.4" hidden="1" customHeight="1"/>
    <row r="1190" ht="13.4" hidden="1" customHeight="1"/>
    <row r="1191" ht="13.4" hidden="1" customHeight="1"/>
    <row r="1192" ht="13.4" hidden="1" customHeight="1"/>
    <row r="1193" ht="13.4" hidden="1" customHeight="1"/>
    <row r="1194" ht="13.4" hidden="1" customHeight="1"/>
    <row r="1195" ht="13.4" hidden="1" customHeight="1"/>
    <row r="1196" ht="13.4" hidden="1" customHeight="1"/>
    <row r="1197" ht="13.4" hidden="1" customHeight="1"/>
    <row r="1198" ht="13.4" hidden="1" customHeight="1"/>
    <row r="1199" ht="13.4" hidden="1" customHeight="1"/>
    <row r="1200" ht="13.4" hidden="1" customHeight="1"/>
    <row r="1201" ht="13.4" hidden="1" customHeight="1"/>
    <row r="1202" ht="13.4" hidden="1" customHeight="1"/>
    <row r="1203" ht="13.4" hidden="1" customHeight="1"/>
    <row r="1204" ht="13.4" hidden="1" customHeight="1"/>
    <row r="1205" ht="13.4" hidden="1" customHeight="1"/>
    <row r="1206" ht="13.4" hidden="1" customHeight="1"/>
    <row r="1207" ht="13.4" hidden="1" customHeight="1"/>
    <row r="1208" ht="13.4" hidden="1" customHeight="1"/>
    <row r="1209" ht="13.4" hidden="1" customHeight="1"/>
    <row r="1210" ht="13.4" hidden="1" customHeight="1"/>
    <row r="1211" ht="13.4" hidden="1" customHeight="1"/>
    <row r="1212" ht="13.4" hidden="1" customHeight="1"/>
    <row r="1213" ht="13.4" hidden="1" customHeight="1"/>
    <row r="1214" ht="13.4" hidden="1" customHeight="1"/>
    <row r="1215" ht="13.4" hidden="1" customHeight="1"/>
    <row r="1216" ht="13.4" hidden="1" customHeight="1"/>
    <row r="1217" ht="13.4" hidden="1" customHeight="1"/>
    <row r="1218" ht="13.4" hidden="1" customHeight="1"/>
    <row r="1219" ht="13.4" hidden="1" customHeight="1"/>
    <row r="1220" ht="13.4" hidden="1" customHeight="1"/>
    <row r="1221" ht="13.4" hidden="1" customHeight="1"/>
    <row r="1222" ht="13.4" hidden="1" customHeight="1"/>
    <row r="1223" ht="13.4" hidden="1" customHeight="1"/>
    <row r="1224" ht="13.4" hidden="1" customHeight="1"/>
    <row r="1225" ht="13.4" hidden="1" customHeight="1"/>
    <row r="1226" ht="13.4" hidden="1" customHeight="1"/>
    <row r="1227" ht="13.4" hidden="1" customHeight="1"/>
    <row r="1228" ht="13.4" hidden="1" customHeight="1"/>
    <row r="1229" ht="13.4" hidden="1" customHeight="1"/>
    <row r="1230" ht="13.4" hidden="1" customHeight="1"/>
    <row r="1231" ht="13.4" hidden="1" customHeight="1"/>
    <row r="1232" ht="13.4" hidden="1" customHeight="1"/>
    <row r="1233" ht="13.4" hidden="1" customHeight="1"/>
    <row r="1234" ht="13.4" hidden="1" customHeight="1"/>
    <row r="1235" ht="13.4" hidden="1" customHeight="1"/>
    <row r="1236" ht="13.4" hidden="1" customHeight="1"/>
    <row r="1237" ht="13.4" hidden="1" customHeight="1"/>
    <row r="1238" ht="13.4" hidden="1" customHeight="1"/>
    <row r="1239" ht="13.4" hidden="1" customHeight="1"/>
    <row r="1240" ht="13.4" hidden="1" customHeight="1"/>
    <row r="1241" ht="13.4" hidden="1" customHeight="1"/>
    <row r="1242" ht="13.4" hidden="1" customHeight="1"/>
    <row r="1243" ht="13.4" hidden="1" customHeight="1"/>
    <row r="1244" ht="13.4" hidden="1" customHeight="1"/>
    <row r="1245" ht="13.4" hidden="1" customHeight="1"/>
    <row r="1246" ht="13.4" hidden="1" customHeight="1"/>
    <row r="1247" ht="13.4" hidden="1" customHeight="1"/>
    <row r="1248" ht="13.4" hidden="1" customHeight="1"/>
    <row r="1249" ht="13.4" hidden="1" customHeight="1"/>
    <row r="1250" ht="13.4" hidden="1" customHeight="1"/>
    <row r="1251" ht="13.4" hidden="1" customHeight="1"/>
    <row r="1252" ht="13.4" hidden="1" customHeight="1"/>
    <row r="1253" ht="13.4" hidden="1" customHeight="1"/>
    <row r="1254" ht="13.4" hidden="1" customHeight="1"/>
    <row r="1255" ht="13.4" hidden="1" customHeight="1"/>
    <row r="1256" ht="13.4" hidden="1" customHeight="1"/>
    <row r="1257" ht="13.4" hidden="1" customHeight="1"/>
    <row r="1258" ht="13.4" hidden="1" customHeight="1"/>
    <row r="1259" ht="13.4" hidden="1" customHeight="1"/>
    <row r="1260" ht="13.4" hidden="1" customHeight="1"/>
    <row r="1261" ht="13.4" hidden="1" customHeight="1"/>
    <row r="1262" ht="13.4" hidden="1" customHeight="1"/>
    <row r="1263" ht="13.4" hidden="1" customHeight="1"/>
    <row r="1264" ht="13.4" hidden="1" customHeight="1"/>
    <row r="1265" ht="13.4" hidden="1" customHeight="1"/>
    <row r="1266" ht="13.4" hidden="1" customHeight="1"/>
    <row r="1267" ht="13.4" hidden="1" customHeight="1"/>
    <row r="1268" ht="13.4" hidden="1" customHeight="1"/>
    <row r="1269" ht="13.4" hidden="1" customHeight="1"/>
    <row r="1270" ht="13.4" hidden="1" customHeight="1"/>
    <row r="1271" ht="13.4" hidden="1" customHeight="1"/>
    <row r="1272" ht="13.4" hidden="1" customHeight="1"/>
    <row r="1273" ht="13.4" hidden="1" customHeight="1"/>
    <row r="1274" ht="13.4" hidden="1" customHeight="1"/>
    <row r="1275" ht="13.4" hidden="1" customHeight="1"/>
    <row r="1276" ht="13.4" hidden="1" customHeight="1"/>
    <row r="1277" ht="13.4" hidden="1" customHeight="1"/>
    <row r="1278" ht="13.4" hidden="1" customHeight="1"/>
    <row r="1279" ht="13.4" hidden="1" customHeight="1"/>
    <row r="1280" ht="13.4" hidden="1" customHeight="1"/>
    <row r="1281" ht="13.4" hidden="1" customHeight="1"/>
    <row r="1282" ht="13.4" hidden="1" customHeight="1"/>
    <row r="1283" ht="13.4" hidden="1" customHeight="1"/>
    <row r="1284" ht="13.4" hidden="1" customHeight="1"/>
    <row r="1285" ht="13.4" hidden="1" customHeight="1"/>
    <row r="1286" ht="13.4" hidden="1" customHeight="1"/>
    <row r="1287" ht="13.4" hidden="1" customHeight="1"/>
    <row r="1288" ht="13.4" hidden="1" customHeight="1"/>
    <row r="1289" ht="13.4" hidden="1" customHeight="1"/>
    <row r="1290" ht="13.4" hidden="1" customHeight="1"/>
    <row r="1291" ht="13.4" hidden="1" customHeight="1"/>
    <row r="1292" ht="13.4" hidden="1" customHeight="1"/>
    <row r="1293" ht="13.4" hidden="1" customHeight="1"/>
    <row r="1294" ht="13.4" hidden="1" customHeight="1"/>
    <row r="1295" ht="13.4" hidden="1" customHeight="1"/>
    <row r="1296" ht="13.4" hidden="1" customHeight="1"/>
    <row r="1297" ht="13.4" hidden="1" customHeight="1"/>
    <row r="1298" ht="13.4" hidden="1" customHeight="1"/>
    <row r="1299" ht="13.4" hidden="1" customHeight="1"/>
    <row r="1300" ht="13.4" hidden="1" customHeight="1"/>
    <row r="1301" ht="13.4" hidden="1" customHeight="1"/>
    <row r="1302" ht="13.4" hidden="1" customHeight="1"/>
    <row r="1303" ht="13.4" hidden="1" customHeight="1"/>
    <row r="1304" ht="13.4" hidden="1" customHeight="1"/>
    <row r="1305" ht="13.4" hidden="1" customHeight="1"/>
    <row r="1306" ht="13.4" hidden="1" customHeight="1"/>
    <row r="1307" ht="13.4" hidden="1" customHeight="1"/>
    <row r="1308" ht="13.4" hidden="1" customHeight="1"/>
    <row r="1309" ht="13.4" hidden="1" customHeight="1"/>
    <row r="1310" ht="13.4" hidden="1" customHeight="1"/>
    <row r="1311" ht="13.4" hidden="1" customHeight="1"/>
    <row r="1312" ht="13.4" hidden="1" customHeight="1"/>
    <row r="1313" ht="13.4" hidden="1" customHeight="1"/>
    <row r="1314" ht="13.4" hidden="1" customHeight="1"/>
    <row r="1315" ht="13.4" hidden="1" customHeight="1"/>
    <row r="1316" ht="13.4" hidden="1" customHeight="1"/>
    <row r="1317" ht="13.4" hidden="1" customHeight="1"/>
    <row r="1318" ht="13.4" hidden="1" customHeight="1"/>
    <row r="1319" ht="13.4" hidden="1" customHeight="1"/>
    <row r="1320" ht="13.4" hidden="1" customHeight="1"/>
    <row r="1321" ht="13.4" hidden="1" customHeight="1"/>
    <row r="1322" ht="13.4" hidden="1" customHeight="1"/>
    <row r="1323" ht="13.4" hidden="1" customHeight="1"/>
    <row r="1324" ht="13.4" hidden="1" customHeight="1"/>
    <row r="1325" ht="13.4" hidden="1" customHeight="1"/>
    <row r="1326" ht="13.4" hidden="1" customHeight="1"/>
    <row r="1327" ht="13.4" hidden="1" customHeight="1"/>
    <row r="1328" ht="13.4" hidden="1" customHeight="1"/>
    <row r="1329" ht="13.4" hidden="1" customHeight="1"/>
    <row r="1330" ht="13.4" hidden="1" customHeight="1"/>
    <row r="1331" ht="13.4" hidden="1" customHeight="1"/>
    <row r="1332" ht="13.4" hidden="1" customHeight="1"/>
    <row r="1333" ht="13.4" hidden="1" customHeight="1"/>
    <row r="1334" ht="13.4" hidden="1" customHeight="1"/>
    <row r="1335" ht="13.4" hidden="1" customHeight="1"/>
    <row r="1336" ht="13.4" hidden="1" customHeight="1"/>
    <row r="1337" ht="13.4" hidden="1" customHeight="1"/>
    <row r="1338" ht="13.4" hidden="1" customHeight="1"/>
    <row r="1339" ht="13.4" hidden="1" customHeight="1"/>
    <row r="1340" ht="13.4" hidden="1" customHeight="1"/>
    <row r="1341" ht="13.4" hidden="1" customHeight="1"/>
    <row r="1342" ht="13.4" hidden="1" customHeight="1"/>
    <row r="1343" ht="13.4" hidden="1" customHeight="1"/>
    <row r="1344" ht="13.4" hidden="1" customHeight="1"/>
    <row r="1345" ht="13.4" hidden="1" customHeight="1"/>
    <row r="1346" ht="13.4" hidden="1" customHeight="1"/>
    <row r="1347" ht="13.4" hidden="1" customHeight="1"/>
    <row r="1348" ht="13.4" hidden="1" customHeight="1"/>
    <row r="1349" ht="13.4" hidden="1" customHeight="1"/>
    <row r="1350" ht="13.4" hidden="1" customHeight="1"/>
    <row r="1351" ht="13.4" hidden="1" customHeight="1"/>
    <row r="1352" ht="13.4" hidden="1" customHeight="1"/>
    <row r="1353" ht="13.4" hidden="1" customHeight="1"/>
    <row r="1354" ht="13.4" hidden="1" customHeight="1"/>
    <row r="1355" ht="13.4" hidden="1" customHeight="1"/>
    <row r="1356" ht="13.4" hidden="1" customHeight="1"/>
    <row r="1357" ht="13.4" hidden="1" customHeight="1"/>
    <row r="1358" ht="13.4" hidden="1" customHeight="1"/>
    <row r="1359" ht="13.4" hidden="1" customHeight="1"/>
    <row r="1360" ht="13.4" hidden="1" customHeight="1"/>
    <row r="1361" ht="13.4" hidden="1" customHeight="1"/>
    <row r="1362" ht="13.4" hidden="1" customHeight="1"/>
    <row r="1363" ht="13.4" hidden="1" customHeight="1"/>
    <row r="1364" ht="13.4" hidden="1" customHeight="1"/>
    <row r="1365" ht="13.4" hidden="1" customHeight="1"/>
    <row r="1366" ht="13.4" hidden="1" customHeight="1"/>
    <row r="1367" ht="13.4" hidden="1" customHeight="1"/>
    <row r="1368" ht="13.4" hidden="1" customHeight="1"/>
    <row r="1369" ht="13.4" hidden="1" customHeight="1"/>
    <row r="1370" ht="13.4" hidden="1" customHeight="1"/>
    <row r="1371" ht="13.4" hidden="1" customHeight="1"/>
    <row r="1372" ht="13.4" hidden="1" customHeight="1"/>
    <row r="1373" ht="13.4" hidden="1" customHeight="1"/>
    <row r="1374" ht="13.4" hidden="1" customHeight="1"/>
    <row r="1375" ht="13.4" hidden="1" customHeight="1"/>
    <row r="1376" ht="13.4" hidden="1" customHeight="1"/>
    <row r="1377" ht="13.4" hidden="1" customHeight="1"/>
    <row r="1378" ht="13.4" hidden="1" customHeight="1"/>
    <row r="1379" ht="13.4" hidden="1" customHeight="1"/>
    <row r="1380" ht="13.4" hidden="1" customHeight="1"/>
    <row r="1381" ht="13.4" hidden="1" customHeight="1"/>
    <row r="1382" ht="13.4" hidden="1" customHeight="1"/>
    <row r="1383" ht="13.4" hidden="1" customHeight="1"/>
    <row r="1384" ht="13.4" hidden="1" customHeight="1"/>
    <row r="1385" ht="13.4" hidden="1" customHeight="1"/>
    <row r="1386" ht="13.4" hidden="1" customHeight="1"/>
    <row r="1387" ht="13.4" hidden="1" customHeight="1"/>
    <row r="1388" ht="13.4" hidden="1" customHeight="1"/>
    <row r="1389" ht="13.4" hidden="1" customHeight="1"/>
    <row r="1390" ht="13.4" hidden="1" customHeight="1"/>
    <row r="1391" ht="13.4" hidden="1" customHeight="1"/>
    <row r="1392" ht="13.4" hidden="1" customHeight="1"/>
    <row r="1393" ht="13.4" hidden="1" customHeight="1"/>
    <row r="1394" ht="13.4" hidden="1" customHeight="1"/>
    <row r="1395" ht="13.4" hidden="1" customHeight="1"/>
    <row r="1396" ht="13.4" hidden="1" customHeight="1"/>
    <row r="1397" ht="13.4" hidden="1" customHeight="1"/>
    <row r="1398" ht="13.4" hidden="1" customHeight="1"/>
    <row r="1399" ht="13.4" hidden="1" customHeight="1"/>
    <row r="1400" ht="13.4" hidden="1" customHeight="1"/>
    <row r="1401" ht="13.4" hidden="1" customHeight="1"/>
    <row r="1402" ht="13.4" hidden="1" customHeight="1"/>
    <row r="1403" ht="13.4" hidden="1" customHeight="1"/>
    <row r="1404" ht="13.4" hidden="1" customHeight="1"/>
    <row r="1405" ht="13.4" hidden="1" customHeight="1"/>
    <row r="1406" ht="13.4" hidden="1" customHeight="1"/>
    <row r="1407" ht="13.4" hidden="1" customHeight="1"/>
    <row r="1408" ht="13.4" hidden="1" customHeight="1"/>
    <row r="1409" ht="13.4" hidden="1" customHeight="1"/>
    <row r="1410" ht="13.4" hidden="1" customHeight="1"/>
    <row r="1411" ht="13.4" hidden="1" customHeight="1"/>
    <row r="1412" ht="13.4" hidden="1" customHeight="1"/>
    <row r="1413" ht="13.4" hidden="1" customHeight="1"/>
    <row r="1414" ht="13.4" hidden="1" customHeight="1"/>
    <row r="1415" ht="13.4" hidden="1" customHeight="1"/>
    <row r="1416" ht="13.4" hidden="1" customHeight="1"/>
    <row r="1417" ht="13.4" hidden="1" customHeight="1"/>
    <row r="1418" ht="13.4" hidden="1" customHeight="1"/>
    <row r="1419" ht="13.4" hidden="1" customHeight="1"/>
    <row r="1420" ht="13.4" hidden="1" customHeight="1"/>
    <row r="1421" ht="13.4" hidden="1" customHeight="1"/>
    <row r="1422" ht="13.4" hidden="1" customHeight="1"/>
    <row r="1423" ht="13.4" hidden="1" customHeight="1"/>
    <row r="1424" ht="13.4" hidden="1" customHeight="1"/>
    <row r="1425" ht="13.4" hidden="1" customHeight="1"/>
    <row r="1426" ht="13.4" hidden="1" customHeight="1"/>
    <row r="1427" ht="13.4" hidden="1" customHeight="1"/>
    <row r="1428" ht="13.4" hidden="1" customHeight="1"/>
    <row r="1429" ht="13.4" hidden="1" customHeight="1"/>
    <row r="1430" ht="13.4" hidden="1" customHeight="1"/>
    <row r="1431" ht="13.4" hidden="1" customHeight="1"/>
    <row r="1432" ht="13.4" hidden="1" customHeight="1"/>
    <row r="1433" ht="13.4" hidden="1" customHeight="1"/>
    <row r="1434" ht="13.4" hidden="1" customHeight="1"/>
    <row r="1435" ht="13.4" hidden="1" customHeight="1"/>
    <row r="1436" ht="13.4" hidden="1" customHeight="1"/>
    <row r="1437" ht="13.4" hidden="1" customHeight="1"/>
    <row r="1438" ht="13.4" hidden="1" customHeight="1"/>
    <row r="1439" ht="13.4" hidden="1" customHeight="1"/>
    <row r="1440" ht="13.4" hidden="1" customHeight="1"/>
    <row r="1441" ht="13.4" hidden="1" customHeight="1"/>
    <row r="1442" ht="13.4" hidden="1" customHeight="1"/>
    <row r="1443" ht="13.4" hidden="1" customHeight="1"/>
    <row r="1444" ht="13.4" hidden="1" customHeight="1"/>
    <row r="1445" ht="13.4" hidden="1" customHeight="1"/>
    <row r="1446" ht="13.4" hidden="1" customHeight="1"/>
    <row r="1447" ht="13.4" hidden="1" customHeight="1"/>
    <row r="1448" ht="13.4" hidden="1" customHeight="1"/>
    <row r="1449" ht="13.4" hidden="1" customHeight="1"/>
    <row r="1450" ht="13.4" hidden="1" customHeight="1"/>
    <row r="1451" ht="13.4" hidden="1" customHeight="1"/>
    <row r="1452" ht="13.4" hidden="1" customHeight="1"/>
    <row r="1453" ht="13.4" hidden="1" customHeight="1"/>
    <row r="1454" ht="13.4" hidden="1" customHeight="1"/>
    <row r="1455" ht="13.4" hidden="1" customHeight="1"/>
    <row r="1456" ht="13.4" hidden="1" customHeight="1"/>
    <row r="1457" ht="13.4" hidden="1" customHeight="1"/>
    <row r="1458" ht="13.4" hidden="1" customHeight="1"/>
    <row r="1459" ht="13.4" hidden="1" customHeight="1"/>
    <row r="1460" ht="13.4" hidden="1" customHeight="1"/>
    <row r="1461" ht="13.4" hidden="1" customHeight="1"/>
    <row r="1462" ht="13.4" hidden="1" customHeight="1"/>
    <row r="1463" ht="13.4" hidden="1" customHeight="1"/>
    <row r="1464" ht="13.4" hidden="1" customHeight="1"/>
    <row r="1465" ht="13.4" hidden="1" customHeight="1"/>
    <row r="1466" ht="13.4" hidden="1" customHeight="1"/>
    <row r="1467" ht="13.4" hidden="1" customHeight="1"/>
    <row r="1468" ht="13.4" hidden="1" customHeight="1"/>
    <row r="1469" ht="13.4" hidden="1" customHeight="1"/>
    <row r="1470" ht="13.4" hidden="1" customHeight="1"/>
    <row r="1471" ht="13.4" hidden="1" customHeight="1"/>
    <row r="1472" ht="13.4" hidden="1" customHeight="1"/>
    <row r="1473" ht="13.4" hidden="1" customHeight="1"/>
    <row r="1474" ht="13.4" hidden="1" customHeight="1"/>
    <row r="1475" ht="13.4" hidden="1" customHeight="1"/>
    <row r="1476" ht="13.4" hidden="1" customHeight="1"/>
    <row r="1477" ht="13.4" hidden="1" customHeight="1"/>
    <row r="1478" ht="13.4" hidden="1" customHeight="1"/>
    <row r="1479" ht="13.4" hidden="1" customHeight="1"/>
    <row r="1480" ht="13.4" hidden="1" customHeight="1"/>
    <row r="1481" ht="13.4" hidden="1" customHeight="1"/>
    <row r="1482" ht="13.4" hidden="1" customHeight="1"/>
    <row r="1483" ht="13.4" hidden="1" customHeight="1"/>
    <row r="1484" ht="13.4" hidden="1" customHeight="1"/>
    <row r="1485" ht="13.4" hidden="1" customHeight="1"/>
    <row r="1486" ht="13.4" hidden="1" customHeight="1"/>
    <row r="1487" ht="13.4" hidden="1" customHeight="1"/>
    <row r="1488" ht="13.4" hidden="1" customHeight="1"/>
    <row r="1489" ht="13.4" hidden="1" customHeight="1"/>
    <row r="1490" ht="13.4" hidden="1" customHeight="1"/>
    <row r="1491" ht="13.4" hidden="1" customHeight="1"/>
    <row r="1492" ht="13.4" hidden="1" customHeight="1"/>
    <row r="1493" ht="13.4" hidden="1" customHeight="1"/>
    <row r="1494" ht="13.4" hidden="1" customHeight="1"/>
    <row r="1495" ht="13.4" hidden="1" customHeight="1"/>
    <row r="1496" ht="13.4" hidden="1" customHeight="1"/>
    <row r="1497" ht="13.4" hidden="1" customHeight="1"/>
    <row r="1498" ht="13.4" hidden="1" customHeight="1"/>
    <row r="1499" ht="13.4" hidden="1" customHeight="1"/>
    <row r="1500" ht="13.4" hidden="1" customHeight="1"/>
    <row r="1501" ht="13.4" hidden="1" customHeight="1"/>
    <row r="1502" ht="13.4" hidden="1" customHeight="1"/>
    <row r="1503" ht="13.4" hidden="1" customHeight="1"/>
    <row r="1504" ht="13.4" hidden="1" customHeight="1"/>
    <row r="1505" ht="13.4" hidden="1" customHeight="1"/>
    <row r="1506" ht="13.4" hidden="1" customHeight="1"/>
    <row r="1507" ht="13.4" hidden="1" customHeight="1"/>
    <row r="1508" ht="13.4" hidden="1" customHeight="1"/>
    <row r="1509" ht="13.4" hidden="1" customHeight="1"/>
    <row r="1510" ht="13.4" hidden="1" customHeight="1"/>
    <row r="1511" ht="13.4" hidden="1" customHeight="1"/>
    <row r="1512" ht="13.4" hidden="1" customHeight="1"/>
    <row r="1513" ht="13.4" hidden="1" customHeight="1"/>
    <row r="1514" ht="13.4" hidden="1" customHeight="1"/>
    <row r="1515" ht="13.4" hidden="1" customHeight="1"/>
    <row r="1516" ht="13.4" hidden="1" customHeight="1"/>
    <row r="1517" ht="13.4" hidden="1" customHeight="1"/>
    <row r="1518" ht="13.4" hidden="1" customHeight="1"/>
    <row r="1519" ht="13.4" hidden="1" customHeight="1"/>
    <row r="1520" ht="13.4" hidden="1" customHeight="1"/>
  </sheetData>
  <sheetProtection algorithmName="SHA-512" hashValue="tAE+r5v0J0YX9AD4LkGClzuV78aWkzO51BphiI/bBDY80GrdyF2dp0zOY1mbreaG7GgFds4JNnraaokBZYBEjQ==" saltValue="jP5Cf22f+wgL0BgXeWqXjg==" spinCount="100000" sheet="1" objects="1" scenarios="1"/>
  <dataConsolidate/>
  <mergeCells count="20">
    <mergeCell ref="A1:D1"/>
    <mergeCell ref="E1:G1"/>
    <mergeCell ref="AZ5:BB5"/>
    <mergeCell ref="AU5:AV5"/>
    <mergeCell ref="B2:AA2"/>
    <mergeCell ref="AD3:AD4"/>
    <mergeCell ref="C4:I4"/>
    <mergeCell ref="B513:C513"/>
    <mergeCell ref="B521:B523"/>
    <mergeCell ref="B524:B526"/>
    <mergeCell ref="K4:L4"/>
    <mergeCell ref="BD5:BE5"/>
    <mergeCell ref="AJ5:AM5"/>
    <mergeCell ref="G521:H521"/>
    <mergeCell ref="B530:B532"/>
    <mergeCell ref="B536:B538"/>
    <mergeCell ref="B533:B535"/>
    <mergeCell ref="B527:B529"/>
    <mergeCell ref="B514:B515"/>
    <mergeCell ref="B516:B518"/>
  </mergeCells>
  <dataValidations count="17">
    <dataValidation type="list" allowBlank="1" showInputMessage="1" showErrorMessage="1" sqref="F7:F506">
      <formula1>$AQ$19:$AQ$20</formula1>
    </dataValidation>
    <dataValidation allowBlank="1" showInputMessage="1" showErrorMessage="1" error="Error_x000a_El nombre ha de ser enter, sense decimals." sqref="B6"/>
    <dataValidation type="list" allowBlank="1" showInputMessage="1" showErrorMessage="1" error="Tipus de discapacitat: Fer servir les opcions de la llista desplegable" sqref="I7:I506">
      <formula1>T.discapacitat</formula1>
    </dataValidation>
    <dataValidation type="list" allowBlank="1" showInputMessage="1" showErrorMessage="1" error="Sexe: Fer servir les opcions de la llista desplegable" sqref="G7:G506">
      <formula1>$AQ$15:$AQ$17</formula1>
    </dataValidation>
    <dataValidation type="decimal" allowBlank="1" showInputMessage="1" showErrorMessage="1" error="Només valors entre 33 i 100._x000a_Exemple: per un 65% de discapacitat, correspon posar 65._x000a_" promptTitle="Cal indicar en aquesta casella" prompt="En cas que el tipus de discapacitat sigui: física i sensorial, visual o auditiva, el % de grau ha de ser igual o superior al 65%. " sqref="J7:J506">
      <formula1>33</formula1>
      <formula2>100</formula2>
    </dataValidation>
    <dataValidation type="list" allowBlank="1" showInputMessage="1" showErrorMessage="1" sqref="Y7:AA506">
      <formula1>$AQ$26:$AQ$35</formula1>
    </dataValidation>
    <dataValidation type="list" allowBlank="1" showInputMessage="1" showErrorMessage="1" sqref="K7:K506">
      <formula1>$BG$7:$BG$8</formula1>
    </dataValidation>
    <dataValidation type="date" operator="greaterThanOrEqual" allowBlank="1" showInputMessage="1" showErrorMessage="1" errorTitle="ALERTA" error="Si el contracte era vigent abans de 2023, feu constar la data 01/01/2023 com a data d'inici de contracte per tal de poder calcular el percentatge d'atenció que li correspon a la persona." promptTitle="Cal indicar en aquesta casella" prompt="Si el contracte era vigent abans de 2023, feu constar la data 01/01/2023 com a data d'inici de contracte per tal de poder calcular el percentatge d'atenció que li correspon a la persona." sqref="L7:L506">
      <formula1>44927</formula1>
    </dataValidation>
    <dataValidation type="decimal" operator="greaterThanOrEqual" allowBlank="1" showInputMessage="1" showErrorMessage="1" errorTitle="ERROR EN EL NOMBRE D'HORES" error="El nombre mínim d'hores anual és de 12h o, si el contracte és inferior a l'any, proporcional a aquesta durada." sqref="Q7:Q506">
      <formula1>$AJ7</formula1>
    </dataValidation>
    <dataValidation type="decimal" operator="greaterThanOrEqual" allowBlank="1" showInputMessage="1" showErrorMessage="1" errorTitle="ERROR EN EL NOMBRE D'HORES" error="El nombre mínim d'hores anual és de 24h o, si el contracte és inferior a l'any, proporcional a aquesta durada." sqref="R7:R506">
      <formula1>$AK7</formula1>
    </dataValidation>
    <dataValidation type="decimal" operator="greaterThanOrEqual" allowBlank="1" showInputMessage="1" showErrorMessage="1" errorTitle="ERROR EN EL NOMBRE D'HORES" error="El nombre mínim d'hores anual és de 4h o, si el contracte és inferior a l'any, proporcional a aquesta durada." sqref="S7:S506">
      <formula1>$AL7</formula1>
    </dataValidation>
    <dataValidation type="decimal" operator="greaterThanOrEqual" allowBlank="1" showInputMessage="1" showErrorMessage="1" errorTitle="ERROR EN EL NOMBRE D'HORES" error="El nombre mínim d'hores anual és de 64h o, si el contracte és inferior a l'any, proporcional a aquesta durada." sqref="T7:T506">
      <formula1>$AM7</formula1>
    </dataValidation>
    <dataValidation operator="greaterThanOrEqual" allowBlank="1" showInputMessage="1" showErrorMessage="1" errorTitle="ERROR EN EL NOMBRE D'HORES" error="El nombre mínim d'hores anual és de 64h o, si el contracte és inferior a l'any, proporcional a aquesta durada." sqref="AH7:AH506 U1:V506 U508:V1048576"/>
    <dataValidation type="date" allowBlank="1" showInputMessage="1" showErrorMessage="1" errorTitle="ERROR" error="La data ha d'estar compresa dins el termini d'execució de la subvenció que va de l'1/01/2023 fins el 31/12/2023, ambdós inclosos." sqref="M8:M506">
      <formula1>44927</formula1>
      <formula2>45291</formula2>
    </dataValidation>
    <dataValidation operator="lessThanOrEqual" allowBlank="1" showInputMessage="1" showErrorMessage="1" errorTitle="ERROR" error="El nombre de mesos no pot ser superior a 12" sqref="O6"/>
    <dataValidation type="date" showInputMessage="1" showErrorMessage="1" errorTitle="ERROR" error="La data ha d'estar compresa dins el termini d'execució de la subvenció que va de l'1/01/2023 fins el 31/12/2023, ambdós inclosos." sqref="M7">
      <formula1>44927</formula1>
      <formula2>45291</formula2>
    </dataValidation>
    <dataValidation operator="greaterThan" allowBlank="1" showInputMessage="1" showErrorMessage="1" errorTitle="ERROR" error="El nombre de mesos no pot ser superior a 12" sqref="O7:O506"/>
  </dataValidations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26" fitToHeight="0" orientation="landscape" r:id="rId1"/>
  <headerFooter>
    <oddFooter>&amp;CG146NCESP-081</oddFooter>
  </headerFooter>
  <drawing r:id="rId2"/>
  <tableParts count="2"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8">
    <pageSetUpPr fitToPage="1"/>
  </sheetPr>
  <dimension ref="A1:CD1520"/>
  <sheetViews>
    <sheetView zoomScaleNormal="100" workbookViewId="0">
      <selection activeCell="AA7" sqref="AA7"/>
    </sheetView>
  </sheetViews>
  <sheetFormatPr defaultColWidth="0" defaultRowHeight="0" customHeight="1" zeroHeight="1"/>
  <cols>
    <col min="1" max="1" width="1.54296875" style="276" customWidth="1"/>
    <col min="2" max="2" width="18.54296875" style="276" bestFit="1" customWidth="1"/>
    <col min="3" max="3" width="14.54296875" style="274" customWidth="1"/>
    <col min="4" max="4" width="27" style="274" customWidth="1"/>
    <col min="5" max="5" width="27.7265625" style="276" bestFit="1" customWidth="1"/>
    <col min="6" max="6" width="30.26953125" style="276" bestFit="1" customWidth="1"/>
    <col min="7" max="7" width="20.54296875" style="276" bestFit="1" customWidth="1"/>
    <col min="8" max="8" width="12.26953125" style="274" bestFit="1" customWidth="1"/>
    <col min="9" max="9" width="13.453125" style="274" hidden="1" customWidth="1"/>
    <col min="10" max="10" width="30.7265625" style="274" customWidth="1"/>
    <col min="11" max="11" width="18.26953125" style="274" bestFit="1" customWidth="1"/>
    <col min="12" max="12" width="23.26953125" style="274" customWidth="1"/>
    <col min="13" max="13" width="17.26953125" style="274" customWidth="1"/>
    <col min="14" max="14" width="18.7265625" style="274" bestFit="1" customWidth="1"/>
    <col min="15" max="15" width="18.7265625" style="274" hidden="1" customWidth="1"/>
    <col min="16" max="16" width="48.54296875" style="274" customWidth="1"/>
    <col min="17" max="17" width="18.7265625" style="274" hidden="1" customWidth="1"/>
    <col min="18" max="18" width="24.453125" style="274" customWidth="1"/>
    <col min="19" max="19" width="24.26953125" style="274" customWidth="1"/>
    <col min="20" max="20" width="18.7265625" style="274" customWidth="1"/>
    <col min="21" max="21" width="30.26953125" style="274" bestFit="1" customWidth="1"/>
    <col min="22" max="22" width="26" style="271" customWidth="1"/>
    <col min="23" max="26" width="25.7265625" style="271" customWidth="1"/>
    <col min="27" max="27" width="27.7265625" style="271" bestFit="1" customWidth="1"/>
    <col min="28" max="28" width="27.7265625" style="271" hidden="1" customWidth="1"/>
    <col min="29" max="29" width="16" style="276" hidden="1" customWidth="1"/>
    <col min="30" max="30" width="38.7265625" style="276" bestFit="1" customWidth="1"/>
    <col min="31" max="31" width="11.453125" style="276" customWidth="1"/>
    <col min="32" max="32" width="22.7265625" style="274" hidden="1" customWidth="1"/>
    <col min="33" max="33" width="25" style="274" hidden="1" customWidth="1"/>
    <col min="34" max="34" width="23.7265625" style="287" hidden="1" customWidth="1"/>
    <col min="35" max="38" width="9.26953125" style="274" hidden="1" customWidth="1"/>
    <col min="39" max="39" width="38.26953125" style="274" hidden="1" customWidth="1"/>
    <col min="40" max="40" width="9.26953125" style="274" hidden="1" customWidth="1"/>
    <col min="41" max="41" width="7.26953125" style="273" hidden="1" customWidth="1"/>
    <col min="42" max="42" width="12.54296875" style="273" hidden="1" customWidth="1"/>
    <col min="43" max="43" width="12.54296875" style="274" hidden="1" customWidth="1"/>
    <col min="44" max="44" width="23.7265625" style="274" hidden="1" customWidth="1"/>
    <col min="45" max="45" width="12.54296875" style="274" hidden="1" customWidth="1"/>
    <col min="46" max="46" width="8.7265625" style="274" hidden="1" customWidth="1"/>
    <col min="47" max="47" width="10.54296875" style="274" hidden="1" customWidth="1"/>
    <col min="48" max="48" width="12.54296875" style="274" hidden="1" customWidth="1"/>
    <col min="49" max="49" width="12" style="274" hidden="1" customWidth="1"/>
    <col min="50" max="50" width="12.54296875" style="274" hidden="1" customWidth="1"/>
    <col min="51" max="51" width="6.7265625" style="275" hidden="1" customWidth="1"/>
    <col min="52" max="52" width="6" style="275" hidden="1" customWidth="1"/>
    <col min="53" max="53" width="8.7265625" style="275" hidden="1" customWidth="1"/>
    <col min="54" max="54" width="12.54296875" style="274" hidden="1" customWidth="1"/>
    <col min="55" max="55" width="6.7265625" style="274" hidden="1" customWidth="1"/>
    <col min="56" max="56" width="6" style="274" hidden="1" customWidth="1"/>
    <col min="57" max="57" width="12.54296875" style="274" hidden="1" customWidth="1"/>
    <col min="58" max="58" width="22.7265625" style="274" hidden="1" customWidth="1"/>
    <col min="59" max="80" width="12.54296875" style="274" hidden="1" customWidth="1"/>
    <col min="81" max="81" width="20.26953125" style="276" hidden="1" customWidth="1"/>
    <col min="82" max="82" width="16.26953125" style="276" hidden="1" customWidth="1"/>
    <col min="83" max="16384" width="9.26953125" style="276" hidden="1"/>
  </cols>
  <sheetData>
    <row r="1" spans="1:80" ht="85.5" customHeight="1">
      <c r="A1" s="267"/>
      <c r="B1" s="268"/>
      <c r="C1" s="269"/>
      <c r="D1" s="269"/>
      <c r="E1" s="268"/>
      <c r="F1" s="268"/>
      <c r="G1" s="268"/>
      <c r="H1" s="269"/>
      <c r="I1" s="270" t="s">
        <v>96</v>
      </c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AC1" s="269"/>
      <c r="AD1" s="272"/>
      <c r="AE1" s="272"/>
      <c r="AF1" s="269"/>
      <c r="AG1" s="269"/>
      <c r="AH1" s="269"/>
      <c r="AI1" s="273"/>
      <c r="AJ1" s="273"/>
      <c r="AK1" s="273"/>
      <c r="AL1" s="273"/>
      <c r="AN1" s="273"/>
      <c r="AO1" s="274"/>
      <c r="AP1" s="274"/>
      <c r="AV1" s="275"/>
      <c r="AW1" s="275"/>
      <c r="AX1" s="275"/>
      <c r="AY1" s="274"/>
      <c r="AZ1" s="274"/>
      <c r="BA1" s="274"/>
      <c r="CA1" s="276"/>
      <c r="CB1" s="276"/>
    </row>
    <row r="2" spans="1:80" ht="27.75" customHeight="1" thickBot="1">
      <c r="A2" s="267"/>
      <c r="B2" s="727" t="s">
        <v>205</v>
      </c>
      <c r="C2" s="727"/>
      <c r="D2" s="727"/>
      <c r="E2" s="727"/>
      <c r="F2" s="727"/>
      <c r="G2" s="727"/>
      <c r="H2" s="727"/>
      <c r="I2" s="727"/>
      <c r="J2" s="727"/>
      <c r="K2" s="727"/>
      <c r="L2" s="727"/>
      <c r="M2" s="727"/>
      <c r="N2" s="727"/>
      <c r="O2" s="727"/>
      <c r="P2" s="727"/>
      <c r="Q2" s="727"/>
      <c r="R2" s="727"/>
      <c r="S2" s="727"/>
      <c r="T2" s="727"/>
      <c r="U2" s="727"/>
      <c r="V2" s="727"/>
      <c r="W2" s="727"/>
      <c r="X2" s="727"/>
      <c r="Y2" s="727"/>
      <c r="Z2" s="727"/>
      <c r="AA2" s="727"/>
      <c r="AB2" s="277"/>
      <c r="AC2" s="274"/>
      <c r="AD2" s="274"/>
      <c r="AE2" s="274"/>
      <c r="AH2" s="274"/>
      <c r="AM2" s="275"/>
      <c r="AO2" s="275"/>
      <c r="AP2" s="274"/>
      <c r="AY2" s="274"/>
      <c r="AZ2" s="274"/>
      <c r="BA2" s="274"/>
      <c r="BI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6"/>
    </row>
    <row r="3" spans="1:80" ht="14.25" customHeight="1" thickBot="1">
      <c r="A3" s="267"/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9"/>
      <c r="W3" s="279"/>
      <c r="X3" s="279"/>
      <c r="Y3" s="279"/>
      <c r="Z3" s="279"/>
      <c r="AA3" s="279"/>
      <c r="AB3" s="280"/>
      <c r="AC3" s="427"/>
      <c r="AD3" s="725"/>
      <c r="AE3" s="281"/>
      <c r="AF3" s="272"/>
      <c r="AG3" s="269"/>
      <c r="AH3" s="269"/>
      <c r="AI3" s="273"/>
      <c r="AJ3" s="273"/>
      <c r="AK3" s="273"/>
      <c r="AL3" s="273"/>
      <c r="AN3" s="273"/>
      <c r="AO3" s="274"/>
      <c r="AP3" s="274"/>
      <c r="AV3" s="275"/>
      <c r="AW3" s="275"/>
      <c r="AX3" s="275"/>
      <c r="AY3" s="274"/>
      <c r="AZ3" s="274"/>
      <c r="BA3" s="274"/>
      <c r="CB3" s="276"/>
    </row>
    <row r="4" spans="1:80" ht="14.25" customHeight="1" thickBot="1">
      <c r="A4" s="267"/>
      <c r="B4" s="282" t="s">
        <v>5</v>
      </c>
      <c r="C4" s="715">
        <f>Rel_EMS_JUST!$C$12</f>
        <v>0</v>
      </c>
      <c r="D4" s="716"/>
      <c r="E4" s="716"/>
      <c r="F4" s="716"/>
      <c r="G4" s="716"/>
      <c r="H4" s="716"/>
      <c r="I4" s="716"/>
      <c r="J4" s="717"/>
      <c r="K4" s="283" t="s">
        <v>6</v>
      </c>
      <c r="L4" s="720">
        <f>Rel_EMS_JUST!$M$12</f>
        <v>0</v>
      </c>
      <c r="M4" s="721"/>
      <c r="N4" s="284"/>
      <c r="O4" s="284"/>
      <c r="P4" s="284"/>
      <c r="Q4" s="284"/>
      <c r="R4" s="284"/>
      <c r="S4" s="284"/>
      <c r="T4" s="284"/>
      <c r="U4" s="284"/>
      <c r="X4" s="285"/>
      <c r="Y4" s="285"/>
      <c r="Z4" s="285"/>
      <c r="AA4" s="285"/>
      <c r="AB4" s="285"/>
      <c r="AC4" s="428"/>
      <c r="AD4" s="726"/>
      <c r="AE4" s="286"/>
      <c r="AF4" s="269"/>
      <c r="AG4" s="269"/>
      <c r="AH4" s="269"/>
      <c r="AI4" s="273"/>
      <c r="AJ4" s="273"/>
      <c r="AK4" s="273"/>
      <c r="AL4" s="273"/>
      <c r="AN4" s="273"/>
      <c r="AO4" s="287" t="s">
        <v>14</v>
      </c>
      <c r="AP4" s="274"/>
      <c r="AV4" s="275"/>
      <c r="AW4" s="275"/>
      <c r="AX4" s="275"/>
      <c r="AY4" s="274"/>
      <c r="AZ4" s="274"/>
      <c r="BA4" s="274"/>
      <c r="BZ4" s="276"/>
      <c r="CA4" s="288"/>
      <c r="CB4" s="276"/>
    </row>
    <row r="5" spans="1:80" ht="30.75" customHeight="1" thickBot="1">
      <c r="A5" s="267"/>
      <c r="B5" s="282"/>
      <c r="C5" s="289"/>
      <c r="D5" s="272"/>
      <c r="E5" s="290"/>
      <c r="F5" s="290"/>
      <c r="G5" s="290"/>
      <c r="H5" s="272"/>
      <c r="I5" s="272"/>
      <c r="J5" s="272"/>
      <c r="K5" s="272"/>
      <c r="L5" s="272"/>
      <c r="M5" s="291"/>
      <c r="N5" s="291"/>
      <c r="O5" s="457" t="s">
        <v>267</v>
      </c>
      <c r="P5" s="291"/>
      <c r="Q5" s="439" t="s">
        <v>267</v>
      </c>
      <c r="R5" s="368"/>
      <c r="S5" s="368"/>
      <c r="T5" s="368"/>
      <c r="U5" s="368"/>
      <c r="V5" s="291"/>
      <c r="W5" s="291"/>
      <c r="X5" s="291"/>
      <c r="Y5" s="291"/>
      <c r="Z5" s="291"/>
      <c r="AA5" s="291"/>
      <c r="AB5" s="292"/>
      <c r="AC5" s="293"/>
      <c r="AD5" s="272"/>
      <c r="AE5" s="272"/>
      <c r="AF5" s="290"/>
      <c r="AG5" s="290" t="s">
        <v>266</v>
      </c>
      <c r="AH5" s="290"/>
      <c r="AI5" s="294"/>
      <c r="AJ5" s="294"/>
      <c r="AK5" s="294"/>
      <c r="AL5" s="294"/>
      <c r="AM5" s="295"/>
      <c r="AN5" s="294"/>
      <c r="AO5" s="287" t="s">
        <v>7</v>
      </c>
      <c r="AP5" s="295"/>
      <c r="AQ5" s="295"/>
      <c r="AR5" s="295"/>
      <c r="AS5" s="295"/>
      <c r="AT5" s="296" t="s">
        <v>41</v>
      </c>
      <c r="AU5" s="295"/>
      <c r="AV5" s="722" t="s">
        <v>43</v>
      </c>
      <c r="AW5" s="723"/>
      <c r="AX5" s="724"/>
      <c r="AY5" s="295"/>
      <c r="AZ5" s="722" t="s">
        <v>54</v>
      </c>
      <c r="BA5" s="723"/>
      <c r="BB5" s="295"/>
      <c r="BC5" s="295"/>
      <c r="BD5" s="295"/>
      <c r="BE5" s="295"/>
      <c r="BF5" s="295"/>
      <c r="BG5" s="295"/>
      <c r="BH5" s="295"/>
      <c r="BI5" s="295"/>
      <c r="BJ5" s="295"/>
      <c r="BK5" s="295"/>
      <c r="BL5" s="295"/>
      <c r="BM5" s="295"/>
      <c r="BN5" s="295"/>
      <c r="BO5" s="295"/>
      <c r="BP5" s="295"/>
      <c r="BQ5" s="295"/>
      <c r="BR5" s="295"/>
      <c r="BS5" s="295"/>
      <c r="BT5" s="295"/>
      <c r="BU5" s="295"/>
      <c r="BV5" s="295"/>
      <c r="BW5" s="295"/>
      <c r="BX5" s="295"/>
      <c r="BY5" s="295"/>
      <c r="BZ5" s="276"/>
      <c r="CA5" s="295"/>
      <c r="CB5" s="276"/>
    </row>
    <row r="6" spans="1:80" ht="84.65" customHeight="1" thickBot="1">
      <c r="A6" s="267"/>
      <c r="B6" s="297" t="s">
        <v>134</v>
      </c>
      <c r="C6" s="297" t="s">
        <v>9</v>
      </c>
      <c r="D6" s="298" t="s">
        <v>37</v>
      </c>
      <c r="E6" s="299" t="s">
        <v>10</v>
      </c>
      <c r="F6" s="297" t="s">
        <v>132</v>
      </c>
      <c r="G6" s="297" t="s">
        <v>94</v>
      </c>
      <c r="H6" s="297" t="s">
        <v>93</v>
      </c>
      <c r="I6" s="297" t="s">
        <v>92</v>
      </c>
      <c r="J6" s="297" t="s">
        <v>97</v>
      </c>
      <c r="K6" s="297" t="s">
        <v>152</v>
      </c>
      <c r="L6" s="297" t="s">
        <v>56</v>
      </c>
      <c r="M6" s="297" t="s">
        <v>32</v>
      </c>
      <c r="N6" s="297" t="s">
        <v>34</v>
      </c>
      <c r="O6" s="297" t="s">
        <v>291</v>
      </c>
      <c r="P6" s="92" t="s">
        <v>290</v>
      </c>
      <c r="Q6" s="297" t="s">
        <v>268</v>
      </c>
      <c r="R6" s="300" t="s">
        <v>278</v>
      </c>
      <c r="S6" s="300" t="s">
        <v>277</v>
      </c>
      <c r="T6" s="448" t="s">
        <v>269</v>
      </c>
      <c r="U6" s="369" t="s">
        <v>271</v>
      </c>
      <c r="V6" s="300" t="s">
        <v>279</v>
      </c>
      <c r="W6" s="300" t="s">
        <v>270</v>
      </c>
      <c r="X6" s="301" t="s">
        <v>153</v>
      </c>
      <c r="Y6" s="302" t="s">
        <v>157</v>
      </c>
      <c r="Z6" s="302" t="s">
        <v>158</v>
      </c>
      <c r="AA6" s="302" t="s">
        <v>159</v>
      </c>
      <c r="AB6" s="303" t="s">
        <v>175</v>
      </c>
      <c r="AC6" s="304" t="s">
        <v>29</v>
      </c>
      <c r="AD6" s="305" t="s">
        <v>45</v>
      </c>
      <c r="AE6" s="306"/>
      <c r="AF6" s="267"/>
      <c r="AG6" s="473" t="s">
        <v>278</v>
      </c>
      <c r="AH6" s="473" t="s">
        <v>277</v>
      </c>
      <c r="AI6" s="307" t="s">
        <v>42</v>
      </c>
      <c r="AJ6" s="307"/>
      <c r="AK6" s="372" t="s">
        <v>293</v>
      </c>
      <c r="AL6" s="372" t="s">
        <v>294</v>
      </c>
      <c r="AM6" s="372" t="s">
        <v>271</v>
      </c>
      <c r="AN6" s="307"/>
      <c r="AO6" s="308" t="s">
        <v>1</v>
      </c>
      <c r="AP6" s="276"/>
      <c r="AQ6" s="276"/>
      <c r="AR6" s="296" t="s">
        <v>59</v>
      </c>
      <c r="AS6" s="276"/>
      <c r="AT6" s="296"/>
      <c r="AU6" s="276"/>
      <c r="AV6" s="296" t="s">
        <v>16</v>
      </c>
      <c r="AW6" s="296" t="s">
        <v>17</v>
      </c>
      <c r="AX6" s="296" t="s">
        <v>44</v>
      </c>
      <c r="AY6" s="276"/>
      <c r="AZ6" s="296" t="s">
        <v>16</v>
      </c>
      <c r="BA6" s="296" t="s">
        <v>17</v>
      </c>
      <c r="BB6" s="276"/>
      <c r="BC6" s="276"/>
      <c r="BD6" s="276"/>
      <c r="BE6" s="276"/>
      <c r="BF6" s="296" t="s">
        <v>142</v>
      </c>
      <c r="BG6" s="276"/>
      <c r="BH6" s="276"/>
      <c r="BI6" s="276"/>
      <c r="BJ6" s="276"/>
      <c r="BK6" s="276"/>
      <c r="BL6" s="276"/>
      <c r="BM6" s="276"/>
      <c r="BN6" s="276"/>
      <c r="BO6" s="276"/>
      <c r="BP6" s="276"/>
      <c r="BQ6" s="276"/>
      <c r="BR6" s="276"/>
      <c r="BS6" s="276"/>
      <c r="BT6" s="276"/>
      <c r="BU6" s="276"/>
      <c r="BV6" s="276"/>
      <c r="BW6" s="276"/>
      <c r="BX6" s="276"/>
      <c r="BY6" s="276"/>
      <c r="BZ6" s="276"/>
      <c r="CA6" s="276"/>
      <c r="CB6" s="276"/>
    </row>
    <row r="7" spans="1:80" ht="14.25" customHeight="1">
      <c r="A7" s="267"/>
      <c r="B7" s="274" t="str">
        <f>IF(C7&lt;&gt;"",1,"")</f>
        <v/>
      </c>
      <c r="C7" s="265"/>
      <c r="D7" s="309"/>
      <c r="E7" s="310"/>
      <c r="F7" s="309"/>
      <c r="G7" s="311"/>
      <c r="H7" s="312"/>
      <c r="I7" s="313"/>
      <c r="J7" s="314"/>
      <c r="K7" s="313"/>
      <c r="L7" s="315"/>
      <c r="M7" s="312"/>
      <c r="N7" s="316"/>
      <c r="O7" s="533" t="str">
        <f>IF(Taula423[[#This Row],[Data inici contracte]]&lt;&gt;0,Taula423[[#This Row],[Data finalització contracte]]+1,"")</f>
        <v/>
      </c>
      <c r="P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7" s="373" t="str">
        <f>IF(Taula423[[#This Row],[Data inici contracte]]&lt;&gt;0,((Taula423[[#This Row],[Dies de contracte en vigor durant l´any 2023]]/365)*14),"")</f>
        <v/>
      </c>
      <c r="R7" s="365"/>
      <c r="S7" s="365"/>
      <c r="T7" s="373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7" s="373" t="str">
        <f>IF(Taula423[[#This Row],[Suma total d''hores d''atenció]]=0,"",AM7)</f>
        <v/>
      </c>
      <c r="V7" s="313"/>
      <c r="W7" s="311"/>
      <c r="X7" s="317"/>
      <c r="Y7" s="317"/>
      <c r="Z7" s="317"/>
      <c r="AA7" s="317"/>
      <c r="AB7" s="463">
        <f t="shared" ref="AB7:AB70" si="0">IF((AK7+AL7=2),AI7,0)</f>
        <v>0</v>
      </c>
      <c r="AC7" s="319">
        <f>Taula423[[#This Row],[Mòdul aplicat]]</f>
        <v>0</v>
      </c>
      <c r="AD7" s="320"/>
      <c r="AE7" s="306"/>
      <c r="AF7" s="321"/>
      <c r="AG7" s="474" t="str">
        <f>IF(Taula423[[#This Row],[Data inici contracte]]=0,"",12/365*Taula423[[#This Row],[Dies de contracte en vigor durant l´any 2023]])</f>
        <v/>
      </c>
      <c r="AH7" s="474" t="str">
        <f>IF(Taula423[[#This Row],[Data inici contracte]]=0,"",2/365*Taula423[[#This Row],[Dies de contracte en vigor durant l´any 2023]])</f>
        <v/>
      </c>
      <c r="AI7" s="322">
        <f>IF(AR7=1,((241.81/365)*Taula423[[#This Row],[Dies de contracte en vigor durant l´any 2023]]),0)</f>
        <v>0</v>
      </c>
      <c r="AJ7" s="322"/>
      <c r="AK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10)]]&lt;&gt;"",AR7=1),1,0)</f>
        <v>0</v>
      </c>
      <c r="AL7" s="534">
        <f>IF(AM7="Atenció mínima assolida amb èxit",1,0)</f>
        <v>0</v>
      </c>
      <c r="AM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7" s="322"/>
      <c r="AO7" s="308" t="s">
        <v>12</v>
      </c>
      <c r="AP7" s="276"/>
      <c r="AQ7" s="276"/>
      <c r="AR7" s="429">
        <f>IF(Taula423[[#This Row],[Núm. d''ordre]]&lt;&gt;"",1,0)</f>
        <v>0</v>
      </c>
      <c r="AS7" s="276"/>
      <c r="AT7" s="429">
        <f>IF(Taula423[[#This Row],[Núm. d''ordre]]&gt;0,1,0)</f>
        <v>1</v>
      </c>
      <c r="AU7" s="276"/>
      <c r="AV7" s="275">
        <f>IF(F7="Home",1,0)</f>
        <v>0</v>
      </c>
      <c r="AW7" s="275">
        <f>IF(F7="Dona",1,0)</f>
        <v>0</v>
      </c>
      <c r="AX7" s="275">
        <f t="shared" ref="AX7:AX70" si="1">IF(G7="No binari",1,0)</f>
        <v>0</v>
      </c>
      <c r="AY7" s="276"/>
      <c r="AZ7" s="275">
        <f t="shared" ref="AZ7:AZ70" si="2">IF(F7="Home",1,0)</f>
        <v>0</v>
      </c>
      <c r="BA7" s="275">
        <f t="shared" ref="BA7:BA70" si="3">IF(F7="Dona",1,0)</f>
        <v>0</v>
      </c>
      <c r="BB7" s="276"/>
      <c r="BC7" s="276"/>
      <c r="BD7" s="276"/>
      <c r="BE7" s="276"/>
      <c r="BF7" s="276" t="s">
        <v>33</v>
      </c>
      <c r="BG7" s="276"/>
      <c r="BH7" s="276"/>
      <c r="BI7" s="276"/>
      <c r="BJ7" s="276"/>
      <c r="BK7" s="276"/>
      <c r="BL7" s="276"/>
      <c r="BM7" s="276"/>
      <c r="BN7" s="276"/>
      <c r="BO7" s="276"/>
      <c r="BP7" s="276"/>
      <c r="BQ7" s="276"/>
      <c r="BR7" s="276"/>
      <c r="BS7" s="276"/>
      <c r="BT7" s="276"/>
      <c r="BU7" s="276"/>
      <c r="BV7" s="276"/>
      <c r="BW7" s="276"/>
      <c r="BX7" s="276"/>
      <c r="BY7" s="276"/>
      <c r="BZ7" s="276"/>
      <c r="CA7" s="276"/>
      <c r="CB7" s="276"/>
    </row>
    <row r="8" spans="1:80" ht="14.25" customHeight="1">
      <c r="A8" s="267"/>
      <c r="B8" s="274" t="str">
        <f>IF($C8&lt;&gt;"",MAX($B$7:B7)+1,"")</f>
        <v/>
      </c>
      <c r="C8" s="265"/>
      <c r="D8" s="323"/>
      <c r="E8" s="310"/>
      <c r="F8" s="309"/>
      <c r="G8" s="311"/>
      <c r="H8" s="324"/>
      <c r="I8" s="313"/>
      <c r="J8" s="325"/>
      <c r="K8" s="326"/>
      <c r="L8" s="327"/>
      <c r="M8" s="312"/>
      <c r="N8" s="328"/>
      <c r="O8" s="533" t="str">
        <f>IF(Taula423[[#This Row],[Data inici contracte]]&lt;&gt;0,Taula423[[#This Row],[Data finalització contracte]]+1,"")</f>
        <v/>
      </c>
      <c r="P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8" s="373" t="str">
        <f>IF(Taula423[[#This Row],[Data inici contracte]]&lt;&gt;0,((Taula423[[#This Row],[Dies de contracte en vigor durant l´any 2023]]/365)*14),"")</f>
        <v/>
      </c>
      <c r="R8" s="365"/>
      <c r="S8" s="365"/>
      <c r="T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8" s="373" t="str">
        <f>IF(Taula423[[#This Row],[Suma total d''hores d''atenció]]=0,"",AM8)</f>
        <v/>
      </c>
      <c r="V8" s="329"/>
      <c r="W8" s="311"/>
      <c r="X8" s="317"/>
      <c r="Y8" s="317"/>
      <c r="Z8" s="317"/>
      <c r="AA8" s="317"/>
      <c r="AB8" s="318">
        <f t="shared" si="0"/>
        <v>0</v>
      </c>
      <c r="AC8" s="330">
        <f>Taula423[[#This Row],[Mòdul aplicat]]</f>
        <v>0</v>
      </c>
      <c r="AD8" s="331" t="s">
        <v>292</v>
      </c>
      <c r="AE8" s="306"/>
      <c r="AF8" s="267"/>
      <c r="AG8" s="474" t="str">
        <f>IF(Taula423[[#This Row],[Data inici contracte]]=0,"",12/365*Taula423[[#This Row],[Dies de contracte en vigor durant l´any 2023]])</f>
        <v/>
      </c>
      <c r="AH8" s="474" t="str">
        <f>IF(Taula423[[#This Row],[Data inici contracte]]=0,"",2/365*Taula423[[#This Row],[Dies de contracte en vigor durant l´any 2023]])</f>
        <v/>
      </c>
      <c r="AI8" s="322">
        <f>IF(AR8=1,((241.81/365)*Taula423[[#This Row],[Dies de contracte en vigor durant l´any 2023]]),0)</f>
        <v>0</v>
      </c>
      <c r="AJ8" s="322"/>
      <c r="AK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10)]]&lt;&gt;"",AR8=1),1,0)</f>
        <v>0</v>
      </c>
      <c r="AL8" s="534">
        <f t="shared" ref="AL8:AL71" si="4">IF(AM8="Atenció mínima assolida amb èxit",1,0)</f>
        <v>0</v>
      </c>
      <c r="AM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8" s="322"/>
      <c r="AO8" s="332" t="s">
        <v>13</v>
      </c>
      <c r="AP8" s="276"/>
      <c r="AQ8" s="276"/>
      <c r="AR8" s="429">
        <f>IF(Taula423[[#This Row],[Núm. d''ordre]]&lt;&gt;"",1,0)</f>
        <v>0</v>
      </c>
      <c r="AS8" s="276"/>
      <c r="AT8" s="429">
        <f>IF(Taula423[[#This Row],[Núm. d''ordre]]&gt;0,1,0)</f>
        <v>1</v>
      </c>
      <c r="AU8" s="276"/>
      <c r="AV8" s="275">
        <f t="shared" ref="AV8:AV71" si="5">IF(G8="Home",1,0)</f>
        <v>0</v>
      </c>
      <c r="AW8" s="275">
        <f t="shared" ref="AW8:AW71" si="6">IF(G8="Dona",1,0)</f>
        <v>0</v>
      </c>
      <c r="AX8" s="275">
        <f t="shared" si="1"/>
        <v>0</v>
      </c>
      <c r="AY8" s="276"/>
      <c r="AZ8" s="275">
        <f t="shared" si="2"/>
        <v>0</v>
      </c>
      <c r="BA8" s="275">
        <f t="shared" si="3"/>
        <v>0</v>
      </c>
      <c r="BB8" s="276"/>
      <c r="BC8" s="276"/>
      <c r="BD8" s="276"/>
      <c r="BE8" s="276"/>
      <c r="BF8" s="276" t="s">
        <v>62</v>
      </c>
      <c r="BG8" s="276"/>
      <c r="BH8" s="276"/>
      <c r="BI8" s="276"/>
      <c r="BJ8" s="276"/>
      <c r="BK8" s="276"/>
      <c r="BL8" s="276"/>
      <c r="BM8" s="276"/>
      <c r="BN8" s="276"/>
      <c r="BO8" s="276"/>
      <c r="BP8" s="276"/>
      <c r="BQ8" s="276"/>
      <c r="BR8" s="276"/>
      <c r="BS8" s="276"/>
      <c r="BT8" s="276"/>
      <c r="BU8" s="276"/>
      <c r="BV8" s="276"/>
      <c r="BW8" s="276"/>
      <c r="BX8" s="276"/>
      <c r="BY8" s="276"/>
      <c r="BZ8" s="276"/>
      <c r="CA8" s="276"/>
      <c r="CB8" s="276"/>
    </row>
    <row r="9" spans="1:80" ht="14.25" customHeight="1">
      <c r="A9" s="267"/>
      <c r="B9" s="274" t="str">
        <f>IF($C9&lt;&gt;"",MAX($B$7:B8)+1,"")</f>
        <v/>
      </c>
      <c r="C9" s="265"/>
      <c r="D9" s="333"/>
      <c r="E9" s="310"/>
      <c r="F9" s="333"/>
      <c r="G9" s="311"/>
      <c r="H9" s="334"/>
      <c r="I9" s="313"/>
      <c r="J9" s="325"/>
      <c r="K9" s="326"/>
      <c r="L9" s="327"/>
      <c r="M9" s="312"/>
      <c r="N9" s="328"/>
      <c r="O9" s="533" t="str">
        <f>IF(Taula423[[#This Row],[Data inici contracte]]&lt;&gt;0,Taula423[[#This Row],[Data finalització contracte]]+1,"")</f>
        <v/>
      </c>
      <c r="P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9" s="373" t="str">
        <f>IF(Taula423[[#This Row],[Data inici contracte]]&lt;&gt;0,((Taula423[[#This Row],[Dies de contracte en vigor durant l´any 2023]]/365)*14),"")</f>
        <v/>
      </c>
      <c r="R9" s="367"/>
      <c r="S9" s="367"/>
      <c r="T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9" s="373" t="str">
        <f>IF(Taula423[[#This Row],[Suma total d''hores d''atenció]]=0,"",AM9)</f>
        <v/>
      </c>
      <c r="V9" s="329"/>
      <c r="W9" s="311"/>
      <c r="X9" s="317"/>
      <c r="Y9" s="317"/>
      <c r="Z9" s="317"/>
      <c r="AA9" s="317"/>
      <c r="AB9" s="318">
        <f t="shared" si="0"/>
        <v>0</v>
      </c>
      <c r="AC9" s="335">
        <f>Taula423[[#This Row],[Mòdul aplicat]]</f>
        <v>0</v>
      </c>
      <c r="AD9" s="336"/>
      <c r="AE9" s="306"/>
      <c r="AF9" s="267"/>
      <c r="AG9" s="474" t="str">
        <f>IF(Taula423[[#This Row],[Data inici contracte]]=0,"",12/365*Taula423[[#This Row],[Dies de contracte en vigor durant l´any 2023]])</f>
        <v/>
      </c>
      <c r="AH9" s="474" t="str">
        <f>IF(Taula423[[#This Row],[Data inici contracte]]=0,"",2/365*Taula423[[#This Row],[Dies de contracte en vigor durant l´any 2023]])</f>
        <v/>
      </c>
      <c r="AI9" s="322">
        <f>IF(AR9=1,((241.81/365)*Taula423[[#This Row],[Dies de contracte en vigor durant l´any 2023]]),0)</f>
        <v>0</v>
      </c>
      <c r="AJ9" s="322"/>
      <c r="AK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10)]]&lt;&gt;"",AR9=1),1,0)</f>
        <v>0</v>
      </c>
      <c r="AL9" s="534">
        <f t="shared" si="4"/>
        <v>0</v>
      </c>
      <c r="AM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9" s="322"/>
      <c r="AO9" s="274"/>
      <c r="AP9" s="276"/>
      <c r="AQ9" s="276"/>
      <c r="AR9" s="429">
        <f>IF(Taula423[[#This Row],[Núm. d''ordre]]&lt;&gt;"",1,0)</f>
        <v>0</v>
      </c>
      <c r="AS9" s="276"/>
      <c r="AT9" s="429">
        <f>IF(Taula423[[#This Row],[Núm. d''ordre]]&gt;0,1,0)</f>
        <v>1</v>
      </c>
      <c r="AU9" s="276"/>
      <c r="AV9" s="275">
        <f t="shared" si="5"/>
        <v>0</v>
      </c>
      <c r="AW9" s="275">
        <f t="shared" si="6"/>
        <v>0</v>
      </c>
      <c r="AX9" s="275">
        <f t="shared" si="1"/>
        <v>0</v>
      </c>
      <c r="AY9" s="276"/>
      <c r="AZ9" s="275">
        <f t="shared" si="2"/>
        <v>0</v>
      </c>
      <c r="BA9" s="275">
        <f t="shared" si="3"/>
        <v>0</v>
      </c>
      <c r="BB9" s="276"/>
      <c r="BC9" s="276"/>
      <c r="BD9" s="276"/>
      <c r="BE9" s="276"/>
      <c r="BF9" s="276"/>
      <c r="BG9" s="276"/>
      <c r="BH9" s="276"/>
      <c r="BI9" s="276"/>
      <c r="BJ9" s="276"/>
      <c r="BK9" s="276"/>
      <c r="BL9" s="276"/>
      <c r="BM9" s="276"/>
      <c r="BN9" s="276"/>
      <c r="BO9" s="276"/>
      <c r="BP9" s="276"/>
      <c r="BQ9" s="276"/>
      <c r="BR9" s="276"/>
      <c r="BS9" s="276"/>
      <c r="BT9" s="276"/>
      <c r="BU9" s="276"/>
      <c r="BV9" s="276"/>
      <c r="BW9" s="276"/>
      <c r="BX9" s="276"/>
      <c r="BY9" s="276"/>
      <c r="BZ9" s="276"/>
      <c r="CA9" s="276"/>
      <c r="CB9" s="276"/>
    </row>
    <row r="10" spans="1:80" ht="14.25" customHeight="1">
      <c r="A10" s="267"/>
      <c r="B10" s="274" t="str">
        <f>IF($C10&lt;&gt;"",MAX($B$7:B9)+1,"")</f>
        <v/>
      </c>
      <c r="C10" s="265"/>
      <c r="D10" s="337"/>
      <c r="E10" s="310"/>
      <c r="F10" s="309"/>
      <c r="G10" s="311"/>
      <c r="H10" s="324"/>
      <c r="I10" s="313"/>
      <c r="J10" s="325"/>
      <c r="K10" s="329"/>
      <c r="L10" s="315"/>
      <c r="M10" s="312"/>
      <c r="N10" s="328"/>
      <c r="O10" s="533" t="str">
        <f>IF(Taula423[[#This Row],[Data inici contracte]]&lt;&gt;0,Taula423[[#This Row],[Data finalització contracte]]+1,"")</f>
        <v/>
      </c>
      <c r="P1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0" s="373" t="str">
        <f>IF(Taula423[[#This Row],[Data inici contracte]]&lt;&gt;0,((Taula423[[#This Row],[Dies de contracte en vigor durant l´any 2023]]/365)*14),"")</f>
        <v/>
      </c>
      <c r="R10" s="367"/>
      <c r="S10" s="367"/>
      <c r="T1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0" s="373" t="str">
        <f>IF(Taula423[[#This Row],[Suma total d''hores d''atenció]]=0,"",AM10)</f>
        <v/>
      </c>
      <c r="V10" s="329"/>
      <c r="W10" s="311"/>
      <c r="X10" s="317"/>
      <c r="Y10" s="317"/>
      <c r="Z10" s="317"/>
      <c r="AA10" s="317"/>
      <c r="AB10" s="318">
        <f t="shared" si="0"/>
        <v>0</v>
      </c>
      <c r="AC10" s="335">
        <f>Taula423[[#This Row],[Mòdul aplicat]]</f>
        <v>0</v>
      </c>
      <c r="AD10" s="336"/>
      <c r="AE10" s="306"/>
      <c r="AF10" s="267"/>
      <c r="AG10" s="474" t="str">
        <f>IF(Taula423[[#This Row],[Data inici contracte]]=0,"",12/365*Taula423[[#This Row],[Dies de contracte en vigor durant l´any 2023]])</f>
        <v/>
      </c>
      <c r="AH10" s="474" t="str">
        <f>IF(Taula423[[#This Row],[Data inici contracte]]=0,"",2/365*Taula423[[#This Row],[Dies de contracte en vigor durant l´any 2023]])</f>
        <v/>
      </c>
      <c r="AI10" s="322">
        <f>IF(AR10=1,((241.81/365)*Taula423[[#This Row],[Dies de contracte en vigor durant l´any 2023]]),0)</f>
        <v>0</v>
      </c>
      <c r="AJ10" s="322"/>
      <c r="AK1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10)]]&lt;&gt;"",AR10=1),1,0)</f>
        <v>0</v>
      </c>
      <c r="AL10" s="534">
        <f t="shared" si="4"/>
        <v>0</v>
      </c>
      <c r="AM1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0" s="322"/>
      <c r="AO10" s="274"/>
      <c r="AP10" s="276"/>
      <c r="AQ10" s="276"/>
      <c r="AR10" s="429">
        <f>IF(Taula423[[#This Row],[Núm. d''ordre]]&lt;&gt;"",1,0)</f>
        <v>0</v>
      </c>
      <c r="AS10" s="276"/>
      <c r="AT10" s="429">
        <f>IF(Taula423[[#This Row],[Núm. d''ordre]]&gt;0,1,0)</f>
        <v>1</v>
      </c>
      <c r="AU10" s="276"/>
      <c r="AV10" s="275">
        <f t="shared" si="5"/>
        <v>0</v>
      </c>
      <c r="AW10" s="275">
        <f t="shared" si="6"/>
        <v>0</v>
      </c>
      <c r="AX10" s="275">
        <f t="shared" si="1"/>
        <v>0</v>
      </c>
      <c r="AY10" s="276"/>
      <c r="AZ10" s="275">
        <f t="shared" si="2"/>
        <v>0</v>
      </c>
      <c r="BA10" s="275">
        <f t="shared" si="3"/>
        <v>0</v>
      </c>
      <c r="BB10" s="276"/>
      <c r="BC10" s="276"/>
      <c r="BD10" s="276"/>
      <c r="BE10" s="276"/>
      <c r="BF10" s="276"/>
      <c r="BG10" s="276"/>
      <c r="BH10" s="276"/>
      <c r="BI10" s="276"/>
      <c r="BJ10" s="276"/>
      <c r="BK10" s="276"/>
      <c r="BL10" s="276"/>
      <c r="BM10" s="276"/>
      <c r="BN10" s="276"/>
      <c r="BO10" s="276"/>
      <c r="BP10" s="276"/>
      <c r="BQ10" s="276"/>
      <c r="BR10" s="276"/>
      <c r="BS10" s="276"/>
      <c r="BT10" s="276"/>
      <c r="BU10" s="276"/>
      <c r="BV10" s="276"/>
      <c r="BW10" s="276"/>
      <c r="BX10" s="276"/>
      <c r="BY10" s="276"/>
      <c r="BZ10" s="276"/>
      <c r="CA10" s="276"/>
      <c r="CB10" s="276"/>
    </row>
    <row r="11" spans="1:80" ht="14.25" customHeight="1">
      <c r="A11" s="267"/>
      <c r="B11" s="274" t="str">
        <f>IF($C11&lt;&gt;"",MAX($B$7:B10)+1,"")</f>
        <v/>
      </c>
      <c r="C11" s="265"/>
      <c r="D11" s="333"/>
      <c r="E11" s="310"/>
      <c r="F11" s="333"/>
      <c r="G11" s="311"/>
      <c r="H11" s="334"/>
      <c r="I11" s="313"/>
      <c r="J11" s="325"/>
      <c r="K11" s="329"/>
      <c r="L11" s="315"/>
      <c r="M11" s="312"/>
      <c r="N11" s="328"/>
      <c r="O11" s="533" t="str">
        <f>IF(Taula423[[#This Row],[Data inici contracte]]&lt;&gt;0,Taula423[[#This Row],[Data finalització contracte]]+1,"")</f>
        <v/>
      </c>
      <c r="P1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1" s="373" t="str">
        <f>IF(Taula423[[#This Row],[Data inici contracte]]&lt;&gt;0,((Taula423[[#This Row],[Dies de contracte en vigor durant l´any 2023]]/365)*14),"")</f>
        <v/>
      </c>
      <c r="R11" s="367"/>
      <c r="S11" s="367"/>
      <c r="T1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1" s="373" t="str">
        <f>IF(Taula423[[#This Row],[Suma total d''hores d''atenció]]=0,"",AM11)</f>
        <v/>
      </c>
      <c r="V11" s="329"/>
      <c r="W11" s="311"/>
      <c r="X11" s="317"/>
      <c r="Y11" s="317"/>
      <c r="Z11" s="317"/>
      <c r="AA11" s="317"/>
      <c r="AB11" s="318">
        <f t="shared" si="0"/>
        <v>0</v>
      </c>
      <c r="AC11" s="335">
        <f>Taula423[[#This Row],[Mòdul aplicat]]</f>
        <v>0</v>
      </c>
      <c r="AD11" s="336"/>
      <c r="AE11" s="306"/>
      <c r="AF11" s="267"/>
      <c r="AG11" s="474" t="str">
        <f>IF(Taula423[[#This Row],[Data inici contracte]]=0,"",12/365*Taula423[[#This Row],[Dies de contracte en vigor durant l´any 2023]])</f>
        <v/>
      </c>
      <c r="AH11" s="474" t="str">
        <f>IF(Taula423[[#This Row],[Data inici contracte]]=0,"",2/365*Taula423[[#This Row],[Dies de contracte en vigor durant l´any 2023]])</f>
        <v/>
      </c>
      <c r="AI11" s="322">
        <f>IF(AR11=1,((241.81/365)*Taula423[[#This Row],[Dies de contracte en vigor durant l´any 2023]]),0)</f>
        <v>0</v>
      </c>
      <c r="AJ11" s="322"/>
      <c r="AK1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10)]]&lt;&gt;"",AR11=1),1,0)</f>
        <v>0</v>
      </c>
      <c r="AL11" s="534">
        <f t="shared" si="4"/>
        <v>0</v>
      </c>
      <c r="AM1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1" s="322"/>
      <c r="AO11" s="274"/>
      <c r="AP11" s="276"/>
      <c r="AQ11" s="276"/>
      <c r="AR11" s="429">
        <f>IF(Taula423[[#This Row],[Núm. d''ordre]]&lt;&gt;"",1,0)</f>
        <v>0</v>
      </c>
      <c r="AS11" s="276"/>
      <c r="AT11" s="429">
        <f>IF(Taula423[[#This Row],[Núm. d''ordre]]&gt;0,1,0)</f>
        <v>1</v>
      </c>
      <c r="AU11" s="276"/>
      <c r="AV11" s="275">
        <f t="shared" si="5"/>
        <v>0</v>
      </c>
      <c r="AW11" s="275">
        <f t="shared" si="6"/>
        <v>0</v>
      </c>
      <c r="AX11" s="275">
        <f t="shared" si="1"/>
        <v>0</v>
      </c>
      <c r="AY11" s="276"/>
      <c r="AZ11" s="275">
        <f t="shared" si="2"/>
        <v>0</v>
      </c>
      <c r="BA11" s="275">
        <f t="shared" si="3"/>
        <v>0</v>
      </c>
      <c r="BB11" s="276"/>
      <c r="BC11" s="276"/>
      <c r="BD11" s="276"/>
      <c r="BE11" s="276"/>
      <c r="BF11" s="276"/>
      <c r="BG11" s="276"/>
      <c r="BH11" s="276"/>
      <c r="BI11" s="276"/>
      <c r="BJ11" s="276"/>
      <c r="BK11" s="276"/>
      <c r="BL11" s="276"/>
      <c r="BM11" s="276"/>
      <c r="BN11" s="276"/>
      <c r="BO11" s="276"/>
      <c r="BP11" s="276"/>
      <c r="BQ11" s="276"/>
      <c r="BR11" s="276"/>
      <c r="BS11" s="276"/>
      <c r="BT11" s="276"/>
      <c r="BU11" s="276"/>
      <c r="BV11" s="276"/>
      <c r="BW11" s="276"/>
      <c r="BX11" s="276"/>
      <c r="BY11" s="276"/>
      <c r="BZ11" s="276"/>
      <c r="CA11" s="276"/>
      <c r="CB11" s="276"/>
    </row>
    <row r="12" spans="1:80" ht="14.25" customHeight="1">
      <c r="A12" s="267"/>
      <c r="B12" s="274" t="str">
        <f>IF($C12&lt;&gt;"",MAX($B$7:B11)+1,"")</f>
        <v/>
      </c>
      <c r="C12" s="265"/>
      <c r="D12" s="337"/>
      <c r="E12" s="310"/>
      <c r="F12" s="309"/>
      <c r="G12" s="311"/>
      <c r="H12" s="324"/>
      <c r="I12" s="313"/>
      <c r="J12" s="325"/>
      <c r="K12" s="329"/>
      <c r="L12" s="315"/>
      <c r="M12" s="312"/>
      <c r="N12" s="328"/>
      <c r="O12" s="533" t="str">
        <f>IF(Taula423[[#This Row],[Data inici contracte]]&lt;&gt;0,Taula423[[#This Row],[Data finalització contracte]]+1,"")</f>
        <v/>
      </c>
      <c r="P1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2" s="373" t="str">
        <f>IF(Taula423[[#This Row],[Data inici contracte]]&lt;&gt;0,((Taula423[[#This Row],[Dies de contracte en vigor durant l´any 2023]]/365)*14),"")</f>
        <v/>
      </c>
      <c r="R12" s="367"/>
      <c r="S12" s="367"/>
      <c r="T1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2" s="373" t="str">
        <f>IF(Taula423[[#This Row],[Suma total d''hores d''atenció]]=0,"",AM12)</f>
        <v/>
      </c>
      <c r="V12" s="329"/>
      <c r="W12" s="311"/>
      <c r="X12" s="317"/>
      <c r="Y12" s="317"/>
      <c r="Z12" s="317"/>
      <c r="AA12" s="317"/>
      <c r="AB12" s="318">
        <f t="shared" si="0"/>
        <v>0</v>
      </c>
      <c r="AC12" s="335">
        <f>Taula423[[#This Row],[Mòdul aplicat]]</f>
        <v>0</v>
      </c>
      <c r="AD12" s="336"/>
      <c r="AE12" s="306"/>
      <c r="AF12" s="267"/>
      <c r="AG12" s="474" t="str">
        <f>IF(Taula423[[#This Row],[Data inici contracte]]=0,"",12/365*Taula423[[#This Row],[Dies de contracte en vigor durant l´any 2023]])</f>
        <v/>
      </c>
      <c r="AH12" s="474" t="str">
        <f>IF(Taula423[[#This Row],[Data inici contracte]]=0,"",2/365*Taula423[[#This Row],[Dies de contracte en vigor durant l´any 2023]])</f>
        <v/>
      </c>
      <c r="AI12" s="322">
        <f>IF(AR12=1,((241.81/365)*Taula423[[#This Row],[Dies de contracte en vigor durant l´any 2023]]),0)</f>
        <v>0</v>
      </c>
      <c r="AJ12" s="322"/>
      <c r="AK1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10)]]&lt;&gt;"",AR12=1),1,0)</f>
        <v>0</v>
      </c>
      <c r="AL12" s="534">
        <f t="shared" si="4"/>
        <v>0</v>
      </c>
      <c r="AM1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2" s="322"/>
      <c r="AO12" s="276"/>
      <c r="AP12" s="276"/>
      <c r="AQ12" s="276"/>
      <c r="AR12" s="429">
        <f>IF(Taula423[[#This Row],[Núm. d''ordre]]&lt;&gt;"",1,0)</f>
        <v>0</v>
      </c>
      <c r="AS12" s="276"/>
      <c r="AT12" s="429">
        <f>IF(Taula423[[#This Row],[Núm. d''ordre]]&gt;0,1,0)</f>
        <v>1</v>
      </c>
      <c r="AU12" s="276"/>
      <c r="AV12" s="275">
        <f t="shared" si="5"/>
        <v>0</v>
      </c>
      <c r="AW12" s="275">
        <f t="shared" si="6"/>
        <v>0</v>
      </c>
      <c r="AX12" s="275">
        <f t="shared" si="1"/>
        <v>0</v>
      </c>
      <c r="AY12" s="276"/>
      <c r="AZ12" s="275">
        <f t="shared" si="2"/>
        <v>0</v>
      </c>
      <c r="BA12" s="275">
        <f t="shared" si="3"/>
        <v>0</v>
      </c>
      <c r="BB12" s="276"/>
      <c r="BC12" s="276"/>
      <c r="BD12" s="276"/>
      <c r="BE12" s="276"/>
      <c r="BF12" s="276"/>
      <c r="BG12" s="276"/>
      <c r="BH12" s="276"/>
      <c r="BI12" s="276"/>
      <c r="BJ12" s="276"/>
      <c r="BK12" s="276"/>
      <c r="BL12" s="276"/>
      <c r="BM12" s="276"/>
      <c r="BN12" s="276"/>
      <c r="BO12" s="276"/>
      <c r="BP12" s="276"/>
      <c r="BQ12" s="276"/>
      <c r="BR12" s="276"/>
      <c r="BS12" s="276"/>
      <c r="BT12" s="276"/>
      <c r="BU12" s="276"/>
      <c r="BV12" s="276"/>
      <c r="BW12" s="276"/>
      <c r="BX12" s="276"/>
      <c r="BY12" s="276"/>
      <c r="BZ12" s="276"/>
      <c r="CA12" s="276"/>
      <c r="CB12" s="276"/>
    </row>
    <row r="13" spans="1:80" ht="14.25" customHeight="1">
      <c r="A13" s="267"/>
      <c r="B13" s="274" t="str">
        <f>IF($C13&lt;&gt;"",MAX($B$7:B12)+1,"")</f>
        <v/>
      </c>
      <c r="C13" s="265"/>
      <c r="D13" s="337"/>
      <c r="E13" s="338"/>
      <c r="F13" s="311"/>
      <c r="G13" s="311"/>
      <c r="H13" s="324"/>
      <c r="I13" s="313"/>
      <c r="J13" s="325"/>
      <c r="K13" s="326"/>
      <c r="L13" s="327"/>
      <c r="M13" s="328"/>
      <c r="N13" s="328"/>
      <c r="O13" s="533" t="str">
        <f>IF(Taula423[[#This Row],[Data inici contracte]]&lt;&gt;0,Taula423[[#This Row],[Data finalització contracte]]+1,"")</f>
        <v/>
      </c>
      <c r="P1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3" s="373" t="str">
        <f>IF(Taula423[[#This Row],[Data inici contracte]]&lt;&gt;0,((Taula423[[#This Row],[Dies de contracte en vigor durant l´any 2023]]/365)*14),"")</f>
        <v/>
      </c>
      <c r="R13" s="367"/>
      <c r="S13" s="367"/>
      <c r="T1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3" s="373" t="str">
        <f>IF(Taula423[[#This Row],[Suma total d''hores d''atenció]]=0,"",AM13)</f>
        <v/>
      </c>
      <c r="V13" s="329"/>
      <c r="W13" s="339"/>
      <c r="X13" s="339"/>
      <c r="Y13" s="339"/>
      <c r="Z13" s="339"/>
      <c r="AA13" s="339"/>
      <c r="AB13" s="318">
        <f t="shared" si="0"/>
        <v>0</v>
      </c>
      <c r="AC13" s="335">
        <f>Taula423[[#This Row],[Mòdul aplicat]]</f>
        <v>0</v>
      </c>
      <c r="AD13" s="336"/>
      <c r="AE13" s="306"/>
      <c r="AF13" s="267"/>
      <c r="AG13" s="474" t="str">
        <f>IF(Taula423[[#This Row],[Data inici contracte]]=0,"",12/365*Taula423[[#This Row],[Dies de contracte en vigor durant l´any 2023]])</f>
        <v/>
      </c>
      <c r="AH13" s="474" t="str">
        <f>IF(Taula423[[#This Row],[Data inici contracte]]=0,"",2/365*Taula423[[#This Row],[Dies de contracte en vigor durant l´any 2023]])</f>
        <v/>
      </c>
      <c r="AI13" s="322">
        <f>IF(AR13=1,((241.81/365)*Taula423[[#This Row],[Dies de contracte en vigor durant l´any 2023]]),0)</f>
        <v>0</v>
      </c>
      <c r="AJ13" s="322"/>
      <c r="AK1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10)]]&lt;&gt;"",AR13=1),1,0)</f>
        <v>0</v>
      </c>
      <c r="AL13" s="534">
        <f t="shared" si="4"/>
        <v>0</v>
      </c>
      <c r="AM1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3" s="322"/>
      <c r="AO13" s="276"/>
      <c r="AP13" s="276"/>
      <c r="AQ13" s="276"/>
      <c r="AR13" s="429">
        <f>IF(Taula423[[#This Row],[Núm. d''ordre]]&lt;&gt;"",1,0)</f>
        <v>0</v>
      </c>
      <c r="AS13" s="276"/>
      <c r="AT13" s="429">
        <f>IF(Taula423[[#This Row],[Núm. d''ordre]]&gt;0,1,0)</f>
        <v>1</v>
      </c>
      <c r="AU13" s="276"/>
      <c r="AV13" s="275">
        <f t="shared" si="5"/>
        <v>0</v>
      </c>
      <c r="AW13" s="275">
        <f t="shared" si="6"/>
        <v>0</v>
      </c>
      <c r="AX13" s="275">
        <f t="shared" si="1"/>
        <v>0</v>
      </c>
      <c r="AY13" s="276"/>
      <c r="AZ13" s="275">
        <f t="shared" si="2"/>
        <v>0</v>
      </c>
      <c r="BA13" s="275">
        <f t="shared" si="3"/>
        <v>0</v>
      </c>
      <c r="BB13" s="276"/>
      <c r="BC13" s="276"/>
      <c r="BD13" s="276"/>
      <c r="BE13" s="276"/>
      <c r="BF13" s="276"/>
      <c r="BG13" s="276"/>
      <c r="BH13" s="276"/>
      <c r="BI13" s="276"/>
      <c r="BJ13" s="276"/>
      <c r="BK13" s="276"/>
      <c r="BL13" s="276"/>
      <c r="BM13" s="276"/>
      <c r="BN13" s="276"/>
      <c r="BO13" s="276"/>
      <c r="BP13" s="276"/>
      <c r="BQ13" s="276"/>
      <c r="BR13" s="276"/>
      <c r="BS13" s="276"/>
      <c r="BT13" s="276"/>
      <c r="BU13" s="276"/>
      <c r="BV13" s="276"/>
      <c r="BW13" s="276"/>
      <c r="BX13" s="276"/>
      <c r="BY13" s="276"/>
      <c r="BZ13" s="276"/>
      <c r="CA13" s="276"/>
      <c r="CB13" s="276"/>
    </row>
    <row r="14" spans="1:80" ht="14.25" customHeight="1">
      <c r="A14" s="267"/>
      <c r="B14" s="274" t="str">
        <f>IF($C14&lt;&gt;"",MAX($B$7:B13)+1,"")</f>
        <v/>
      </c>
      <c r="C14" s="265"/>
      <c r="D14" s="333"/>
      <c r="E14" s="341"/>
      <c r="F14" s="340"/>
      <c r="G14" s="311"/>
      <c r="H14" s="334"/>
      <c r="I14" s="313">
        <f ca="1">DATEDIF(Taula423[[#This Row],[Data naixement dd/mm/aaaa]],TODAY(),"Y")</f>
        <v>124</v>
      </c>
      <c r="J14" s="325"/>
      <c r="K14" s="329"/>
      <c r="L14" s="342"/>
      <c r="M14" s="328"/>
      <c r="N14" s="328"/>
      <c r="O14" s="533" t="str">
        <f>IF(Taula423[[#This Row],[Data inici contracte]]&lt;&gt;0,Taula423[[#This Row],[Data finalització contracte]]+1,"")</f>
        <v/>
      </c>
      <c r="P1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4" s="373" t="str">
        <f>IF(Taula423[[#This Row],[Data inici contracte]]&lt;&gt;0,((Taula423[[#This Row],[Dies de contracte en vigor durant l´any 2023]]/365)*14),"")</f>
        <v/>
      </c>
      <c r="R14" s="367"/>
      <c r="S14" s="367"/>
      <c r="T1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4" s="373" t="str">
        <f>IF(Taula423[[#This Row],[Suma total d''hores d''atenció]]=0,"",AM14)</f>
        <v/>
      </c>
      <c r="V14" s="329"/>
      <c r="W14" s="339"/>
      <c r="X14" s="339"/>
      <c r="Y14" s="339"/>
      <c r="Z14" s="339"/>
      <c r="AA14" s="339"/>
      <c r="AB14" s="318">
        <f t="shared" si="0"/>
        <v>0</v>
      </c>
      <c r="AC14" s="335">
        <f>Taula423[[#This Row],[Mòdul aplicat]]</f>
        <v>0</v>
      </c>
      <c r="AD14" s="336"/>
      <c r="AE14" s="343"/>
      <c r="AF14" s="267"/>
      <c r="AG14" s="474" t="str">
        <f>IF(Taula423[[#This Row],[Data inici contracte]]=0,"",12/365*Taula423[[#This Row],[Dies de contracte en vigor durant l´any 2023]])</f>
        <v/>
      </c>
      <c r="AH14" s="474" t="str">
        <f>IF(Taula423[[#This Row],[Data inici contracte]]=0,"",2/365*Taula423[[#This Row],[Dies de contracte en vigor durant l´any 2023]])</f>
        <v/>
      </c>
      <c r="AI14" s="322">
        <f>IF(AR14=1,((241.81/365)*Taula423[[#This Row],[Dies de contracte en vigor durant l´any 2023]]),0)</f>
        <v>0</v>
      </c>
      <c r="AJ14" s="322"/>
      <c r="AK1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10)]]&lt;&gt;"",AR14=1),1,0)</f>
        <v>0</v>
      </c>
      <c r="AL14" s="534">
        <f t="shared" si="4"/>
        <v>0</v>
      </c>
      <c r="AM1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4" s="322"/>
      <c r="AO14" s="276" t="s">
        <v>55</v>
      </c>
      <c r="AP14" s="276"/>
      <c r="AQ14" s="276"/>
      <c r="AR14" s="429">
        <f>IF(Taula423[[#This Row],[Núm. d''ordre]]&lt;&gt;"",1,0)</f>
        <v>0</v>
      </c>
      <c r="AS14" s="276"/>
      <c r="AT14" s="429">
        <f>IF(Taula423[[#This Row],[Núm. d''ordre]]&gt;0,1,0)</f>
        <v>1</v>
      </c>
      <c r="AU14" s="276"/>
      <c r="AV14" s="275">
        <f t="shared" si="5"/>
        <v>0</v>
      </c>
      <c r="AW14" s="275">
        <f t="shared" si="6"/>
        <v>0</v>
      </c>
      <c r="AX14" s="275">
        <f t="shared" si="1"/>
        <v>0</v>
      </c>
      <c r="AY14" s="276"/>
      <c r="AZ14" s="275">
        <f t="shared" si="2"/>
        <v>0</v>
      </c>
      <c r="BA14" s="275">
        <f t="shared" si="3"/>
        <v>0</v>
      </c>
      <c r="BB14" s="276"/>
      <c r="BC14" s="276"/>
      <c r="BD14" s="276"/>
      <c r="BE14" s="276"/>
      <c r="BF14" s="276"/>
      <c r="BG14" s="276"/>
      <c r="BH14" s="276"/>
      <c r="BI14" s="276"/>
      <c r="BJ14" s="276"/>
      <c r="BK14" s="276"/>
      <c r="BL14" s="276"/>
      <c r="BM14" s="276"/>
      <c r="BN14" s="276"/>
      <c r="BO14" s="276"/>
      <c r="BP14" s="276"/>
      <c r="BQ14" s="276"/>
      <c r="BR14" s="276"/>
      <c r="BS14" s="276"/>
      <c r="BT14" s="276"/>
      <c r="BU14" s="276"/>
      <c r="BV14" s="276"/>
      <c r="BW14" s="276"/>
      <c r="BX14" s="276"/>
      <c r="BY14" s="276"/>
      <c r="BZ14" s="276"/>
      <c r="CA14" s="276"/>
      <c r="CB14" s="276"/>
    </row>
    <row r="15" spans="1:80" ht="14.25" customHeight="1">
      <c r="A15" s="267"/>
      <c r="B15" s="274" t="str">
        <f>IF($C15&lt;&gt;"",MAX($B$7:B14)+1,"")</f>
        <v/>
      </c>
      <c r="C15" s="265"/>
      <c r="D15" s="333"/>
      <c r="E15" s="341"/>
      <c r="F15" s="340"/>
      <c r="G15" s="311"/>
      <c r="H15" s="334"/>
      <c r="I15" s="313">
        <f ca="1">DATEDIF(Taula423[[#This Row],[Data naixement dd/mm/aaaa]],TODAY(),"Y")</f>
        <v>124</v>
      </c>
      <c r="J15" s="325"/>
      <c r="K15" s="329"/>
      <c r="L15" s="342"/>
      <c r="M15" s="328"/>
      <c r="N15" s="328"/>
      <c r="O15" s="533" t="str">
        <f>IF(Taula423[[#This Row],[Data inici contracte]]&lt;&gt;0,Taula423[[#This Row],[Data finalització contracte]]+1,"")</f>
        <v/>
      </c>
      <c r="P1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5" s="373" t="str">
        <f>IF(Taula423[[#This Row],[Data inici contracte]]&lt;&gt;0,((Taula423[[#This Row],[Dies de contracte en vigor durant l´any 2023]]/365)*14),"")</f>
        <v/>
      </c>
      <c r="R15" s="367"/>
      <c r="S15" s="367"/>
      <c r="T1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5" s="373" t="str">
        <f>IF(Taula423[[#This Row],[Suma total d''hores d''atenció]]=0,"",AM15)</f>
        <v/>
      </c>
      <c r="V15" s="329"/>
      <c r="W15" s="339"/>
      <c r="X15" s="339"/>
      <c r="Y15" s="339"/>
      <c r="Z15" s="339"/>
      <c r="AA15" s="339"/>
      <c r="AB15" s="318">
        <f t="shared" si="0"/>
        <v>0</v>
      </c>
      <c r="AC15" s="335">
        <f>Taula423[[#This Row],[Mòdul aplicat]]</f>
        <v>0</v>
      </c>
      <c r="AD15" s="336"/>
      <c r="AE15" s="343"/>
      <c r="AF15" s="267"/>
      <c r="AG15" s="474" t="str">
        <f>IF(Taula423[[#This Row],[Data inici contracte]]=0,"",12/365*Taula423[[#This Row],[Dies de contracte en vigor durant l´any 2023]])</f>
        <v/>
      </c>
      <c r="AH15" s="474" t="str">
        <f>IF(Taula423[[#This Row],[Data inici contracte]]=0,"",2/365*Taula423[[#This Row],[Dies de contracte en vigor durant l´any 2023]])</f>
        <v/>
      </c>
      <c r="AI15" s="322">
        <f>IF(AR15=1,((241.81/365)*Taula423[[#This Row],[Dies de contracte en vigor durant l´any 2023]]),0)</f>
        <v>0</v>
      </c>
      <c r="AJ15" s="322"/>
      <c r="AK1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10)]]&lt;&gt;"",AR15=1),1,0)</f>
        <v>0</v>
      </c>
      <c r="AL15" s="534">
        <f t="shared" si="4"/>
        <v>0</v>
      </c>
      <c r="AM1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5" s="322"/>
      <c r="AO15" s="344" t="s">
        <v>16</v>
      </c>
      <c r="AP15" s="276"/>
      <c r="AQ15" s="345"/>
      <c r="AR15" s="429">
        <f>IF(Taula423[[#This Row],[Núm. d''ordre]]&lt;&gt;"",1,0)</f>
        <v>0</v>
      </c>
      <c r="AS15" s="276"/>
      <c r="AT15" s="429">
        <f>IF(Taula423[[#This Row],[Núm. d''ordre]]&gt;0,1,0)</f>
        <v>1</v>
      </c>
      <c r="AU15" s="276"/>
      <c r="AV15" s="275">
        <f t="shared" si="5"/>
        <v>0</v>
      </c>
      <c r="AW15" s="275">
        <f t="shared" si="6"/>
        <v>0</v>
      </c>
      <c r="AX15" s="275">
        <f t="shared" si="1"/>
        <v>0</v>
      </c>
      <c r="AY15" s="276"/>
      <c r="AZ15" s="275">
        <f t="shared" si="2"/>
        <v>0</v>
      </c>
      <c r="BA15" s="275">
        <f t="shared" si="3"/>
        <v>0</v>
      </c>
      <c r="BB15" s="276"/>
      <c r="BC15" s="276"/>
      <c r="BD15" s="276"/>
      <c r="BE15" s="276"/>
      <c r="BF15" s="276"/>
      <c r="BG15" s="276"/>
      <c r="BH15" s="276"/>
      <c r="BI15" s="276"/>
      <c r="BJ15" s="276"/>
      <c r="BK15" s="276"/>
      <c r="BL15" s="276"/>
      <c r="BM15" s="276"/>
      <c r="BN15" s="276"/>
      <c r="BO15" s="276"/>
      <c r="BP15" s="276"/>
      <c r="BQ15" s="276"/>
      <c r="BR15" s="276"/>
      <c r="BS15" s="276"/>
      <c r="BT15" s="276"/>
      <c r="BU15" s="276"/>
      <c r="BV15" s="276"/>
      <c r="BW15" s="276"/>
      <c r="BX15" s="276"/>
      <c r="BY15" s="276"/>
      <c r="BZ15" s="276"/>
      <c r="CA15" s="276"/>
      <c r="CB15" s="276"/>
    </row>
    <row r="16" spans="1:80" ht="14.25" customHeight="1">
      <c r="A16" s="267"/>
      <c r="B16" s="274" t="str">
        <f>IF($C16&lt;&gt;"",MAX($B$7:B15)+1,"")</f>
        <v/>
      </c>
      <c r="C16" s="325"/>
      <c r="D16" s="337"/>
      <c r="E16" s="338"/>
      <c r="F16" s="311"/>
      <c r="G16" s="311"/>
      <c r="H16" s="324"/>
      <c r="I16" s="313">
        <f ca="1">DATEDIF(Taula423[[#This Row],[Data naixement dd/mm/aaaa]],TODAY(),"Y")</f>
        <v>124</v>
      </c>
      <c r="J16" s="325"/>
      <c r="K16" s="329"/>
      <c r="L16" s="342"/>
      <c r="M16" s="328"/>
      <c r="N16" s="328"/>
      <c r="O16" s="533" t="str">
        <f>IF(Taula423[[#This Row],[Data inici contracte]]&lt;&gt;0,Taula423[[#This Row],[Data finalització contracte]]+1,"")</f>
        <v/>
      </c>
      <c r="P1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6" s="373" t="str">
        <f>IF(Taula423[[#This Row],[Data inici contracte]]&lt;&gt;0,((Taula423[[#This Row],[Dies de contracte en vigor durant l´any 2023]]/365)*14),"")</f>
        <v/>
      </c>
      <c r="R16" s="367"/>
      <c r="S16" s="367"/>
      <c r="T1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6" s="373" t="str">
        <f>IF(Taula423[[#This Row],[Suma total d''hores d''atenció]]=0,"",AM16)</f>
        <v/>
      </c>
      <c r="V16" s="329"/>
      <c r="W16" s="339"/>
      <c r="X16" s="339"/>
      <c r="Y16" s="339"/>
      <c r="Z16" s="339"/>
      <c r="AA16" s="339"/>
      <c r="AB16" s="318">
        <f t="shared" si="0"/>
        <v>0</v>
      </c>
      <c r="AC16" s="335">
        <f>Taula423[[#This Row],[Mòdul aplicat]]</f>
        <v>0</v>
      </c>
      <c r="AD16" s="336"/>
      <c r="AE16" s="343"/>
      <c r="AF16" s="267"/>
      <c r="AG16" s="474" t="str">
        <f>IF(Taula423[[#This Row],[Data inici contracte]]=0,"",12/365*Taula423[[#This Row],[Dies de contracte en vigor durant l´any 2023]])</f>
        <v/>
      </c>
      <c r="AH16" s="474" t="str">
        <f>IF(Taula423[[#This Row],[Data inici contracte]]=0,"",2/365*Taula423[[#This Row],[Dies de contracte en vigor durant l´any 2023]])</f>
        <v/>
      </c>
      <c r="AI16" s="322">
        <f>IF(AR16=1,((241.81/365)*Taula423[[#This Row],[Dies de contracte en vigor durant l´any 2023]]),0)</f>
        <v>0</v>
      </c>
      <c r="AJ16" s="322"/>
      <c r="AK1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10)]]&lt;&gt;"",AR16=1),1,0)</f>
        <v>0</v>
      </c>
      <c r="AL16" s="534">
        <f t="shared" si="4"/>
        <v>0</v>
      </c>
      <c r="AM1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6" s="322"/>
      <c r="AO16" s="344" t="s">
        <v>17</v>
      </c>
      <c r="AP16" s="276"/>
      <c r="AQ16" s="346"/>
      <c r="AR16" s="429">
        <f>IF(Taula423[[#This Row],[Núm. d''ordre]]&lt;&gt;"",1,0)</f>
        <v>0</v>
      </c>
      <c r="AS16" s="276"/>
      <c r="AT16" s="429">
        <f>IF(Taula423[[#This Row],[Núm. d''ordre]]&gt;0,1,0)</f>
        <v>1</v>
      </c>
      <c r="AU16" s="276"/>
      <c r="AV16" s="275">
        <f t="shared" si="5"/>
        <v>0</v>
      </c>
      <c r="AW16" s="275">
        <f t="shared" si="6"/>
        <v>0</v>
      </c>
      <c r="AX16" s="275">
        <f t="shared" si="1"/>
        <v>0</v>
      </c>
      <c r="AY16" s="276"/>
      <c r="AZ16" s="275">
        <f t="shared" si="2"/>
        <v>0</v>
      </c>
      <c r="BA16" s="275">
        <f t="shared" si="3"/>
        <v>0</v>
      </c>
      <c r="BB16" s="276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6"/>
      <c r="BP16" s="276"/>
      <c r="BQ16" s="276"/>
      <c r="BR16" s="276"/>
      <c r="BS16" s="276"/>
      <c r="BT16" s="276"/>
      <c r="BU16" s="276"/>
      <c r="BV16" s="276"/>
      <c r="BW16" s="276"/>
      <c r="BX16" s="276"/>
      <c r="BY16" s="276"/>
      <c r="BZ16" s="276"/>
      <c r="CA16" s="276"/>
      <c r="CB16" s="276"/>
    </row>
    <row r="17" spans="1:80" ht="14.25" customHeight="1">
      <c r="A17" s="267"/>
      <c r="B17" s="274" t="str">
        <f>IF($C17&lt;&gt;"",MAX($B$7:B16)+1,"")</f>
        <v/>
      </c>
      <c r="C17" s="340"/>
      <c r="D17" s="333"/>
      <c r="E17" s="341"/>
      <c r="F17" s="340"/>
      <c r="G17" s="311"/>
      <c r="H17" s="334"/>
      <c r="I17" s="313">
        <f ca="1">DATEDIF(Taula423[[#This Row],[Data naixement dd/mm/aaaa]],TODAY(),"Y")</f>
        <v>124</v>
      </c>
      <c r="J17" s="325"/>
      <c r="K17" s="329"/>
      <c r="L17" s="342"/>
      <c r="M17" s="328"/>
      <c r="N17" s="328"/>
      <c r="O17" s="533" t="str">
        <f>IF(Taula423[[#This Row],[Data inici contracte]]&lt;&gt;0,Taula423[[#This Row],[Data finalització contracte]]+1,"")</f>
        <v/>
      </c>
      <c r="P1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7" s="373" t="str">
        <f>IF(Taula423[[#This Row],[Data inici contracte]]&lt;&gt;0,((Taula423[[#This Row],[Dies de contracte en vigor durant l´any 2023]]/365)*14),"")</f>
        <v/>
      </c>
      <c r="R17" s="367"/>
      <c r="S17" s="367"/>
      <c r="T1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7" s="373" t="str">
        <f>IF(Taula423[[#This Row],[Suma total d''hores d''atenció]]=0,"",AM17)</f>
        <v/>
      </c>
      <c r="V17" s="329"/>
      <c r="W17" s="339"/>
      <c r="X17" s="339"/>
      <c r="Y17" s="339"/>
      <c r="Z17" s="339"/>
      <c r="AA17" s="339"/>
      <c r="AB17" s="318">
        <f t="shared" si="0"/>
        <v>0</v>
      </c>
      <c r="AC17" s="335">
        <f>Taula423[[#This Row],[Mòdul aplicat]]</f>
        <v>0</v>
      </c>
      <c r="AD17" s="336"/>
      <c r="AE17" s="343"/>
      <c r="AF17" s="267"/>
      <c r="AG17" s="474" t="str">
        <f>IF(Taula423[[#This Row],[Data inici contracte]]=0,"",12/365*Taula423[[#This Row],[Dies de contracte en vigor durant l´any 2023]])</f>
        <v/>
      </c>
      <c r="AH17" s="474" t="str">
        <f>IF(Taula423[[#This Row],[Data inici contracte]]=0,"",2/365*Taula423[[#This Row],[Dies de contracte en vigor durant l´any 2023]])</f>
        <v/>
      </c>
      <c r="AI17" s="322">
        <f>IF(AR17=1,((241.81/365)*Taula423[[#This Row],[Dies de contracte en vigor durant l´any 2023]]),0)</f>
        <v>0</v>
      </c>
      <c r="AJ17" s="322"/>
      <c r="AK1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10)]]&lt;&gt;"",AR17=1),1,0)</f>
        <v>0</v>
      </c>
      <c r="AL17" s="534">
        <f t="shared" si="4"/>
        <v>0</v>
      </c>
      <c r="AM1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7" s="322"/>
      <c r="AO17" s="344" t="s">
        <v>61</v>
      </c>
      <c r="AP17" s="276"/>
      <c r="AQ17" s="276"/>
      <c r="AR17" s="429">
        <f>IF(Taula423[[#This Row],[Núm. d''ordre]]&lt;&gt;"",1,0)</f>
        <v>0</v>
      </c>
      <c r="AS17" s="276"/>
      <c r="AT17" s="429">
        <f>IF(Taula423[[#This Row],[Núm. d''ordre]]&gt;0,1,0)</f>
        <v>1</v>
      </c>
      <c r="AU17" s="276"/>
      <c r="AV17" s="275">
        <f t="shared" si="5"/>
        <v>0</v>
      </c>
      <c r="AW17" s="275">
        <f t="shared" si="6"/>
        <v>0</v>
      </c>
      <c r="AX17" s="275">
        <f t="shared" si="1"/>
        <v>0</v>
      </c>
      <c r="AY17" s="276"/>
      <c r="AZ17" s="275">
        <f t="shared" si="2"/>
        <v>0</v>
      </c>
      <c r="BA17" s="275">
        <f t="shared" si="3"/>
        <v>0</v>
      </c>
      <c r="BB17" s="276"/>
      <c r="BC17" s="276"/>
      <c r="BD17" s="276"/>
      <c r="BE17" s="276"/>
      <c r="BF17" s="276"/>
      <c r="BG17" s="276"/>
      <c r="BH17" s="276"/>
      <c r="BI17" s="276"/>
      <c r="BJ17" s="276"/>
      <c r="BK17" s="276"/>
      <c r="BL17" s="276"/>
      <c r="BM17" s="276"/>
      <c r="BN17" s="276"/>
      <c r="BO17" s="276"/>
      <c r="BP17" s="276"/>
      <c r="BQ17" s="276"/>
      <c r="BR17" s="276"/>
      <c r="BS17" s="276"/>
      <c r="BT17" s="276"/>
      <c r="BU17" s="276"/>
      <c r="BV17" s="276"/>
      <c r="BW17" s="276"/>
      <c r="BX17" s="276"/>
      <c r="BY17" s="276"/>
      <c r="BZ17" s="276"/>
      <c r="CA17" s="276"/>
      <c r="CB17" s="276"/>
    </row>
    <row r="18" spans="1:80" ht="14.25" customHeight="1">
      <c r="A18" s="267"/>
      <c r="B18" s="274" t="str">
        <f>IF($C18&lt;&gt;"",MAX($B$7:B17)+1,"")</f>
        <v/>
      </c>
      <c r="C18" s="340"/>
      <c r="D18" s="333"/>
      <c r="E18" s="341"/>
      <c r="F18" s="340"/>
      <c r="G18" s="311"/>
      <c r="H18" s="334"/>
      <c r="I18" s="313">
        <f ca="1">DATEDIF(Taula423[[#This Row],[Data naixement dd/mm/aaaa]],TODAY(),"Y")</f>
        <v>124</v>
      </c>
      <c r="J18" s="325"/>
      <c r="K18" s="329"/>
      <c r="L18" s="342"/>
      <c r="M18" s="328"/>
      <c r="N18" s="328"/>
      <c r="O18" s="533" t="str">
        <f>IF(Taula423[[#This Row],[Data inici contracte]]&lt;&gt;0,Taula423[[#This Row],[Data finalització contracte]]+1,"")</f>
        <v/>
      </c>
      <c r="P1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8" s="373" t="str">
        <f>IF(Taula423[[#This Row],[Data inici contracte]]&lt;&gt;0,((Taula423[[#This Row],[Dies de contracte en vigor durant l´any 2023]]/365)*14),"")</f>
        <v/>
      </c>
      <c r="R18" s="367"/>
      <c r="S18" s="367"/>
      <c r="T1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8" s="373" t="str">
        <f>IF(Taula423[[#This Row],[Suma total d''hores d''atenció]]=0,"",AM18)</f>
        <v/>
      </c>
      <c r="V18" s="329"/>
      <c r="W18" s="339"/>
      <c r="X18" s="339"/>
      <c r="Y18" s="339"/>
      <c r="Z18" s="339"/>
      <c r="AA18" s="339"/>
      <c r="AB18" s="318">
        <f t="shared" si="0"/>
        <v>0</v>
      </c>
      <c r="AC18" s="335">
        <f>Taula423[[#This Row],[Mòdul aplicat]]</f>
        <v>0</v>
      </c>
      <c r="AD18" s="336"/>
      <c r="AE18" s="343"/>
      <c r="AF18" s="267"/>
      <c r="AG18" s="474" t="str">
        <f>IF(Taula423[[#This Row],[Data inici contracte]]=0,"",12/365*Taula423[[#This Row],[Dies de contracte en vigor durant l´any 2023]])</f>
        <v/>
      </c>
      <c r="AH18" s="474" t="str">
        <f>IF(Taula423[[#This Row],[Data inici contracte]]=0,"",2/365*Taula423[[#This Row],[Dies de contracte en vigor durant l´any 2023]])</f>
        <v/>
      </c>
      <c r="AI18" s="322">
        <f>IF(AR18=1,((241.81/365)*Taula423[[#This Row],[Dies de contracte en vigor durant l´any 2023]]),0)</f>
        <v>0</v>
      </c>
      <c r="AJ18" s="322"/>
      <c r="AK1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10)]]&lt;&gt;"",AR18=1),1,0)</f>
        <v>0</v>
      </c>
      <c r="AL18" s="534">
        <f t="shared" si="4"/>
        <v>0</v>
      </c>
      <c r="AM1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8" s="322"/>
      <c r="AO18" s="347" t="s">
        <v>15</v>
      </c>
      <c r="AP18" s="276"/>
      <c r="AQ18" s="276"/>
      <c r="AR18" s="429">
        <f>IF(Taula423[[#This Row],[Núm. d''ordre]]&lt;&gt;"",1,0)</f>
        <v>0</v>
      </c>
      <c r="AS18" s="276"/>
      <c r="AT18" s="429">
        <f>IF(Taula423[[#This Row],[Núm. d''ordre]]&gt;0,1,0)</f>
        <v>1</v>
      </c>
      <c r="AU18" s="276"/>
      <c r="AV18" s="275">
        <f t="shared" si="5"/>
        <v>0</v>
      </c>
      <c r="AW18" s="275">
        <f t="shared" si="6"/>
        <v>0</v>
      </c>
      <c r="AX18" s="275">
        <f t="shared" si="1"/>
        <v>0</v>
      </c>
      <c r="AY18" s="276"/>
      <c r="AZ18" s="275">
        <f t="shared" si="2"/>
        <v>0</v>
      </c>
      <c r="BA18" s="275">
        <f t="shared" si="3"/>
        <v>0</v>
      </c>
      <c r="BB18" s="276"/>
      <c r="BC18" s="276"/>
      <c r="BD18" s="276"/>
      <c r="BE18" s="276"/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T18" s="276"/>
      <c r="BU18" s="276"/>
      <c r="BV18" s="276"/>
      <c r="BW18" s="276"/>
      <c r="BX18" s="276"/>
      <c r="BY18" s="276"/>
      <c r="BZ18" s="276"/>
      <c r="CA18" s="276"/>
      <c r="CB18" s="276"/>
    </row>
    <row r="19" spans="1:80" ht="14.25" customHeight="1">
      <c r="A19" s="267"/>
      <c r="B19" s="274" t="str">
        <f>IF($C19&lt;&gt;"",MAX($B$7:B18)+1,"")</f>
        <v/>
      </c>
      <c r="C19" s="340"/>
      <c r="D19" s="333"/>
      <c r="E19" s="341"/>
      <c r="F19" s="340"/>
      <c r="G19" s="311"/>
      <c r="H19" s="334"/>
      <c r="I19" s="313">
        <f ca="1">DATEDIF(Taula423[[#This Row],[Data naixement dd/mm/aaaa]],TODAY(),"Y")</f>
        <v>124</v>
      </c>
      <c r="J19" s="325"/>
      <c r="K19" s="329"/>
      <c r="L19" s="342"/>
      <c r="M19" s="328"/>
      <c r="N19" s="328"/>
      <c r="O19" s="533" t="str">
        <f>IF(Taula423[[#This Row],[Data inici contracte]]&lt;&gt;0,Taula423[[#This Row],[Data finalització contracte]]+1,"")</f>
        <v/>
      </c>
      <c r="P1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9" s="373" t="str">
        <f>IF(Taula423[[#This Row],[Data inici contracte]]&lt;&gt;0,((Taula423[[#This Row],[Dies de contracte en vigor durant l´any 2023]]/365)*14),"")</f>
        <v/>
      </c>
      <c r="R19" s="367"/>
      <c r="S19" s="367"/>
      <c r="T1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9" s="373" t="str">
        <f>IF(Taula423[[#This Row],[Suma total d''hores d''atenció]]=0,"",AM19)</f>
        <v/>
      </c>
      <c r="V19" s="329"/>
      <c r="W19" s="339"/>
      <c r="X19" s="339"/>
      <c r="Y19" s="339"/>
      <c r="Z19" s="339"/>
      <c r="AA19" s="339"/>
      <c r="AB19" s="318">
        <f t="shared" si="0"/>
        <v>0</v>
      </c>
      <c r="AC19" s="335">
        <f>Taula423[[#This Row],[Mòdul aplicat]]</f>
        <v>0</v>
      </c>
      <c r="AD19" s="336"/>
      <c r="AE19" s="343"/>
      <c r="AF19" s="267"/>
      <c r="AG19" s="474" t="str">
        <f>IF(Taula423[[#This Row],[Data inici contracte]]=0,"",12/365*Taula423[[#This Row],[Dies de contracte en vigor durant l´any 2023]])</f>
        <v/>
      </c>
      <c r="AH19" s="474" t="str">
        <f>IF(Taula423[[#This Row],[Data inici contracte]]=0,"",2/365*Taula423[[#This Row],[Dies de contracte en vigor durant l´any 2023]])</f>
        <v/>
      </c>
      <c r="AI19" s="322">
        <f>IF(AR19=1,((241.81/365)*Taula423[[#This Row],[Dies de contracte en vigor durant l´any 2023]]),0)</f>
        <v>0</v>
      </c>
      <c r="AJ19" s="322"/>
      <c r="AK1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10)]]&lt;&gt;"",AR19=1),1,0)</f>
        <v>0</v>
      </c>
      <c r="AL19" s="534">
        <f t="shared" si="4"/>
        <v>0</v>
      </c>
      <c r="AM1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9" s="322"/>
      <c r="AO19" s="347" t="s">
        <v>16</v>
      </c>
      <c r="AP19" s="276"/>
      <c r="AQ19" s="276"/>
      <c r="AR19" s="429">
        <f>IF(Taula423[[#This Row],[Núm. d''ordre]]&lt;&gt;"",1,0)</f>
        <v>0</v>
      </c>
      <c r="AS19" s="276"/>
      <c r="AT19" s="429">
        <f>IF(Taula423[[#This Row],[Núm. d''ordre]]&gt;0,1,0)</f>
        <v>1</v>
      </c>
      <c r="AU19" s="276"/>
      <c r="AV19" s="275">
        <f t="shared" si="5"/>
        <v>0</v>
      </c>
      <c r="AW19" s="275">
        <f t="shared" si="6"/>
        <v>0</v>
      </c>
      <c r="AX19" s="275">
        <f t="shared" si="1"/>
        <v>0</v>
      </c>
      <c r="AY19" s="276"/>
      <c r="AZ19" s="275">
        <f t="shared" si="2"/>
        <v>0</v>
      </c>
      <c r="BA19" s="275">
        <f t="shared" si="3"/>
        <v>0</v>
      </c>
      <c r="BB19" s="276"/>
      <c r="BC19" s="276"/>
      <c r="BD19" s="276"/>
      <c r="BE19" s="276"/>
      <c r="BF19" s="276"/>
      <c r="BG19" s="276"/>
      <c r="BH19" s="276"/>
      <c r="BI19" s="276"/>
      <c r="BJ19" s="276"/>
      <c r="BK19" s="276"/>
      <c r="BL19" s="276"/>
      <c r="BM19" s="276"/>
      <c r="BN19" s="276"/>
      <c r="BO19" s="276"/>
      <c r="BP19" s="276"/>
      <c r="BQ19" s="276"/>
      <c r="BR19" s="276"/>
      <c r="BS19" s="276"/>
      <c r="BT19" s="276"/>
      <c r="BU19" s="276"/>
      <c r="BV19" s="276"/>
      <c r="BW19" s="276"/>
      <c r="BX19" s="276"/>
      <c r="BY19" s="276"/>
      <c r="BZ19" s="276"/>
      <c r="CA19" s="276"/>
      <c r="CB19" s="276"/>
    </row>
    <row r="20" spans="1:80" ht="14.25" customHeight="1">
      <c r="A20" s="267"/>
      <c r="B20" s="274" t="str">
        <f>IF($C20&lt;&gt;"",MAX($B$7:B19)+1,"")</f>
        <v/>
      </c>
      <c r="C20" s="325"/>
      <c r="D20" s="337"/>
      <c r="E20" s="338"/>
      <c r="F20" s="311"/>
      <c r="G20" s="311"/>
      <c r="H20" s="324"/>
      <c r="I20" s="313">
        <f ca="1">DATEDIF(Taula423[[#This Row],[Data naixement dd/mm/aaaa]],TODAY(),"Y")</f>
        <v>124</v>
      </c>
      <c r="J20" s="325"/>
      <c r="K20" s="329"/>
      <c r="L20" s="342"/>
      <c r="M20" s="328"/>
      <c r="N20" s="328"/>
      <c r="O20" s="533" t="str">
        <f>IF(Taula423[[#This Row],[Data inici contracte]]&lt;&gt;0,Taula423[[#This Row],[Data finalització contracte]]+1,"")</f>
        <v/>
      </c>
      <c r="P2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0" s="373" t="str">
        <f>IF(Taula423[[#This Row],[Data inici contracte]]&lt;&gt;0,((Taula423[[#This Row],[Dies de contracte en vigor durant l´any 2023]]/365)*14),"")</f>
        <v/>
      </c>
      <c r="R20" s="367"/>
      <c r="S20" s="367"/>
      <c r="T2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0" s="373" t="str">
        <f>IF(Taula423[[#This Row],[Suma total d''hores d''atenció]]=0,"",AM20)</f>
        <v/>
      </c>
      <c r="V20" s="329"/>
      <c r="W20" s="339"/>
      <c r="X20" s="339"/>
      <c r="Y20" s="339"/>
      <c r="Z20" s="339"/>
      <c r="AA20" s="339"/>
      <c r="AB20" s="318">
        <f t="shared" si="0"/>
        <v>0</v>
      </c>
      <c r="AC20" s="335">
        <f>Taula423[[#This Row],[Mòdul aplicat]]</f>
        <v>0</v>
      </c>
      <c r="AD20" s="336"/>
      <c r="AE20" s="343"/>
      <c r="AF20" s="267"/>
      <c r="AG20" s="474" t="str">
        <f>IF(Taula423[[#This Row],[Data inici contracte]]=0,"",12/365*Taula423[[#This Row],[Dies de contracte en vigor durant l´any 2023]])</f>
        <v/>
      </c>
      <c r="AH20" s="474" t="str">
        <f>IF(Taula423[[#This Row],[Data inici contracte]]=0,"",2/365*Taula423[[#This Row],[Dies de contracte en vigor durant l´any 2023]])</f>
        <v/>
      </c>
      <c r="AI20" s="322">
        <f>IF(AR20=1,((241.81/365)*Taula423[[#This Row],[Dies de contracte en vigor durant l´any 2023]]),0)</f>
        <v>0</v>
      </c>
      <c r="AJ20" s="322"/>
      <c r="AK2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10)]]&lt;&gt;"",AR20=1),1,0)</f>
        <v>0</v>
      </c>
      <c r="AL20" s="534">
        <f t="shared" si="4"/>
        <v>0</v>
      </c>
      <c r="AM2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0" s="322"/>
      <c r="AO20" s="347" t="s">
        <v>17</v>
      </c>
      <c r="AP20" s="276"/>
      <c r="AQ20" s="276"/>
      <c r="AR20" s="429">
        <f>IF(Taula423[[#This Row],[Núm. d''ordre]]&lt;&gt;"",1,0)</f>
        <v>0</v>
      </c>
      <c r="AS20" s="276"/>
      <c r="AT20" s="429">
        <f>IF(Taula423[[#This Row],[Núm. d''ordre]]&gt;0,1,0)</f>
        <v>1</v>
      </c>
      <c r="AU20" s="276"/>
      <c r="AV20" s="275">
        <f t="shared" si="5"/>
        <v>0</v>
      </c>
      <c r="AW20" s="275">
        <f t="shared" si="6"/>
        <v>0</v>
      </c>
      <c r="AX20" s="275">
        <f t="shared" si="1"/>
        <v>0</v>
      </c>
      <c r="AY20" s="276"/>
      <c r="AZ20" s="275">
        <f t="shared" si="2"/>
        <v>0</v>
      </c>
      <c r="BA20" s="275">
        <f t="shared" si="3"/>
        <v>0</v>
      </c>
      <c r="BB20" s="276"/>
      <c r="BC20" s="276"/>
      <c r="BD20" s="276"/>
      <c r="BE20" s="276"/>
      <c r="BF20" s="276"/>
      <c r="BG20" s="276"/>
      <c r="BH20" s="276"/>
      <c r="BI20" s="276"/>
      <c r="BJ20" s="276"/>
      <c r="BK20" s="276"/>
      <c r="BL20" s="276"/>
      <c r="BM20" s="276"/>
      <c r="BN20" s="276"/>
      <c r="BO20" s="276"/>
      <c r="BP20" s="276"/>
      <c r="BQ20" s="276"/>
      <c r="BR20" s="276"/>
      <c r="BS20" s="276"/>
      <c r="BT20" s="276"/>
      <c r="BU20" s="276"/>
      <c r="BV20" s="276"/>
      <c r="BW20" s="276"/>
      <c r="BX20" s="276"/>
      <c r="BY20" s="276"/>
      <c r="BZ20" s="276"/>
      <c r="CA20" s="276"/>
      <c r="CB20" s="276"/>
    </row>
    <row r="21" spans="1:80" ht="14.25" customHeight="1">
      <c r="A21" s="267"/>
      <c r="B21" s="274" t="str">
        <f>IF($C21&lt;&gt;"",MAX($B$7:B20)+1,"")</f>
        <v/>
      </c>
      <c r="C21" s="325"/>
      <c r="D21" s="337"/>
      <c r="E21" s="338"/>
      <c r="F21" s="311"/>
      <c r="G21" s="311"/>
      <c r="H21" s="324"/>
      <c r="I21" s="313">
        <f ca="1">DATEDIF(Taula423[[#This Row],[Data naixement dd/mm/aaaa]],TODAY(),"Y")</f>
        <v>124</v>
      </c>
      <c r="J21" s="325"/>
      <c r="K21" s="329"/>
      <c r="L21" s="342"/>
      <c r="M21" s="328"/>
      <c r="N21" s="328"/>
      <c r="O21" s="533" t="str">
        <f>IF(Taula423[[#This Row],[Data inici contracte]]&lt;&gt;0,Taula423[[#This Row],[Data finalització contracte]]+1,"")</f>
        <v/>
      </c>
      <c r="P2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1" s="373" t="str">
        <f>IF(Taula423[[#This Row],[Data inici contracte]]&lt;&gt;0,((Taula423[[#This Row],[Dies de contracte en vigor durant l´any 2023]]/365)*14),"")</f>
        <v/>
      </c>
      <c r="R21" s="367"/>
      <c r="S21" s="367"/>
      <c r="T2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1" s="373" t="str">
        <f>IF(Taula423[[#This Row],[Suma total d''hores d''atenció]]=0,"",AM21)</f>
        <v/>
      </c>
      <c r="V21" s="329"/>
      <c r="W21" s="339"/>
      <c r="X21" s="339"/>
      <c r="Y21" s="339"/>
      <c r="Z21" s="339"/>
      <c r="AA21" s="339"/>
      <c r="AB21" s="318">
        <f t="shared" si="0"/>
        <v>0</v>
      </c>
      <c r="AC21" s="335">
        <f>Taula423[[#This Row],[Mòdul aplicat]]</f>
        <v>0</v>
      </c>
      <c r="AD21" s="336"/>
      <c r="AE21" s="343"/>
      <c r="AF21" s="267"/>
      <c r="AG21" s="474" t="str">
        <f>IF(Taula423[[#This Row],[Data inici contracte]]=0,"",12/365*Taula423[[#This Row],[Dies de contracte en vigor durant l´any 2023]])</f>
        <v/>
      </c>
      <c r="AH21" s="474" t="str">
        <f>IF(Taula423[[#This Row],[Data inici contracte]]=0,"",2/365*Taula423[[#This Row],[Dies de contracte en vigor durant l´any 2023]])</f>
        <v/>
      </c>
      <c r="AI21" s="322">
        <f>IF(AR21=1,((241.81/365)*Taula423[[#This Row],[Dies de contracte en vigor durant l´any 2023]]),0)</f>
        <v>0</v>
      </c>
      <c r="AJ21" s="322"/>
      <c r="AK2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10)]]&lt;&gt;"",AR21=1),1,0)</f>
        <v>0</v>
      </c>
      <c r="AL21" s="534">
        <f t="shared" si="4"/>
        <v>0</v>
      </c>
      <c r="AM2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1" s="322"/>
      <c r="AO21" s="347" t="s">
        <v>33</v>
      </c>
      <c r="AP21" s="276"/>
      <c r="AQ21" s="276"/>
      <c r="AR21" s="429">
        <f>IF(Taula423[[#This Row],[Núm. d''ordre]]&lt;&gt;"",1,0)</f>
        <v>0</v>
      </c>
      <c r="AS21" s="276"/>
      <c r="AT21" s="429">
        <f>IF(Taula423[[#This Row],[Núm. d''ordre]]&gt;0,1,0)</f>
        <v>1</v>
      </c>
      <c r="AU21" s="276"/>
      <c r="AV21" s="275">
        <f t="shared" si="5"/>
        <v>0</v>
      </c>
      <c r="AW21" s="275">
        <f t="shared" si="6"/>
        <v>0</v>
      </c>
      <c r="AX21" s="275">
        <f t="shared" si="1"/>
        <v>0</v>
      </c>
      <c r="AY21" s="276"/>
      <c r="AZ21" s="275">
        <f t="shared" si="2"/>
        <v>0</v>
      </c>
      <c r="BA21" s="275">
        <f t="shared" si="3"/>
        <v>0</v>
      </c>
      <c r="BB21" s="276"/>
      <c r="BC21" s="276"/>
      <c r="BD21" s="276"/>
      <c r="BE21" s="276"/>
      <c r="BF21" s="276"/>
      <c r="BG21" s="276"/>
      <c r="BH21" s="276"/>
      <c r="BI21" s="276"/>
      <c r="BJ21" s="276"/>
      <c r="BK21" s="276"/>
      <c r="BL21" s="276"/>
      <c r="BM21" s="276"/>
      <c r="BN21" s="276"/>
      <c r="BO21" s="276"/>
      <c r="BP21" s="276"/>
      <c r="BQ21" s="276"/>
      <c r="BR21" s="276"/>
      <c r="BS21" s="276"/>
      <c r="BT21" s="276"/>
      <c r="BU21" s="276"/>
      <c r="BV21" s="276"/>
      <c r="BW21" s="276"/>
      <c r="BX21" s="276"/>
      <c r="BY21" s="276"/>
      <c r="BZ21" s="276"/>
      <c r="CA21" s="276"/>
      <c r="CB21" s="276"/>
    </row>
    <row r="22" spans="1:80" ht="14.25" customHeight="1">
      <c r="A22" s="267"/>
      <c r="B22" s="274" t="str">
        <f>IF($C22&lt;&gt;"",MAX($B$7:B21)+1,"")</f>
        <v/>
      </c>
      <c r="C22" s="325"/>
      <c r="D22" s="337"/>
      <c r="E22" s="338"/>
      <c r="F22" s="311"/>
      <c r="G22" s="311"/>
      <c r="H22" s="324"/>
      <c r="I22" s="313">
        <f ca="1">DATEDIF(Taula423[[#This Row],[Data naixement dd/mm/aaaa]],TODAY(),"Y")</f>
        <v>124</v>
      </c>
      <c r="J22" s="325"/>
      <c r="K22" s="329"/>
      <c r="L22" s="342"/>
      <c r="M22" s="328"/>
      <c r="N22" s="328"/>
      <c r="O22" s="533" t="str">
        <f>IF(Taula423[[#This Row],[Data inici contracte]]&lt;&gt;0,Taula423[[#This Row],[Data finalització contracte]]+1,"")</f>
        <v/>
      </c>
      <c r="P2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2" s="373" t="str">
        <f>IF(Taula423[[#This Row],[Data inici contracte]]&lt;&gt;0,((Taula423[[#This Row],[Dies de contracte en vigor durant l´any 2023]]/365)*14),"")</f>
        <v/>
      </c>
      <c r="R22" s="367"/>
      <c r="S22" s="367"/>
      <c r="T2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2" s="373" t="str">
        <f>IF(Taula423[[#This Row],[Suma total d''hores d''atenció]]=0,"",AM22)</f>
        <v/>
      </c>
      <c r="V22" s="329"/>
      <c r="W22" s="339"/>
      <c r="X22" s="339"/>
      <c r="Y22" s="339"/>
      <c r="Z22" s="339"/>
      <c r="AA22" s="339"/>
      <c r="AB22" s="318">
        <f t="shared" si="0"/>
        <v>0</v>
      </c>
      <c r="AC22" s="335">
        <f>Taula423[[#This Row],[Mòdul aplicat]]</f>
        <v>0</v>
      </c>
      <c r="AD22" s="336"/>
      <c r="AE22" s="343"/>
      <c r="AF22" s="267"/>
      <c r="AG22" s="474" t="str">
        <f>IF(Taula423[[#This Row],[Data inici contracte]]=0,"",12/365*Taula423[[#This Row],[Dies de contracte en vigor durant l´any 2023]])</f>
        <v/>
      </c>
      <c r="AH22" s="474" t="str">
        <f>IF(Taula423[[#This Row],[Data inici contracte]]=0,"",2/365*Taula423[[#This Row],[Dies de contracte en vigor durant l´any 2023]])</f>
        <v/>
      </c>
      <c r="AI22" s="322">
        <f>IF(AR22=1,((241.81/365)*Taula423[[#This Row],[Dies de contracte en vigor durant l´any 2023]]),0)</f>
        <v>0</v>
      </c>
      <c r="AJ22" s="322"/>
      <c r="AK2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10)]]&lt;&gt;"",AR22=1),1,0)</f>
        <v>0</v>
      </c>
      <c r="AL22" s="534">
        <f t="shared" si="4"/>
        <v>0</v>
      </c>
      <c r="AM2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2" s="322"/>
      <c r="AO22" s="347" t="s">
        <v>62</v>
      </c>
      <c r="AP22" s="276"/>
      <c r="AQ22" s="276"/>
      <c r="AR22" s="429">
        <f>IF(Taula423[[#This Row],[Núm. d''ordre]]&lt;&gt;"",1,0)</f>
        <v>0</v>
      </c>
      <c r="AS22" s="276"/>
      <c r="AT22" s="429">
        <f>IF(Taula423[[#This Row],[Núm. d''ordre]]&gt;0,1,0)</f>
        <v>1</v>
      </c>
      <c r="AU22" s="276"/>
      <c r="AV22" s="275">
        <f t="shared" si="5"/>
        <v>0</v>
      </c>
      <c r="AW22" s="275">
        <f t="shared" si="6"/>
        <v>0</v>
      </c>
      <c r="AX22" s="275">
        <f t="shared" si="1"/>
        <v>0</v>
      </c>
      <c r="AY22" s="276"/>
      <c r="AZ22" s="275">
        <f t="shared" si="2"/>
        <v>0</v>
      </c>
      <c r="BA22" s="275">
        <f t="shared" si="3"/>
        <v>0</v>
      </c>
      <c r="BB22" s="276"/>
      <c r="BC22" s="276"/>
      <c r="BD22" s="276"/>
      <c r="BE22" s="276"/>
      <c r="BF22" s="276"/>
      <c r="BG22" s="276"/>
      <c r="BH22" s="276"/>
      <c r="BI22" s="276"/>
      <c r="BJ22" s="276"/>
      <c r="BK22" s="276"/>
      <c r="BL22" s="276"/>
      <c r="BM22" s="276"/>
      <c r="BN22" s="276"/>
      <c r="BO22" s="276"/>
      <c r="BP22" s="276"/>
      <c r="BQ22" s="276"/>
      <c r="BR22" s="276"/>
      <c r="BS22" s="276"/>
      <c r="BT22" s="276"/>
      <c r="BU22" s="276"/>
      <c r="BV22" s="276"/>
      <c r="BW22" s="276"/>
      <c r="BX22" s="276"/>
      <c r="BY22" s="276"/>
      <c r="BZ22" s="276"/>
      <c r="CA22" s="276"/>
      <c r="CB22" s="276"/>
    </row>
    <row r="23" spans="1:80" ht="14.25" customHeight="1">
      <c r="A23" s="267"/>
      <c r="B23" s="274" t="str">
        <f>IF($C23&lt;&gt;"",MAX($B$7:B22)+1,"")</f>
        <v/>
      </c>
      <c r="C23" s="325"/>
      <c r="D23" s="337"/>
      <c r="E23" s="338"/>
      <c r="F23" s="311"/>
      <c r="G23" s="311"/>
      <c r="H23" s="324"/>
      <c r="I23" s="313">
        <f ca="1">DATEDIF(Taula423[[#This Row],[Data naixement dd/mm/aaaa]],TODAY(),"Y")</f>
        <v>124</v>
      </c>
      <c r="J23" s="325"/>
      <c r="K23" s="329"/>
      <c r="L23" s="342"/>
      <c r="M23" s="328"/>
      <c r="N23" s="328"/>
      <c r="O23" s="533" t="str">
        <f>IF(Taula423[[#This Row],[Data inici contracte]]&lt;&gt;0,Taula423[[#This Row],[Data finalització contracte]]+1,"")</f>
        <v/>
      </c>
      <c r="P2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3" s="373" t="str">
        <f>IF(Taula423[[#This Row],[Data inici contracte]]&lt;&gt;0,((Taula423[[#This Row],[Dies de contracte en vigor durant l´any 2023]]/365)*14),"")</f>
        <v/>
      </c>
      <c r="R23" s="367"/>
      <c r="S23" s="367"/>
      <c r="T2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3" s="373" t="str">
        <f>IF(Taula423[[#This Row],[Suma total d''hores d''atenció]]=0,"",AM23)</f>
        <v/>
      </c>
      <c r="V23" s="329"/>
      <c r="W23" s="339"/>
      <c r="X23" s="339"/>
      <c r="Y23" s="339"/>
      <c r="Z23" s="339"/>
      <c r="AA23" s="339"/>
      <c r="AB23" s="318">
        <f t="shared" si="0"/>
        <v>0</v>
      </c>
      <c r="AC23" s="335">
        <f>Taula423[[#This Row],[Mòdul aplicat]]</f>
        <v>0</v>
      </c>
      <c r="AD23" s="336"/>
      <c r="AE23" s="343"/>
      <c r="AF23" s="267"/>
      <c r="AG23" s="474" t="str">
        <f>IF(Taula423[[#This Row],[Data inici contracte]]=0,"",12/365*Taula423[[#This Row],[Dies de contracte en vigor durant l´any 2023]])</f>
        <v/>
      </c>
      <c r="AH23" s="474" t="str">
        <f>IF(Taula423[[#This Row],[Data inici contracte]]=0,"",2/365*Taula423[[#This Row],[Dies de contracte en vigor durant l´any 2023]])</f>
        <v/>
      </c>
      <c r="AI23" s="322">
        <f>IF(AR23=1,((241.81/365)*Taula423[[#This Row],[Dies de contracte en vigor durant l´any 2023]]),0)</f>
        <v>0</v>
      </c>
      <c r="AJ23" s="322"/>
      <c r="AK2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10)]]&lt;&gt;"",AR23=1),1,0)</f>
        <v>0</v>
      </c>
      <c r="AL23" s="534">
        <f t="shared" si="4"/>
        <v>0</v>
      </c>
      <c r="AM2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3" s="322"/>
      <c r="AO23" s="347" t="s">
        <v>110</v>
      </c>
      <c r="AP23" s="276"/>
      <c r="AQ23" s="276"/>
      <c r="AR23" s="429">
        <f>IF(Taula423[[#This Row],[Núm. d''ordre]]&lt;&gt;"",1,0)</f>
        <v>0</v>
      </c>
      <c r="AS23" s="276"/>
      <c r="AT23" s="429">
        <f>IF(Taula423[[#This Row],[Núm. d''ordre]]&gt;0,1,0)</f>
        <v>1</v>
      </c>
      <c r="AU23" s="276"/>
      <c r="AV23" s="275">
        <f t="shared" si="5"/>
        <v>0</v>
      </c>
      <c r="AW23" s="275">
        <f t="shared" si="6"/>
        <v>0</v>
      </c>
      <c r="AX23" s="275">
        <f t="shared" si="1"/>
        <v>0</v>
      </c>
      <c r="AY23" s="276"/>
      <c r="AZ23" s="275">
        <f t="shared" si="2"/>
        <v>0</v>
      </c>
      <c r="BA23" s="275">
        <f t="shared" si="3"/>
        <v>0</v>
      </c>
      <c r="BB23" s="276"/>
      <c r="BC23" s="276"/>
      <c r="BD23" s="276"/>
      <c r="BE23" s="276"/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T23" s="276"/>
      <c r="BU23" s="276"/>
      <c r="BV23" s="276"/>
      <c r="BW23" s="276"/>
      <c r="BX23" s="276"/>
      <c r="BY23" s="276"/>
      <c r="BZ23" s="276"/>
      <c r="CA23" s="276"/>
      <c r="CB23" s="276"/>
    </row>
    <row r="24" spans="1:80" ht="14.25" customHeight="1">
      <c r="A24" s="267"/>
      <c r="B24" s="274" t="str">
        <f>IF($C24&lt;&gt;"",MAX($B$7:B23)+1,"")</f>
        <v/>
      </c>
      <c r="C24" s="325"/>
      <c r="D24" s="337"/>
      <c r="E24" s="338"/>
      <c r="F24" s="311"/>
      <c r="G24" s="311"/>
      <c r="H24" s="324"/>
      <c r="I24" s="313">
        <f ca="1">DATEDIF(Taula423[[#This Row],[Data naixement dd/mm/aaaa]],TODAY(),"Y")</f>
        <v>124</v>
      </c>
      <c r="J24" s="325"/>
      <c r="K24" s="326"/>
      <c r="L24" s="327"/>
      <c r="M24" s="328"/>
      <c r="N24" s="328"/>
      <c r="O24" s="533" t="str">
        <f>IF(Taula423[[#This Row],[Data inici contracte]]&lt;&gt;0,Taula423[[#This Row],[Data finalització contracte]]+1,"")</f>
        <v/>
      </c>
      <c r="P2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4" s="373" t="str">
        <f>IF(Taula423[[#This Row],[Data inici contracte]]&lt;&gt;0,((Taula423[[#This Row],[Dies de contracte en vigor durant l´any 2023]]/365)*14),"")</f>
        <v/>
      </c>
      <c r="R24" s="367"/>
      <c r="S24" s="367"/>
      <c r="T2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4" s="373" t="str">
        <f>IF(Taula423[[#This Row],[Suma total d''hores d''atenció]]=0,"",AM24)</f>
        <v/>
      </c>
      <c r="V24" s="329"/>
      <c r="W24" s="339"/>
      <c r="X24" s="339"/>
      <c r="Y24" s="339"/>
      <c r="Z24" s="339"/>
      <c r="AA24" s="339"/>
      <c r="AB24" s="318">
        <f t="shared" si="0"/>
        <v>0</v>
      </c>
      <c r="AC24" s="335">
        <f>Taula423[[#This Row],[Mòdul aplicat]]</f>
        <v>0</v>
      </c>
      <c r="AD24" s="336"/>
      <c r="AE24" s="343"/>
      <c r="AF24" s="267"/>
      <c r="AG24" s="474" t="str">
        <f>IF(Taula423[[#This Row],[Data inici contracte]]=0,"",12/365*Taula423[[#This Row],[Dies de contracte en vigor durant l´any 2023]])</f>
        <v/>
      </c>
      <c r="AH24" s="474" t="str">
        <f>IF(Taula423[[#This Row],[Data inici contracte]]=0,"",2/365*Taula423[[#This Row],[Dies de contracte en vigor durant l´any 2023]])</f>
        <v/>
      </c>
      <c r="AI24" s="322">
        <f>IF(AR24=1,((241.81/365)*Taula423[[#This Row],[Dies de contracte en vigor durant l´any 2023]]),0)</f>
        <v>0</v>
      </c>
      <c r="AJ24" s="322"/>
      <c r="AK2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10)]]&lt;&gt;"",AR24=1),1,0)</f>
        <v>0</v>
      </c>
      <c r="AL24" s="534">
        <f t="shared" si="4"/>
        <v>0</v>
      </c>
      <c r="AM2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4" s="322"/>
      <c r="AO24" s="276"/>
      <c r="AP24" s="276"/>
      <c r="AQ24" s="276"/>
      <c r="AR24" s="429">
        <f>IF(Taula423[[#This Row],[Núm. d''ordre]]&lt;&gt;"",1,0)</f>
        <v>0</v>
      </c>
      <c r="AS24" s="276"/>
      <c r="AT24" s="429">
        <f>IF(Taula423[[#This Row],[Núm. d''ordre]]&gt;0,1,0)</f>
        <v>1</v>
      </c>
      <c r="AU24" s="276"/>
      <c r="AV24" s="275">
        <f t="shared" si="5"/>
        <v>0</v>
      </c>
      <c r="AW24" s="275">
        <f t="shared" si="6"/>
        <v>0</v>
      </c>
      <c r="AX24" s="275">
        <f t="shared" si="1"/>
        <v>0</v>
      </c>
      <c r="AY24" s="276"/>
      <c r="AZ24" s="275">
        <f t="shared" si="2"/>
        <v>0</v>
      </c>
      <c r="BA24" s="275">
        <f t="shared" si="3"/>
        <v>0</v>
      </c>
      <c r="BB24" s="276"/>
      <c r="BC24" s="276"/>
      <c r="BD24" s="276"/>
      <c r="BE24" s="276"/>
      <c r="BF24" s="276"/>
      <c r="BG24" s="276"/>
      <c r="BH24" s="276"/>
      <c r="BI24" s="276"/>
      <c r="BJ24" s="276"/>
      <c r="BK24" s="276"/>
      <c r="BL24" s="276"/>
      <c r="BM24" s="276"/>
      <c r="BN24" s="276"/>
      <c r="BO24" s="276"/>
      <c r="BP24" s="276"/>
      <c r="BQ24" s="276"/>
      <c r="BR24" s="276"/>
      <c r="BS24" s="276"/>
      <c r="BT24" s="276"/>
      <c r="BU24" s="276"/>
      <c r="BV24" s="276"/>
      <c r="BW24" s="276"/>
      <c r="BX24" s="276"/>
      <c r="BY24" s="276"/>
      <c r="BZ24" s="276"/>
      <c r="CA24" s="276"/>
      <c r="CB24" s="276"/>
    </row>
    <row r="25" spans="1:80" ht="14.25" customHeight="1">
      <c r="A25" s="267"/>
      <c r="B25" s="274" t="str">
        <f>IF($C25&lt;&gt;"",MAX($B$7:B24)+1,"")</f>
        <v/>
      </c>
      <c r="C25" s="325"/>
      <c r="D25" s="337"/>
      <c r="E25" s="338"/>
      <c r="F25" s="311"/>
      <c r="G25" s="311"/>
      <c r="H25" s="324"/>
      <c r="I25" s="313">
        <f ca="1">DATEDIF(Taula423[[#This Row],[Data naixement dd/mm/aaaa]],TODAY(),"Y")</f>
        <v>124</v>
      </c>
      <c r="J25" s="325"/>
      <c r="K25" s="329"/>
      <c r="L25" s="342"/>
      <c r="M25" s="328"/>
      <c r="N25" s="328"/>
      <c r="O25" s="533" t="str">
        <f>IF(Taula423[[#This Row],[Data inici contracte]]&lt;&gt;0,Taula423[[#This Row],[Data finalització contracte]]+1,"")</f>
        <v/>
      </c>
      <c r="P2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5" s="373" t="str">
        <f>IF(Taula423[[#This Row],[Data inici contracte]]&lt;&gt;0,((Taula423[[#This Row],[Dies de contracte en vigor durant l´any 2023]]/365)*14),"")</f>
        <v/>
      </c>
      <c r="R25" s="367"/>
      <c r="S25" s="367"/>
      <c r="T2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5" s="373" t="str">
        <f>IF(Taula423[[#This Row],[Suma total d''hores d''atenció]]=0,"",AM25)</f>
        <v/>
      </c>
      <c r="V25" s="329"/>
      <c r="W25" s="339"/>
      <c r="X25" s="339"/>
      <c r="Y25" s="339"/>
      <c r="Z25" s="339"/>
      <c r="AA25" s="339"/>
      <c r="AB25" s="318">
        <f t="shared" si="0"/>
        <v>0</v>
      </c>
      <c r="AC25" s="335">
        <f>Taula423[[#This Row],[Mòdul aplicat]]</f>
        <v>0</v>
      </c>
      <c r="AD25" s="336"/>
      <c r="AE25" s="343"/>
      <c r="AF25" s="267"/>
      <c r="AG25" s="474" t="str">
        <f>IF(Taula423[[#This Row],[Data inici contracte]]=0,"",12/365*Taula423[[#This Row],[Dies de contracte en vigor durant l´any 2023]])</f>
        <v/>
      </c>
      <c r="AH25" s="474" t="str">
        <f>IF(Taula423[[#This Row],[Data inici contracte]]=0,"",2/365*Taula423[[#This Row],[Dies de contracte en vigor durant l´any 2023]])</f>
        <v/>
      </c>
      <c r="AI25" s="322">
        <f>IF(AR25=1,((241.81/365)*Taula423[[#This Row],[Dies de contracte en vigor durant l´any 2023]]),0)</f>
        <v>0</v>
      </c>
      <c r="AJ25" s="322"/>
      <c r="AK2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10)]]&lt;&gt;"",AR25=1),1,0)</f>
        <v>0</v>
      </c>
      <c r="AL25" s="534">
        <f t="shared" si="4"/>
        <v>0</v>
      </c>
      <c r="AM2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5" s="322"/>
      <c r="AO25" s="276"/>
      <c r="AP25" s="276"/>
      <c r="AQ25" s="276"/>
      <c r="AR25" s="429">
        <f>IF(Taula423[[#This Row],[Núm. d''ordre]]&lt;&gt;"",1,0)</f>
        <v>0</v>
      </c>
      <c r="AS25" s="276"/>
      <c r="AT25" s="429">
        <f>IF(Taula423[[#This Row],[Núm. d''ordre]]&gt;0,1,0)</f>
        <v>1</v>
      </c>
      <c r="AU25" s="276"/>
      <c r="AV25" s="275">
        <f t="shared" si="5"/>
        <v>0</v>
      </c>
      <c r="AW25" s="275">
        <f t="shared" si="6"/>
        <v>0</v>
      </c>
      <c r="AX25" s="275">
        <f t="shared" si="1"/>
        <v>0</v>
      </c>
      <c r="AY25" s="276"/>
      <c r="AZ25" s="275">
        <f t="shared" si="2"/>
        <v>0</v>
      </c>
      <c r="BA25" s="275">
        <f t="shared" si="3"/>
        <v>0</v>
      </c>
      <c r="BB25" s="276"/>
      <c r="BC25" s="276"/>
      <c r="BD25" s="276"/>
      <c r="BE25" s="276"/>
      <c r="BF25" s="276"/>
      <c r="BG25" s="276"/>
      <c r="BH25" s="276"/>
      <c r="BI25" s="276"/>
      <c r="BJ25" s="276"/>
      <c r="BK25" s="276"/>
      <c r="BL25" s="276"/>
      <c r="BM25" s="276"/>
      <c r="BN25" s="276"/>
      <c r="BO25" s="276"/>
      <c r="BP25" s="276"/>
      <c r="BQ25" s="276"/>
      <c r="BR25" s="276"/>
      <c r="BS25" s="276"/>
      <c r="BT25" s="276"/>
      <c r="BU25" s="276"/>
      <c r="BV25" s="276"/>
      <c r="BW25" s="276"/>
      <c r="BX25" s="276"/>
      <c r="BY25" s="276"/>
      <c r="BZ25" s="276"/>
      <c r="CA25" s="276"/>
      <c r="CB25" s="276"/>
    </row>
    <row r="26" spans="1:80" ht="14.25" customHeight="1">
      <c r="A26" s="267"/>
      <c r="B26" s="274" t="str">
        <f>IF($C26&lt;&gt;"",MAX($B$7:B25)+1,"")</f>
        <v/>
      </c>
      <c r="C26" s="325"/>
      <c r="D26" s="337"/>
      <c r="E26" s="338"/>
      <c r="F26" s="311"/>
      <c r="G26" s="311"/>
      <c r="H26" s="324"/>
      <c r="I26" s="313">
        <f ca="1">DATEDIF(Taula423[[#This Row],[Data naixement dd/mm/aaaa]],TODAY(),"Y")</f>
        <v>124</v>
      </c>
      <c r="J26" s="325"/>
      <c r="K26" s="329"/>
      <c r="L26" s="342"/>
      <c r="M26" s="328"/>
      <c r="N26" s="328"/>
      <c r="O26" s="533" t="str">
        <f>IF(Taula423[[#This Row],[Data inici contracte]]&lt;&gt;0,Taula423[[#This Row],[Data finalització contracte]]+1,"")</f>
        <v/>
      </c>
      <c r="P2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6" s="373" t="str">
        <f>IF(Taula423[[#This Row],[Data inici contracte]]&lt;&gt;0,((Taula423[[#This Row],[Dies de contracte en vigor durant l´any 2023]]/365)*14),"")</f>
        <v/>
      </c>
      <c r="R26" s="367"/>
      <c r="S26" s="367"/>
      <c r="T2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6" s="373" t="str">
        <f>IF(Taula423[[#This Row],[Suma total d''hores d''atenció]]=0,"",AM26)</f>
        <v/>
      </c>
      <c r="V26" s="329"/>
      <c r="W26" s="339"/>
      <c r="X26" s="339"/>
      <c r="Y26" s="339"/>
      <c r="Z26" s="339"/>
      <c r="AA26" s="339"/>
      <c r="AB26" s="318">
        <f t="shared" si="0"/>
        <v>0</v>
      </c>
      <c r="AC26" s="335">
        <f>Taula423[[#This Row],[Mòdul aplicat]]</f>
        <v>0</v>
      </c>
      <c r="AD26" s="336"/>
      <c r="AE26" s="343"/>
      <c r="AF26" s="267"/>
      <c r="AG26" s="474" t="str">
        <f>IF(Taula423[[#This Row],[Data inici contracte]]=0,"",12/365*Taula423[[#This Row],[Dies de contracte en vigor durant l´any 2023]])</f>
        <v/>
      </c>
      <c r="AH26" s="474" t="str">
        <f>IF(Taula423[[#This Row],[Data inici contracte]]=0,"",2/365*Taula423[[#This Row],[Dies de contracte en vigor durant l´any 2023]])</f>
        <v/>
      </c>
      <c r="AI26" s="322">
        <f>IF(AR26=1,((241.81/365)*Taula423[[#This Row],[Dies de contracte en vigor durant l´any 2023]]),0)</f>
        <v>0</v>
      </c>
      <c r="AJ26" s="322"/>
      <c r="AK2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10)]]&lt;&gt;"",AR26=1),1,0)</f>
        <v>0</v>
      </c>
      <c r="AL26" s="534">
        <f t="shared" si="4"/>
        <v>0</v>
      </c>
      <c r="AM2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6" s="322"/>
      <c r="AO26" s="276"/>
      <c r="AP26" s="276"/>
      <c r="AQ26" s="276"/>
      <c r="AR26" s="429">
        <f>IF(Taula423[[#This Row],[Núm. d''ordre]]&lt;&gt;"",1,0)</f>
        <v>0</v>
      </c>
      <c r="AS26" s="276"/>
      <c r="AT26" s="429">
        <f>IF(Taula423[[#This Row],[Núm. d''ordre]]&gt;0,1,0)</f>
        <v>1</v>
      </c>
      <c r="AU26" s="276"/>
      <c r="AV26" s="275">
        <f t="shared" si="5"/>
        <v>0</v>
      </c>
      <c r="AW26" s="275">
        <f t="shared" si="6"/>
        <v>0</v>
      </c>
      <c r="AX26" s="275">
        <f t="shared" si="1"/>
        <v>0</v>
      </c>
      <c r="AY26" s="276"/>
      <c r="AZ26" s="275">
        <f t="shared" si="2"/>
        <v>0</v>
      </c>
      <c r="BA26" s="275">
        <f t="shared" si="3"/>
        <v>0</v>
      </c>
      <c r="BB26" s="276"/>
      <c r="BC26" s="276"/>
      <c r="BD26" s="276"/>
      <c r="BE26" s="276"/>
      <c r="BF26" s="276"/>
      <c r="BG26" s="276"/>
      <c r="BH26" s="276"/>
      <c r="BI26" s="276"/>
      <c r="BJ26" s="276"/>
      <c r="BK26" s="276"/>
      <c r="BL26" s="276"/>
      <c r="BM26" s="276"/>
      <c r="BN26" s="276"/>
      <c r="BO26" s="276"/>
      <c r="BP26" s="276"/>
      <c r="BQ26" s="276"/>
      <c r="BR26" s="276"/>
      <c r="BS26" s="276"/>
      <c r="BT26" s="276"/>
      <c r="BU26" s="276"/>
      <c r="BV26" s="276"/>
      <c r="BW26" s="276"/>
      <c r="BX26" s="276"/>
      <c r="BY26" s="276"/>
      <c r="BZ26" s="276"/>
      <c r="CA26" s="276"/>
      <c r="CB26" s="276"/>
    </row>
    <row r="27" spans="1:80" ht="14.25" customHeight="1">
      <c r="A27" s="267"/>
      <c r="B27" s="274" t="str">
        <f>IF($C27&lt;&gt;"",MAX($B$7:B26)+1,"")</f>
        <v/>
      </c>
      <c r="C27" s="325"/>
      <c r="D27" s="337"/>
      <c r="E27" s="338"/>
      <c r="F27" s="311"/>
      <c r="G27" s="311"/>
      <c r="H27" s="324"/>
      <c r="I27" s="313">
        <f ca="1">DATEDIF(Taula423[[#This Row],[Data naixement dd/mm/aaaa]],TODAY(),"Y")</f>
        <v>124</v>
      </c>
      <c r="J27" s="325"/>
      <c r="K27" s="329"/>
      <c r="L27" s="342"/>
      <c r="M27" s="328"/>
      <c r="N27" s="328"/>
      <c r="O27" s="533" t="str">
        <f>IF(Taula423[[#This Row],[Data inici contracte]]&lt;&gt;0,Taula423[[#This Row],[Data finalització contracte]]+1,"")</f>
        <v/>
      </c>
      <c r="P2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7" s="373" t="str">
        <f>IF(Taula423[[#This Row],[Data inici contracte]]&lt;&gt;0,((Taula423[[#This Row],[Dies de contracte en vigor durant l´any 2023]]/365)*14),"")</f>
        <v/>
      </c>
      <c r="R27" s="367"/>
      <c r="S27" s="367"/>
      <c r="T2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7" s="373" t="str">
        <f>IF(Taula423[[#This Row],[Suma total d''hores d''atenció]]=0,"",AM27)</f>
        <v/>
      </c>
      <c r="V27" s="329"/>
      <c r="W27" s="339"/>
      <c r="X27" s="339"/>
      <c r="Y27" s="339"/>
      <c r="Z27" s="339"/>
      <c r="AA27" s="339"/>
      <c r="AB27" s="318">
        <f t="shared" si="0"/>
        <v>0</v>
      </c>
      <c r="AC27" s="335">
        <f>Taula423[[#This Row],[Mòdul aplicat]]</f>
        <v>0</v>
      </c>
      <c r="AD27" s="336"/>
      <c r="AE27" s="343"/>
      <c r="AF27" s="267"/>
      <c r="AG27" s="474" t="str">
        <f>IF(Taula423[[#This Row],[Data inici contracte]]=0,"",12/365*Taula423[[#This Row],[Dies de contracte en vigor durant l´any 2023]])</f>
        <v/>
      </c>
      <c r="AH27" s="474" t="str">
        <f>IF(Taula423[[#This Row],[Data inici contracte]]=0,"",2/365*Taula423[[#This Row],[Dies de contracte en vigor durant l´any 2023]])</f>
        <v/>
      </c>
      <c r="AI27" s="322">
        <f>IF(AR27=1,((241.81/365)*Taula423[[#This Row],[Dies de contracte en vigor durant l´any 2023]]),0)</f>
        <v>0</v>
      </c>
      <c r="AJ27" s="322"/>
      <c r="AK2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10)]]&lt;&gt;"",AR27=1),1,0)</f>
        <v>0</v>
      </c>
      <c r="AL27" s="534">
        <f t="shared" si="4"/>
        <v>0</v>
      </c>
      <c r="AM2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7" s="322"/>
      <c r="AO27" s="276"/>
      <c r="AP27" s="276"/>
      <c r="AQ27" s="276"/>
      <c r="AR27" s="429">
        <f>IF(Taula423[[#This Row],[Núm. d''ordre]]&lt;&gt;"",1,0)</f>
        <v>0</v>
      </c>
      <c r="AS27" s="276"/>
      <c r="AT27" s="429">
        <f>IF(Taula423[[#This Row],[Núm. d''ordre]]&gt;0,1,0)</f>
        <v>1</v>
      </c>
      <c r="AU27" s="276"/>
      <c r="AV27" s="275">
        <f t="shared" si="5"/>
        <v>0</v>
      </c>
      <c r="AW27" s="275">
        <f t="shared" si="6"/>
        <v>0</v>
      </c>
      <c r="AX27" s="275">
        <f t="shared" si="1"/>
        <v>0</v>
      </c>
      <c r="AY27" s="276"/>
      <c r="AZ27" s="275">
        <f t="shared" si="2"/>
        <v>0</v>
      </c>
      <c r="BA27" s="275">
        <f t="shared" si="3"/>
        <v>0</v>
      </c>
      <c r="BB27" s="276"/>
      <c r="BC27" s="276"/>
      <c r="BD27" s="276"/>
      <c r="BE27" s="276"/>
      <c r="BF27" s="276"/>
      <c r="BG27" s="276"/>
      <c r="BH27" s="276"/>
      <c r="BI27" s="276"/>
      <c r="BJ27" s="276"/>
      <c r="BK27" s="276"/>
      <c r="BL27" s="276"/>
      <c r="BM27" s="276"/>
      <c r="BN27" s="276"/>
      <c r="BO27" s="276"/>
      <c r="BP27" s="276"/>
      <c r="BQ27" s="276"/>
      <c r="BR27" s="276"/>
      <c r="BS27" s="276"/>
      <c r="BT27" s="276"/>
      <c r="BU27" s="276"/>
      <c r="BV27" s="276"/>
      <c r="BW27" s="276"/>
      <c r="BX27" s="276"/>
      <c r="BY27" s="276"/>
      <c r="BZ27" s="276"/>
      <c r="CA27" s="276"/>
      <c r="CB27" s="276"/>
    </row>
    <row r="28" spans="1:80" ht="14.25" customHeight="1">
      <c r="A28" s="267"/>
      <c r="B28" s="274" t="str">
        <f>IF($C28&lt;&gt;"",MAX($B$7:B27)+1,"")</f>
        <v/>
      </c>
      <c r="C28" s="325"/>
      <c r="D28" s="337"/>
      <c r="E28" s="338"/>
      <c r="F28" s="311"/>
      <c r="G28" s="311"/>
      <c r="H28" s="324"/>
      <c r="I28" s="313">
        <f ca="1">DATEDIF(Taula423[[#This Row],[Data naixement dd/mm/aaaa]],TODAY(),"Y")</f>
        <v>124</v>
      </c>
      <c r="J28" s="325"/>
      <c r="K28" s="329"/>
      <c r="L28" s="342"/>
      <c r="M28" s="328"/>
      <c r="N28" s="328"/>
      <c r="O28" s="533" t="str">
        <f>IF(Taula423[[#This Row],[Data inici contracte]]&lt;&gt;0,Taula423[[#This Row],[Data finalització contracte]]+1,"")</f>
        <v/>
      </c>
      <c r="P2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8" s="373" t="str">
        <f>IF(Taula423[[#This Row],[Data inici contracte]]&lt;&gt;0,((Taula423[[#This Row],[Dies de contracte en vigor durant l´any 2023]]/365)*14),"")</f>
        <v/>
      </c>
      <c r="R28" s="367"/>
      <c r="S28" s="367"/>
      <c r="T2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8" s="373" t="str">
        <f>IF(Taula423[[#This Row],[Suma total d''hores d''atenció]]=0,"",AM28)</f>
        <v/>
      </c>
      <c r="V28" s="329"/>
      <c r="W28" s="339"/>
      <c r="X28" s="339"/>
      <c r="Y28" s="339"/>
      <c r="Z28" s="339"/>
      <c r="AA28" s="339"/>
      <c r="AB28" s="318">
        <f t="shared" si="0"/>
        <v>0</v>
      </c>
      <c r="AC28" s="335">
        <f>Taula423[[#This Row],[Mòdul aplicat]]</f>
        <v>0</v>
      </c>
      <c r="AD28" s="336"/>
      <c r="AE28" s="343"/>
      <c r="AF28" s="267"/>
      <c r="AG28" s="474" t="str">
        <f>IF(Taula423[[#This Row],[Data inici contracte]]=0,"",12/365*Taula423[[#This Row],[Dies de contracte en vigor durant l´any 2023]])</f>
        <v/>
      </c>
      <c r="AH28" s="474" t="str">
        <f>IF(Taula423[[#This Row],[Data inici contracte]]=0,"",2/365*Taula423[[#This Row],[Dies de contracte en vigor durant l´any 2023]])</f>
        <v/>
      </c>
      <c r="AI28" s="322">
        <f>IF(AR28=1,((241.81/365)*Taula423[[#This Row],[Dies de contracte en vigor durant l´any 2023]]),0)</f>
        <v>0</v>
      </c>
      <c r="AJ28" s="322"/>
      <c r="AK2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10)]]&lt;&gt;"",AR28=1),1,0)</f>
        <v>0</v>
      </c>
      <c r="AL28" s="534">
        <f t="shared" si="4"/>
        <v>0</v>
      </c>
      <c r="AM2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8" s="322"/>
      <c r="AO28" s="276" t="s">
        <v>160</v>
      </c>
      <c r="AP28" s="276"/>
      <c r="AQ28" s="276"/>
      <c r="AR28" s="429">
        <f>IF(Taula423[[#This Row],[Núm. d''ordre]]&lt;&gt;"",1,0)</f>
        <v>0</v>
      </c>
      <c r="AS28" s="276"/>
      <c r="AT28" s="429">
        <f>IF(Taula423[[#This Row],[Núm. d''ordre]]&gt;0,1,0)</f>
        <v>1</v>
      </c>
      <c r="AU28" s="276"/>
      <c r="AV28" s="275">
        <f t="shared" si="5"/>
        <v>0</v>
      </c>
      <c r="AW28" s="275">
        <f t="shared" si="6"/>
        <v>0</v>
      </c>
      <c r="AX28" s="275">
        <f t="shared" si="1"/>
        <v>0</v>
      </c>
      <c r="AY28" s="276"/>
      <c r="AZ28" s="275">
        <f t="shared" si="2"/>
        <v>0</v>
      </c>
      <c r="BA28" s="275">
        <f t="shared" si="3"/>
        <v>0</v>
      </c>
      <c r="BB28" s="276"/>
      <c r="BC28" s="276"/>
      <c r="BD28" s="276"/>
      <c r="BE28" s="276"/>
      <c r="BF28" s="276"/>
      <c r="BG28" s="276"/>
      <c r="BH28" s="276"/>
      <c r="BI28" s="276"/>
      <c r="BJ28" s="276"/>
      <c r="BK28" s="276"/>
      <c r="BL28" s="276"/>
      <c r="BM28" s="276"/>
      <c r="BN28" s="276"/>
      <c r="BO28" s="276"/>
      <c r="BP28" s="276"/>
      <c r="BQ28" s="276"/>
      <c r="BR28" s="276"/>
      <c r="BS28" s="276"/>
      <c r="BT28" s="276"/>
      <c r="BU28" s="276"/>
      <c r="BV28" s="276"/>
      <c r="BW28" s="276"/>
      <c r="BX28" s="276"/>
      <c r="BY28" s="276"/>
      <c r="BZ28" s="276"/>
      <c r="CA28" s="276"/>
      <c r="CB28" s="276"/>
    </row>
    <row r="29" spans="1:80" ht="14.25" customHeight="1">
      <c r="A29" s="267"/>
      <c r="B29" s="274" t="str">
        <f>IF($C29&lt;&gt;"",MAX($B$7:B28)+1,"")</f>
        <v/>
      </c>
      <c r="C29" s="325"/>
      <c r="D29" s="337"/>
      <c r="E29" s="338"/>
      <c r="F29" s="311"/>
      <c r="G29" s="311"/>
      <c r="H29" s="324"/>
      <c r="I29" s="313">
        <f ca="1">DATEDIF(Taula423[[#This Row],[Data naixement dd/mm/aaaa]],TODAY(),"Y")</f>
        <v>124</v>
      </c>
      <c r="J29" s="325"/>
      <c r="K29" s="329"/>
      <c r="L29" s="342"/>
      <c r="M29" s="328"/>
      <c r="N29" s="328"/>
      <c r="O29" s="533" t="str">
        <f>IF(Taula423[[#This Row],[Data inici contracte]]&lt;&gt;0,Taula423[[#This Row],[Data finalització contracte]]+1,"")</f>
        <v/>
      </c>
      <c r="P2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9" s="373" t="str">
        <f>IF(Taula423[[#This Row],[Data inici contracte]]&lt;&gt;0,((Taula423[[#This Row],[Dies de contracte en vigor durant l´any 2023]]/365)*14),"")</f>
        <v/>
      </c>
      <c r="R29" s="367"/>
      <c r="S29" s="367"/>
      <c r="T2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9" s="373" t="str">
        <f>IF(Taula423[[#This Row],[Suma total d''hores d''atenció]]=0,"",AM29)</f>
        <v/>
      </c>
      <c r="V29" s="329"/>
      <c r="W29" s="339"/>
      <c r="X29" s="339"/>
      <c r="Y29" s="339"/>
      <c r="Z29" s="339"/>
      <c r="AA29" s="339"/>
      <c r="AB29" s="318">
        <f t="shared" si="0"/>
        <v>0</v>
      </c>
      <c r="AC29" s="335">
        <f>Taula423[[#This Row],[Mòdul aplicat]]</f>
        <v>0</v>
      </c>
      <c r="AD29" s="336"/>
      <c r="AE29" s="343"/>
      <c r="AF29" s="269"/>
      <c r="AG29" s="474" t="str">
        <f>IF(Taula423[[#This Row],[Data inici contracte]]=0,"",12/365*Taula423[[#This Row],[Dies de contracte en vigor durant l´any 2023]])</f>
        <v/>
      </c>
      <c r="AH29" s="474" t="str">
        <f>IF(Taula423[[#This Row],[Data inici contracte]]=0,"",2/365*Taula423[[#This Row],[Dies de contracte en vigor durant l´any 2023]])</f>
        <v/>
      </c>
      <c r="AI29" s="322">
        <f>IF(AR29=1,((241.81/365)*Taula423[[#This Row],[Dies de contracte en vigor durant l´any 2023]]),0)</f>
        <v>0</v>
      </c>
      <c r="AJ29" s="322"/>
      <c r="AK2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10)]]&lt;&gt;"",AR29=1),1,0)</f>
        <v>0</v>
      </c>
      <c r="AL29" s="534">
        <f t="shared" si="4"/>
        <v>0</v>
      </c>
      <c r="AM2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9" s="322"/>
      <c r="AO29" s="274">
        <v>1</v>
      </c>
      <c r="AP29" s="274"/>
      <c r="AR29" s="429">
        <f>IF(Taula423[[#This Row],[Núm. d''ordre]]&lt;&gt;"",1,0)</f>
        <v>0</v>
      </c>
      <c r="AT29" s="429">
        <f>IF(Taula423[[#This Row],[Núm. d''ordre]]&gt;0,1,0)</f>
        <v>1</v>
      </c>
      <c r="AV29" s="275">
        <f t="shared" si="5"/>
        <v>0</v>
      </c>
      <c r="AW29" s="275">
        <f t="shared" si="6"/>
        <v>0</v>
      </c>
      <c r="AX29" s="275">
        <f t="shared" si="1"/>
        <v>0</v>
      </c>
      <c r="AY29" s="274"/>
      <c r="AZ29" s="275">
        <f t="shared" si="2"/>
        <v>0</v>
      </c>
      <c r="BA29" s="275">
        <f t="shared" si="3"/>
        <v>0</v>
      </c>
      <c r="BZ29" s="276"/>
      <c r="CA29" s="276"/>
      <c r="CB29" s="276"/>
    </row>
    <row r="30" spans="1:80" ht="14.25" customHeight="1">
      <c r="A30" s="267"/>
      <c r="B30" s="274" t="str">
        <f>IF($C30&lt;&gt;"",MAX($B$7:B29)+1,"")</f>
        <v/>
      </c>
      <c r="C30" s="325"/>
      <c r="D30" s="337"/>
      <c r="E30" s="338"/>
      <c r="F30" s="311"/>
      <c r="G30" s="311"/>
      <c r="H30" s="324"/>
      <c r="I30" s="313">
        <f ca="1">DATEDIF(Taula423[[#This Row],[Data naixement dd/mm/aaaa]],TODAY(),"Y")</f>
        <v>124</v>
      </c>
      <c r="J30" s="325"/>
      <c r="K30" s="329"/>
      <c r="L30" s="342"/>
      <c r="M30" s="328"/>
      <c r="N30" s="328"/>
      <c r="O30" s="533" t="str">
        <f>IF(Taula423[[#This Row],[Data inici contracte]]&lt;&gt;0,Taula423[[#This Row],[Data finalització contracte]]+1,"")</f>
        <v/>
      </c>
      <c r="P3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0" s="373" t="str">
        <f>IF(Taula423[[#This Row],[Data inici contracte]]&lt;&gt;0,((Taula423[[#This Row],[Dies de contracte en vigor durant l´any 2023]]/365)*14),"")</f>
        <v/>
      </c>
      <c r="R30" s="367"/>
      <c r="S30" s="367"/>
      <c r="T3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0" s="373" t="str">
        <f>IF(Taula423[[#This Row],[Suma total d''hores d''atenció]]=0,"",AM30)</f>
        <v/>
      </c>
      <c r="V30" s="329"/>
      <c r="W30" s="339"/>
      <c r="X30" s="339"/>
      <c r="Y30" s="339"/>
      <c r="Z30" s="339"/>
      <c r="AA30" s="339"/>
      <c r="AB30" s="318">
        <f t="shared" si="0"/>
        <v>0</v>
      </c>
      <c r="AC30" s="335">
        <f>Taula423[[#This Row],[Mòdul aplicat]]</f>
        <v>0</v>
      </c>
      <c r="AD30" s="336"/>
      <c r="AE30" s="343"/>
      <c r="AF30" s="269"/>
      <c r="AG30" s="474" t="str">
        <f>IF(Taula423[[#This Row],[Data inici contracte]]=0,"",12/365*Taula423[[#This Row],[Dies de contracte en vigor durant l´any 2023]])</f>
        <v/>
      </c>
      <c r="AH30" s="474" t="str">
        <f>IF(Taula423[[#This Row],[Data inici contracte]]=0,"",2/365*Taula423[[#This Row],[Dies de contracte en vigor durant l´any 2023]])</f>
        <v/>
      </c>
      <c r="AI30" s="322">
        <f>IF(AR30=1,((241.81/365)*Taula423[[#This Row],[Dies de contracte en vigor durant l´any 2023]]),0)</f>
        <v>0</v>
      </c>
      <c r="AJ30" s="322"/>
      <c r="AK3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10)]]&lt;&gt;"",AR30=1),1,0)</f>
        <v>0</v>
      </c>
      <c r="AL30" s="534">
        <f t="shared" si="4"/>
        <v>0</v>
      </c>
      <c r="AM3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0" s="322"/>
      <c r="AO30" s="274">
        <v>2</v>
      </c>
      <c r="AP30" s="274"/>
      <c r="AR30" s="429">
        <f>IF(Taula423[[#This Row],[Núm. d''ordre]]&lt;&gt;"",1,0)</f>
        <v>0</v>
      </c>
      <c r="AT30" s="429">
        <f>IF(Taula423[[#This Row],[Núm. d''ordre]]&gt;0,1,0)</f>
        <v>1</v>
      </c>
      <c r="AV30" s="275">
        <f t="shared" si="5"/>
        <v>0</v>
      </c>
      <c r="AW30" s="275">
        <f t="shared" si="6"/>
        <v>0</v>
      </c>
      <c r="AX30" s="275">
        <f t="shared" si="1"/>
        <v>0</v>
      </c>
      <c r="AY30" s="274"/>
      <c r="AZ30" s="275">
        <f t="shared" si="2"/>
        <v>0</v>
      </c>
      <c r="BA30" s="275">
        <f t="shared" si="3"/>
        <v>0</v>
      </c>
      <c r="BZ30" s="276"/>
      <c r="CA30" s="276"/>
      <c r="CB30" s="276"/>
    </row>
    <row r="31" spans="1:80" ht="14.25" customHeight="1">
      <c r="A31" s="267"/>
      <c r="B31" s="274" t="str">
        <f>IF($C31&lt;&gt;"",MAX($B$7:B30)+1,"")</f>
        <v/>
      </c>
      <c r="C31" s="325"/>
      <c r="D31" s="337"/>
      <c r="E31" s="338"/>
      <c r="F31" s="311"/>
      <c r="G31" s="311"/>
      <c r="H31" s="324"/>
      <c r="I31" s="313">
        <f ca="1">DATEDIF(Taula423[[#This Row],[Data naixement dd/mm/aaaa]],TODAY(),"Y")</f>
        <v>124</v>
      </c>
      <c r="J31" s="325"/>
      <c r="K31" s="329"/>
      <c r="L31" s="342"/>
      <c r="M31" s="328"/>
      <c r="N31" s="328"/>
      <c r="O31" s="533" t="str">
        <f>IF(Taula423[[#This Row],[Data inici contracte]]&lt;&gt;0,Taula423[[#This Row],[Data finalització contracte]]+1,"")</f>
        <v/>
      </c>
      <c r="P3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1" s="373" t="str">
        <f>IF(Taula423[[#This Row],[Data inici contracte]]&lt;&gt;0,((Taula423[[#This Row],[Dies de contracte en vigor durant l´any 2023]]/365)*14),"")</f>
        <v/>
      </c>
      <c r="R31" s="367"/>
      <c r="S31" s="367"/>
      <c r="T3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1" s="373" t="str">
        <f>IF(Taula423[[#This Row],[Suma total d''hores d''atenció]]=0,"",AM31)</f>
        <v/>
      </c>
      <c r="V31" s="329"/>
      <c r="W31" s="339"/>
      <c r="X31" s="339"/>
      <c r="Y31" s="339"/>
      <c r="Z31" s="339"/>
      <c r="AA31" s="339"/>
      <c r="AB31" s="318">
        <f t="shared" si="0"/>
        <v>0</v>
      </c>
      <c r="AC31" s="335">
        <f>Taula423[[#This Row],[Mòdul aplicat]]</f>
        <v>0</v>
      </c>
      <c r="AD31" s="336"/>
      <c r="AE31" s="343"/>
      <c r="AF31" s="269"/>
      <c r="AG31" s="474" t="str">
        <f>IF(Taula423[[#This Row],[Data inici contracte]]=0,"",12/365*Taula423[[#This Row],[Dies de contracte en vigor durant l´any 2023]])</f>
        <v/>
      </c>
      <c r="AH31" s="474" t="str">
        <f>IF(Taula423[[#This Row],[Data inici contracte]]=0,"",2/365*Taula423[[#This Row],[Dies de contracte en vigor durant l´any 2023]])</f>
        <v/>
      </c>
      <c r="AI31" s="322">
        <f>IF(AR31=1,((241.81/365)*Taula423[[#This Row],[Dies de contracte en vigor durant l´any 2023]]),0)</f>
        <v>0</v>
      </c>
      <c r="AJ31" s="322"/>
      <c r="AK3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10)]]&lt;&gt;"",AR31=1),1,0)</f>
        <v>0</v>
      </c>
      <c r="AL31" s="534">
        <f t="shared" si="4"/>
        <v>0</v>
      </c>
      <c r="AM3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1" s="322"/>
      <c r="AO31" s="274">
        <v>3</v>
      </c>
      <c r="AP31" s="274"/>
      <c r="AR31" s="429">
        <f>IF(Taula423[[#This Row],[Núm. d''ordre]]&lt;&gt;"",1,0)</f>
        <v>0</v>
      </c>
      <c r="AT31" s="429">
        <f>IF(Taula423[[#This Row],[Núm. d''ordre]]&gt;0,1,0)</f>
        <v>1</v>
      </c>
      <c r="AV31" s="275">
        <f t="shared" si="5"/>
        <v>0</v>
      </c>
      <c r="AW31" s="275">
        <f t="shared" si="6"/>
        <v>0</v>
      </c>
      <c r="AX31" s="275">
        <f t="shared" si="1"/>
        <v>0</v>
      </c>
      <c r="AY31" s="274"/>
      <c r="AZ31" s="275">
        <f t="shared" si="2"/>
        <v>0</v>
      </c>
      <c r="BA31" s="275">
        <f t="shared" si="3"/>
        <v>0</v>
      </c>
      <c r="BZ31" s="276"/>
      <c r="CA31" s="276"/>
      <c r="CB31" s="276"/>
    </row>
    <row r="32" spans="1:80" ht="14.25" customHeight="1">
      <c r="A32" s="267"/>
      <c r="B32" s="274" t="str">
        <f>IF($C32&lt;&gt;"",MAX($B$7:B31)+1,"")</f>
        <v/>
      </c>
      <c r="C32" s="325"/>
      <c r="D32" s="337"/>
      <c r="E32" s="338"/>
      <c r="F32" s="311"/>
      <c r="G32" s="311"/>
      <c r="H32" s="324"/>
      <c r="I32" s="313">
        <f ca="1">DATEDIF(Taula423[[#This Row],[Data naixement dd/mm/aaaa]],TODAY(),"Y")</f>
        <v>124</v>
      </c>
      <c r="J32" s="325"/>
      <c r="K32" s="329"/>
      <c r="L32" s="342"/>
      <c r="M32" s="328"/>
      <c r="N32" s="328"/>
      <c r="O32" s="533" t="str">
        <f>IF(Taula423[[#This Row],[Data inici contracte]]&lt;&gt;0,Taula423[[#This Row],[Data finalització contracte]]+1,"")</f>
        <v/>
      </c>
      <c r="P3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2" s="373" t="str">
        <f>IF(Taula423[[#This Row],[Data inici contracte]]&lt;&gt;0,((Taula423[[#This Row],[Dies de contracte en vigor durant l´any 2023]]/365)*14),"")</f>
        <v/>
      </c>
      <c r="R32" s="367"/>
      <c r="S32" s="367"/>
      <c r="T3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2" s="373" t="str">
        <f>IF(Taula423[[#This Row],[Suma total d''hores d''atenció]]=0,"",AM32)</f>
        <v/>
      </c>
      <c r="V32" s="329"/>
      <c r="W32" s="339"/>
      <c r="X32" s="339"/>
      <c r="Y32" s="339"/>
      <c r="Z32" s="339"/>
      <c r="AA32" s="339"/>
      <c r="AB32" s="318">
        <f t="shared" si="0"/>
        <v>0</v>
      </c>
      <c r="AC32" s="335">
        <f>Taula423[[#This Row],[Mòdul aplicat]]</f>
        <v>0</v>
      </c>
      <c r="AD32" s="336"/>
      <c r="AE32" s="343"/>
      <c r="AF32" s="269"/>
      <c r="AG32" s="474" t="str">
        <f>IF(Taula423[[#This Row],[Data inici contracte]]=0,"",12/365*Taula423[[#This Row],[Dies de contracte en vigor durant l´any 2023]])</f>
        <v/>
      </c>
      <c r="AH32" s="474" t="str">
        <f>IF(Taula423[[#This Row],[Data inici contracte]]=0,"",2/365*Taula423[[#This Row],[Dies de contracte en vigor durant l´any 2023]])</f>
        <v/>
      </c>
      <c r="AI32" s="322">
        <f>IF(AR32=1,((241.81/365)*Taula423[[#This Row],[Dies de contracte en vigor durant l´any 2023]]),0)</f>
        <v>0</v>
      </c>
      <c r="AJ32" s="322"/>
      <c r="AK3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10)]]&lt;&gt;"",AR32=1),1,0)</f>
        <v>0</v>
      </c>
      <c r="AL32" s="534">
        <f t="shared" si="4"/>
        <v>0</v>
      </c>
      <c r="AM3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2" s="322"/>
      <c r="AO32" s="274">
        <v>4</v>
      </c>
      <c r="AP32" s="274"/>
      <c r="AR32" s="429">
        <f>IF(Taula423[[#This Row],[Núm. d''ordre]]&lt;&gt;"",1,0)</f>
        <v>0</v>
      </c>
      <c r="AT32" s="429">
        <f>IF(Taula423[[#This Row],[Núm. d''ordre]]&gt;0,1,0)</f>
        <v>1</v>
      </c>
      <c r="AV32" s="275">
        <f t="shared" si="5"/>
        <v>0</v>
      </c>
      <c r="AW32" s="275">
        <f t="shared" si="6"/>
        <v>0</v>
      </c>
      <c r="AX32" s="275">
        <f t="shared" si="1"/>
        <v>0</v>
      </c>
      <c r="AY32" s="274"/>
      <c r="AZ32" s="275">
        <f t="shared" si="2"/>
        <v>0</v>
      </c>
      <c r="BA32" s="275">
        <f t="shared" si="3"/>
        <v>0</v>
      </c>
      <c r="BZ32" s="276"/>
      <c r="CA32" s="276"/>
      <c r="CB32" s="276"/>
    </row>
    <row r="33" spans="1:80" ht="14.25" customHeight="1">
      <c r="A33" s="267"/>
      <c r="B33" s="274" t="str">
        <f>IF($C33&lt;&gt;"",MAX($B$7:B32)+1,"")</f>
        <v/>
      </c>
      <c r="C33" s="325"/>
      <c r="D33" s="337"/>
      <c r="E33" s="338"/>
      <c r="F33" s="311"/>
      <c r="G33" s="311"/>
      <c r="H33" s="324"/>
      <c r="I33" s="313">
        <f ca="1">DATEDIF(Taula423[[#This Row],[Data naixement dd/mm/aaaa]],TODAY(),"Y")</f>
        <v>124</v>
      </c>
      <c r="J33" s="325"/>
      <c r="K33" s="329"/>
      <c r="L33" s="342"/>
      <c r="M33" s="328"/>
      <c r="N33" s="328"/>
      <c r="O33" s="533" t="str">
        <f>IF(Taula423[[#This Row],[Data inici contracte]]&lt;&gt;0,Taula423[[#This Row],[Data finalització contracte]]+1,"")</f>
        <v/>
      </c>
      <c r="P3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3" s="373" t="str">
        <f>IF(Taula423[[#This Row],[Data inici contracte]]&lt;&gt;0,((Taula423[[#This Row],[Dies de contracte en vigor durant l´any 2023]]/365)*14),"")</f>
        <v/>
      </c>
      <c r="R33" s="367"/>
      <c r="S33" s="367"/>
      <c r="T3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3" s="373" t="str">
        <f>IF(Taula423[[#This Row],[Suma total d''hores d''atenció]]=0,"",AM33)</f>
        <v/>
      </c>
      <c r="V33" s="329"/>
      <c r="W33" s="339"/>
      <c r="X33" s="339"/>
      <c r="Y33" s="339"/>
      <c r="Z33" s="339"/>
      <c r="AA33" s="339"/>
      <c r="AB33" s="318">
        <f t="shared" si="0"/>
        <v>0</v>
      </c>
      <c r="AC33" s="335">
        <f>Taula423[[#This Row],[Mòdul aplicat]]</f>
        <v>0</v>
      </c>
      <c r="AD33" s="336"/>
      <c r="AE33" s="343"/>
      <c r="AF33" s="269"/>
      <c r="AG33" s="474" t="str">
        <f>IF(Taula423[[#This Row],[Data inici contracte]]=0,"",12/365*Taula423[[#This Row],[Dies de contracte en vigor durant l´any 2023]])</f>
        <v/>
      </c>
      <c r="AH33" s="474" t="str">
        <f>IF(Taula423[[#This Row],[Data inici contracte]]=0,"",2/365*Taula423[[#This Row],[Dies de contracte en vigor durant l´any 2023]])</f>
        <v/>
      </c>
      <c r="AI33" s="322">
        <f>IF(AR33=1,((241.81/365)*Taula423[[#This Row],[Dies de contracte en vigor durant l´any 2023]]),0)</f>
        <v>0</v>
      </c>
      <c r="AJ33" s="322"/>
      <c r="AK3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10)]]&lt;&gt;"",AR33=1),1,0)</f>
        <v>0</v>
      </c>
      <c r="AL33" s="534">
        <f t="shared" si="4"/>
        <v>0</v>
      </c>
      <c r="AM3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3" s="322"/>
      <c r="AO33" s="274">
        <v>5</v>
      </c>
      <c r="AP33" s="274"/>
      <c r="AR33" s="429">
        <f>IF(Taula423[[#This Row],[Núm. d''ordre]]&lt;&gt;"",1,0)</f>
        <v>0</v>
      </c>
      <c r="AT33" s="429">
        <f>IF(Taula423[[#This Row],[Núm. d''ordre]]&gt;0,1,0)</f>
        <v>1</v>
      </c>
      <c r="AV33" s="275">
        <f t="shared" si="5"/>
        <v>0</v>
      </c>
      <c r="AW33" s="275">
        <f t="shared" si="6"/>
        <v>0</v>
      </c>
      <c r="AX33" s="275">
        <f t="shared" si="1"/>
        <v>0</v>
      </c>
      <c r="AY33" s="274"/>
      <c r="AZ33" s="275">
        <f t="shared" si="2"/>
        <v>0</v>
      </c>
      <c r="BA33" s="275">
        <f t="shared" si="3"/>
        <v>0</v>
      </c>
      <c r="BZ33" s="276"/>
      <c r="CA33" s="276"/>
      <c r="CB33" s="276"/>
    </row>
    <row r="34" spans="1:80" ht="14.25" customHeight="1">
      <c r="A34" s="267"/>
      <c r="B34" s="274" t="str">
        <f>IF($C34&lt;&gt;"",MAX($B$7:B33)+1,"")</f>
        <v/>
      </c>
      <c r="C34" s="325"/>
      <c r="D34" s="337"/>
      <c r="E34" s="338"/>
      <c r="F34" s="311"/>
      <c r="G34" s="311"/>
      <c r="H34" s="324"/>
      <c r="I34" s="313">
        <f ca="1">DATEDIF(Taula423[[#This Row],[Data naixement dd/mm/aaaa]],TODAY(),"Y")</f>
        <v>124</v>
      </c>
      <c r="J34" s="325"/>
      <c r="K34" s="329"/>
      <c r="L34" s="342"/>
      <c r="M34" s="328"/>
      <c r="N34" s="328"/>
      <c r="O34" s="533" t="str">
        <f>IF(Taula423[[#This Row],[Data inici contracte]]&lt;&gt;0,Taula423[[#This Row],[Data finalització contracte]]+1,"")</f>
        <v/>
      </c>
      <c r="P3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4" s="373" t="str">
        <f>IF(Taula423[[#This Row],[Data inici contracte]]&lt;&gt;0,((Taula423[[#This Row],[Dies de contracte en vigor durant l´any 2023]]/365)*14),"")</f>
        <v/>
      </c>
      <c r="R34" s="367"/>
      <c r="S34" s="367"/>
      <c r="T3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4" s="373" t="str">
        <f>IF(Taula423[[#This Row],[Suma total d''hores d''atenció]]=0,"",AM34)</f>
        <v/>
      </c>
      <c r="V34" s="329"/>
      <c r="W34" s="339"/>
      <c r="X34" s="339"/>
      <c r="Y34" s="339"/>
      <c r="Z34" s="339"/>
      <c r="AA34" s="339"/>
      <c r="AB34" s="318">
        <f t="shared" si="0"/>
        <v>0</v>
      </c>
      <c r="AC34" s="335">
        <f>Taula423[[#This Row],[Mòdul aplicat]]</f>
        <v>0</v>
      </c>
      <c r="AD34" s="336"/>
      <c r="AE34" s="343"/>
      <c r="AF34" s="269"/>
      <c r="AG34" s="474" t="str">
        <f>IF(Taula423[[#This Row],[Data inici contracte]]=0,"",12/365*Taula423[[#This Row],[Dies de contracte en vigor durant l´any 2023]])</f>
        <v/>
      </c>
      <c r="AH34" s="474" t="str">
        <f>IF(Taula423[[#This Row],[Data inici contracte]]=0,"",2/365*Taula423[[#This Row],[Dies de contracte en vigor durant l´any 2023]])</f>
        <v/>
      </c>
      <c r="AI34" s="322">
        <f>IF(AR34=1,((241.81/365)*Taula423[[#This Row],[Dies de contracte en vigor durant l´any 2023]]),0)</f>
        <v>0</v>
      </c>
      <c r="AJ34" s="322"/>
      <c r="AK3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10)]]&lt;&gt;"",AR34=1),1,0)</f>
        <v>0</v>
      </c>
      <c r="AL34" s="534">
        <f t="shared" si="4"/>
        <v>0</v>
      </c>
      <c r="AM3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4" s="322"/>
      <c r="AO34" s="274">
        <v>6</v>
      </c>
      <c r="AP34" s="274"/>
      <c r="AR34" s="429">
        <f>IF(Taula423[[#This Row],[Núm. d''ordre]]&lt;&gt;"",1,0)</f>
        <v>0</v>
      </c>
      <c r="AT34" s="429">
        <f>IF(Taula423[[#This Row],[Núm. d''ordre]]&gt;0,1,0)</f>
        <v>1</v>
      </c>
      <c r="AV34" s="275">
        <f t="shared" si="5"/>
        <v>0</v>
      </c>
      <c r="AW34" s="275">
        <f t="shared" si="6"/>
        <v>0</v>
      </c>
      <c r="AX34" s="275">
        <f t="shared" si="1"/>
        <v>0</v>
      </c>
      <c r="AY34" s="274"/>
      <c r="AZ34" s="275">
        <f t="shared" si="2"/>
        <v>0</v>
      </c>
      <c r="BA34" s="275">
        <f t="shared" si="3"/>
        <v>0</v>
      </c>
      <c r="BZ34" s="276"/>
      <c r="CA34" s="276"/>
      <c r="CB34" s="276"/>
    </row>
    <row r="35" spans="1:80" ht="14.25" customHeight="1">
      <c r="A35" s="267"/>
      <c r="B35" s="274" t="str">
        <f>IF($C35&lt;&gt;"",MAX($B$7:B34)+1,"")</f>
        <v/>
      </c>
      <c r="C35" s="325"/>
      <c r="D35" s="337"/>
      <c r="E35" s="338"/>
      <c r="F35" s="311"/>
      <c r="G35" s="311"/>
      <c r="H35" s="324"/>
      <c r="I35" s="313">
        <f ca="1">DATEDIF(Taula423[[#This Row],[Data naixement dd/mm/aaaa]],TODAY(),"Y")</f>
        <v>124</v>
      </c>
      <c r="J35" s="325"/>
      <c r="K35" s="329"/>
      <c r="L35" s="342"/>
      <c r="M35" s="328"/>
      <c r="N35" s="328"/>
      <c r="O35" s="533" t="str">
        <f>IF(Taula423[[#This Row],[Data inici contracte]]&lt;&gt;0,Taula423[[#This Row],[Data finalització contracte]]+1,"")</f>
        <v/>
      </c>
      <c r="P3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5" s="373" t="str">
        <f>IF(Taula423[[#This Row],[Data inici contracte]]&lt;&gt;0,((Taula423[[#This Row],[Dies de contracte en vigor durant l´any 2023]]/365)*14),"")</f>
        <v/>
      </c>
      <c r="R35" s="367"/>
      <c r="S35" s="367"/>
      <c r="T3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5" s="373" t="str">
        <f>IF(Taula423[[#This Row],[Suma total d''hores d''atenció]]=0,"",AM35)</f>
        <v/>
      </c>
      <c r="V35" s="329"/>
      <c r="W35" s="339"/>
      <c r="X35" s="339"/>
      <c r="Y35" s="339"/>
      <c r="Z35" s="339"/>
      <c r="AA35" s="339"/>
      <c r="AB35" s="318">
        <f t="shared" si="0"/>
        <v>0</v>
      </c>
      <c r="AC35" s="335">
        <f>Taula423[[#This Row],[Mòdul aplicat]]</f>
        <v>0</v>
      </c>
      <c r="AD35" s="336"/>
      <c r="AE35" s="343"/>
      <c r="AF35" s="269"/>
      <c r="AG35" s="474" t="str">
        <f>IF(Taula423[[#This Row],[Data inici contracte]]=0,"",12/365*Taula423[[#This Row],[Dies de contracte en vigor durant l´any 2023]])</f>
        <v/>
      </c>
      <c r="AH35" s="474" t="str">
        <f>IF(Taula423[[#This Row],[Data inici contracte]]=0,"",2/365*Taula423[[#This Row],[Dies de contracte en vigor durant l´any 2023]])</f>
        <v/>
      </c>
      <c r="AI35" s="322">
        <f>IF(AR35=1,((241.81/365)*Taula423[[#This Row],[Dies de contracte en vigor durant l´any 2023]]),0)</f>
        <v>0</v>
      </c>
      <c r="AJ35" s="322"/>
      <c r="AK3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10)]]&lt;&gt;"",AR35=1),1,0)</f>
        <v>0</v>
      </c>
      <c r="AL35" s="534">
        <f t="shared" si="4"/>
        <v>0</v>
      </c>
      <c r="AM3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5" s="322"/>
      <c r="AO35" s="274">
        <v>7</v>
      </c>
      <c r="AP35" s="274"/>
      <c r="AR35" s="429">
        <f>IF(Taula423[[#This Row],[Núm. d''ordre]]&lt;&gt;"",1,0)</f>
        <v>0</v>
      </c>
      <c r="AT35" s="429">
        <f>IF(Taula423[[#This Row],[Núm. d''ordre]]&gt;0,1,0)</f>
        <v>1</v>
      </c>
      <c r="AV35" s="275">
        <f t="shared" si="5"/>
        <v>0</v>
      </c>
      <c r="AW35" s="275">
        <f t="shared" si="6"/>
        <v>0</v>
      </c>
      <c r="AX35" s="275">
        <f t="shared" si="1"/>
        <v>0</v>
      </c>
      <c r="AY35" s="274"/>
      <c r="AZ35" s="275">
        <f t="shared" si="2"/>
        <v>0</v>
      </c>
      <c r="BA35" s="275">
        <f t="shared" si="3"/>
        <v>0</v>
      </c>
      <c r="BZ35" s="276"/>
      <c r="CA35" s="276"/>
      <c r="CB35" s="276"/>
    </row>
    <row r="36" spans="1:80" ht="14.25" customHeight="1">
      <c r="A36" s="267"/>
      <c r="B36" s="274" t="str">
        <f>IF($C36&lt;&gt;"",MAX($B$7:B35)+1,"")</f>
        <v/>
      </c>
      <c r="C36" s="325"/>
      <c r="D36" s="337"/>
      <c r="E36" s="338"/>
      <c r="F36" s="311"/>
      <c r="G36" s="311"/>
      <c r="H36" s="324"/>
      <c r="I36" s="313">
        <f ca="1">DATEDIF(Taula423[[#This Row],[Data naixement dd/mm/aaaa]],TODAY(),"Y")</f>
        <v>124</v>
      </c>
      <c r="J36" s="325"/>
      <c r="K36" s="329"/>
      <c r="L36" s="342"/>
      <c r="M36" s="328"/>
      <c r="N36" s="328"/>
      <c r="O36" s="533" t="str">
        <f>IF(Taula423[[#This Row],[Data inici contracte]]&lt;&gt;0,Taula423[[#This Row],[Data finalització contracte]]+1,"")</f>
        <v/>
      </c>
      <c r="P3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6" s="373" t="str">
        <f>IF(Taula423[[#This Row],[Data inici contracte]]&lt;&gt;0,((Taula423[[#This Row],[Dies de contracte en vigor durant l´any 2023]]/365)*14),"")</f>
        <v/>
      </c>
      <c r="R36" s="367"/>
      <c r="S36" s="367"/>
      <c r="T3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6" s="373" t="str">
        <f>IF(Taula423[[#This Row],[Suma total d''hores d''atenció]]=0,"",AM36)</f>
        <v/>
      </c>
      <c r="V36" s="329"/>
      <c r="W36" s="339"/>
      <c r="X36" s="339"/>
      <c r="Y36" s="339"/>
      <c r="Z36" s="339"/>
      <c r="AA36" s="339"/>
      <c r="AB36" s="318">
        <f t="shared" si="0"/>
        <v>0</v>
      </c>
      <c r="AC36" s="335">
        <f>Taula423[[#This Row],[Mòdul aplicat]]</f>
        <v>0</v>
      </c>
      <c r="AD36" s="336"/>
      <c r="AE36" s="343"/>
      <c r="AF36" s="269"/>
      <c r="AG36" s="474" t="str">
        <f>IF(Taula423[[#This Row],[Data inici contracte]]=0,"",12/365*Taula423[[#This Row],[Dies de contracte en vigor durant l´any 2023]])</f>
        <v/>
      </c>
      <c r="AH36" s="474" t="str">
        <f>IF(Taula423[[#This Row],[Data inici contracte]]=0,"",2/365*Taula423[[#This Row],[Dies de contracte en vigor durant l´any 2023]])</f>
        <v/>
      </c>
      <c r="AI36" s="322">
        <f>IF(AR36=1,((241.81/365)*Taula423[[#This Row],[Dies de contracte en vigor durant l´any 2023]]),0)</f>
        <v>0</v>
      </c>
      <c r="AJ36" s="322"/>
      <c r="AK3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10)]]&lt;&gt;"",AR36=1),1,0)</f>
        <v>0</v>
      </c>
      <c r="AL36" s="534">
        <f t="shared" si="4"/>
        <v>0</v>
      </c>
      <c r="AM3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6" s="322"/>
      <c r="AO36" s="274">
        <v>8</v>
      </c>
      <c r="AP36" s="274"/>
      <c r="AR36" s="429">
        <f>IF(Taula423[[#This Row],[Núm. d''ordre]]&lt;&gt;"",1,0)</f>
        <v>0</v>
      </c>
      <c r="AT36" s="429">
        <f>IF(Taula423[[#This Row],[Núm. d''ordre]]&gt;0,1,0)</f>
        <v>1</v>
      </c>
      <c r="AV36" s="275">
        <f t="shared" si="5"/>
        <v>0</v>
      </c>
      <c r="AW36" s="275">
        <f t="shared" si="6"/>
        <v>0</v>
      </c>
      <c r="AX36" s="275">
        <f t="shared" si="1"/>
        <v>0</v>
      </c>
      <c r="AY36" s="274"/>
      <c r="AZ36" s="275">
        <f t="shared" si="2"/>
        <v>0</v>
      </c>
      <c r="BA36" s="275">
        <f t="shared" si="3"/>
        <v>0</v>
      </c>
      <c r="BZ36" s="276"/>
      <c r="CA36" s="276"/>
      <c r="CB36" s="276"/>
    </row>
    <row r="37" spans="1:80" ht="14.25" customHeight="1">
      <c r="A37" s="267"/>
      <c r="B37" s="274" t="str">
        <f>IF($C37&lt;&gt;"",MAX($B$7:B36)+1,"")</f>
        <v/>
      </c>
      <c r="C37" s="325"/>
      <c r="D37" s="337"/>
      <c r="E37" s="338"/>
      <c r="F37" s="311"/>
      <c r="G37" s="311"/>
      <c r="H37" s="324"/>
      <c r="I37" s="313">
        <f ca="1">DATEDIF(Taula423[[#This Row],[Data naixement dd/mm/aaaa]],TODAY(),"Y")</f>
        <v>124</v>
      </c>
      <c r="J37" s="325"/>
      <c r="K37" s="329"/>
      <c r="L37" s="342"/>
      <c r="M37" s="328"/>
      <c r="N37" s="328"/>
      <c r="O37" s="533" t="str">
        <f>IF(Taula423[[#This Row],[Data inici contracte]]&lt;&gt;0,Taula423[[#This Row],[Data finalització contracte]]+1,"")</f>
        <v/>
      </c>
      <c r="P3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7" s="373" t="str">
        <f>IF(Taula423[[#This Row],[Data inici contracte]]&lt;&gt;0,((Taula423[[#This Row],[Dies de contracte en vigor durant l´any 2023]]/365)*14),"")</f>
        <v/>
      </c>
      <c r="R37" s="367"/>
      <c r="S37" s="367"/>
      <c r="T3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7" s="373" t="str">
        <f>IF(Taula423[[#This Row],[Suma total d''hores d''atenció]]=0,"",AM37)</f>
        <v/>
      </c>
      <c r="V37" s="329"/>
      <c r="W37" s="339"/>
      <c r="X37" s="339"/>
      <c r="Y37" s="339"/>
      <c r="Z37" s="339"/>
      <c r="AA37" s="339"/>
      <c r="AB37" s="318">
        <f t="shared" si="0"/>
        <v>0</v>
      </c>
      <c r="AC37" s="335">
        <f>Taula423[[#This Row],[Mòdul aplicat]]</f>
        <v>0</v>
      </c>
      <c r="AD37" s="336"/>
      <c r="AE37" s="343"/>
      <c r="AF37" s="269"/>
      <c r="AG37" s="474" t="str">
        <f>IF(Taula423[[#This Row],[Data inici contracte]]=0,"",12/365*Taula423[[#This Row],[Dies de contracte en vigor durant l´any 2023]])</f>
        <v/>
      </c>
      <c r="AH37" s="474" t="str">
        <f>IF(Taula423[[#This Row],[Data inici contracte]]=0,"",2/365*Taula423[[#This Row],[Dies de contracte en vigor durant l´any 2023]])</f>
        <v/>
      </c>
      <c r="AI37" s="322">
        <f>IF(AR37=1,((241.81/365)*Taula423[[#This Row],[Dies de contracte en vigor durant l´any 2023]]),0)</f>
        <v>0</v>
      </c>
      <c r="AJ37" s="322"/>
      <c r="AK3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10)]]&lt;&gt;"",AR37=1),1,0)</f>
        <v>0</v>
      </c>
      <c r="AL37" s="534">
        <f t="shared" si="4"/>
        <v>0</v>
      </c>
      <c r="AM3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7" s="322"/>
      <c r="AO37" s="274">
        <v>9</v>
      </c>
      <c r="AP37" s="274"/>
      <c r="AR37" s="429">
        <f>IF(Taula423[[#This Row],[Núm. d''ordre]]&lt;&gt;"",1,0)</f>
        <v>0</v>
      </c>
      <c r="AT37" s="429">
        <f>IF(Taula423[[#This Row],[Núm. d''ordre]]&gt;0,1,0)</f>
        <v>1</v>
      </c>
      <c r="AV37" s="275">
        <f t="shared" si="5"/>
        <v>0</v>
      </c>
      <c r="AW37" s="275">
        <f t="shared" si="6"/>
        <v>0</v>
      </c>
      <c r="AX37" s="275">
        <f t="shared" si="1"/>
        <v>0</v>
      </c>
      <c r="AY37" s="274"/>
      <c r="AZ37" s="275">
        <f t="shared" si="2"/>
        <v>0</v>
      </c>
      <c r="BA37" s="275">
        <f t="shared" si="3"/>
        <v>0</v>
      </c>
      <c r="BZ37" s="276"/>
      <c r="CA37" s="276"/>
      <c r="CB37" s="276"/>
    </row>
    <row r="38" spans="1:80" ht="14.25" customHeight="1">
      <c r="A38" s="267"/>
      <c r="B38" s="274" t="str">
        <f>IF($C38&lt;&gt;"",MAX($B$7:B37)+1,"")</f>
        <v/>
      </c>
      <c r="C38" s="325"/>
      <c r="D38" s="337"/>
      <c r="E38" s="338"/>
      <c r="F38" s="311"/>
      <c r="G38" s="311"/>
      <c r="H38" s="324"/>
      <c r="I38" s="313">
        <f ca="1">DATEDIF(Taula423[[#This Row],[Data naixement dd/mm/aaaa]],TODAY(),"Y")</f>
        <v>124</v>
      </c>
      <c r="J38" s="325"/>
      <c r="K38" s="329"/>
      <c r="L38" s="342"/>
      <c r="M38" s="328"/>
      <c r="N38" s="328"/>
      <c r="O38" s="533" t="str">
        <f>IF(Taula423[[#This Row],[Data inici contracte]]&lt;&gt;0,Taula423[[#This Row],[Data finalització contracte]]+1,"")</f>
        <v/>
      </c>
      <c r="P3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8" s="373" t="str">
        <f>IF(Taula423[[#This Row],[Data inici contracte]]&lt;&gt;0,((Taula423[[#This Row],[Dies de contracte en vigor durant l´any 2023]]/365)*14),"")</f>
        <v/>
      </c>
      <c r="R38" s="367"/>
      <c r="S38" s="367"/>
      <c r="T3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8" s="373" t="str">
        <f>IF(Taula423[[#This Row],[Suma total d''hores d''atenció]]=0,"",AM38)</f>
        <v/>
      </c>
      <c r="V38" s="329"/>
      <c r="W38" s="339"/>
      <c r="X38" s="339"/>
      <c r="Y38" s="339"/>
      <c r="Z38" s="339"/>
      <c r="AA38" s="339"/>
      <c r="AB38" s="318">
        <f t="shared" si="0"/>
        <v>0</v>
      </c>
      <c r="AC38" s="335">
        <f>Taula423[[#This Row],[Mòdul aplicat]]</f>
        <v>0</v>
      </c>
      <c r="AD38" s="336"/>
      <c r="AE38" s="343"/>
      <c r="AF38" s="269"/>
      <c r="AG38" s="474" t="str">
        <f>IF(Taula423[[#This Row],[Data inici contracte]]=0,"",12/365*Taula423[[#This Row],[Dies de contracte en vigor durant l´any 2023]])</f>
        <v/>
      </c>
      <c r="AH38" s="474" t="str">
        <f>IF(Taula423[[#This Row],[Data inici contracte]]=0,"",2/365*Taula423[[#This Row],[Dies de contracte en vigor durant l´any 2023]])</f>
        <v/>
      </c>
      <c r="AI38" s="322">
        <f>IF(AR38=1,((241.81/365)*Taula423[[#This Row],[Dies de contracte en vigor durant l´any 2023]]),0)</f>
        <v>0</v>
      </c>
      <c r="AJ38" s="322"/>
      <c r="AK3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10)]]&lt;&gt;"",AR38=1),1,0)</f>
        <v>0</v>
      </c>
      <c r="AL38" s="534">
        <f t="shared" si="4"/>
        <v>0</v>
      </c>
      <c r="AM3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8" s="322"/>
      <c r="AO38" s="274">
        <v>10</v>
      </c>
      <c r="AP38" s="274"/>
      <c r="AR38" s="429">
        <f>IF(Taula423[[#This Row],[Núm. d''ordre]]&lt;&gt;"",1,0)</f>
        <v>0</v>
      </c>
      <c r="AT38" s="429">
        <f>IF(Taula423[[#This Row],[Núm. d''ordre]]&gt;0,1,0)</f>
        <v>1</v>
      </c>
      <c r="AV38" s="275">
        <f t="shared" si="5"/>
        <v>0</v>
      </c>
      <c r="AW38" s="275">
        <f t="shared" si="6"/>
        <v>0</v>
      </c>
      <c r="AX38" s="275">
        <f t="shared" si="1"/>
        <v>0</v>
      </c>
      <c r="AY38" s="274"/>
      <c r="AZ38" s="275">
        <f t="shared" si="2"/>
        <v>0</v>
      </c>
      <c r="BA38" s="275">
        <f t="shared" si="3"/>
        <v>0</v>
      </c>
      <c r="BZ38" s="276"/>
      <c r="CA38" s="276"/>
      <c r="CB38" s="276"/>
    </row>
    <row r="39" spans="1:80" ht="14.25" customHeight="1">
      <c r="A39" s="267"/>
      <c r="B39" s="274" t="str">
        <f>IF($C39&lt;&gt;"",MAX($B$7:B38)+1,"")</f>
        <v/>
      </c>
      <c r="C39" s="325"/>
      <c r="D39" s="337"/>
      <c r="E39" s="338"/>
      <c r="F39" s="311"/>
      <c r="G39" s="311"/>
      <c r="H39" s="324"/>
      <c r="I39" s="313">
        <f ca="1">DATEDIF(Taula423[[#This Row],[Data naixement dd/mm/aaaa]],TODAY(),"Y")</f>
        <v>124</v>
      </c>
      <c r="J39" s="325"/>
      <c r="K39" s="329"/>
      <c r="L39" s="342"/>
      <c r="M39" s="328"/>
      <c r="N39" s="328"/>
      <c r="O39" s="533" t="str">
        <f>IF(Taula423[[#This Row],[Data inici contracte]]&lt;&gt;0,Taula423[[#This Row],[Data finalització contracte]]+1,"")</f>
        <v/>
      </c>
      <c r="P3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9" s="373" t="str">
        <f>IF(Taula423[[#This Row],[Data inici contracte]]&lt;&gt;0,((Taula423[[#This Row],[Dies de contracte en vigor durant l´any 2023]]/365)*14),"")</f>
        <v/>
      </c>
      <c r="R39" s="367"/>
      <c r="S39" s="367"/>
      <c r="T3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9" s="373" t="str">
        <f>IF(Taula423[[#This Row],[Suma total d''hores d''atenció]]=0,"",AM39)</f>
        <v/>
      </c>
      <c r="V39" s="329"/>
      <c r="W39" s="339"/>
      <c r="X39" s="339"/>
      <c r="Y39" s="339"/>
      <c r="Z39" s="339"/>
      <c r="AA39" s="339"/>
      <c r="AB39" s="318">
        <f t="shared" si="0"/>
        <v>0</v>
      </c>
      <c r="AC39" s="335">
        <f>Taula423[[#This Row],[Mòdul aplicat]]</f>
        <v>0</v>
      </c>
      <c r="AD39" s="336"/>
      <c r="AE39" s="343"/>
      <c r="AF39" s="269"/>
      <c r="AG39" s="474" t="str">
        <f>IF(Taula423[[#This Row],[Data inici contracte]]=0,"",12/365*Taula423[[#This Row],[Dies de contracte en vigor durant l´any 2023]])</f>
        <v/>
      </c>
      <c r="AH39" s="474" t="str">
        <f>IF(Taula423[[#This Row],[Data inici contracte]]=0,"",2/365*Taula423[[#This Row],[Dies de contracte en vigor durant l´any 2023]])</f>
        <v/>
      </c>
      <c r="AI39" s="322">
        <f>IF(AR39=1,((241.81/365)*Taula423[[#This Row],[Dies de contracte en vigor durant l´any 2023]]),0)</f>
        <v>0</v>
      </c>
      <c r="AJ39" s="322"/>
      <c r="AK3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10)]]&lt;&gt;"",AR39=1),1,0)</f>
        <v>0</v>
      </c>
      <c r="AL39" s="534">
        <f t="shared" si="4"/>
        <v>0</v>
      </c>
      <c r="AM3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9" s="322"/>
      <c r="AO39" s="274"/>
      <c r="AP39" s="274"/>
      <c r="AR39" s="429">
        <f>IF(Taula423[[#This Row],[Núm. d''ordre]]&lt;&gt;"",1,0)</f>
        <v>0</v>
      </c>
      <c r="AT39" s="429">
        <f>IF(Taula423[[#This Row],[Núm. d''ordre]]&gt;0,1,0)</f>
        <v>1</v>
      </c>
      <c r="AV39" s="275">
        <f t="shared" si="5"/>
        <v>0</v>
      </c>
      <c r="AW39" s="275">
        <f t="shared" si="6"/>
        <v>0</v>
      </c>
      <c r="AX39" s="275">
        <f t="shared" si="1"/>
        <v>0</v>
      </c>
      <c r="AY39" s="274"/>
      <c r="AZ39" s="275">
        <f t="shared" si="2"/>
        <v>0</v>
      </c>
      <c r="BA39" s="275">
        <f t="shared" si="3"/>
        <v>0</v>
      </c>
      <c r="BZ39" s="276"/>
      <c r="CA39" s="276"/>
      <c r="CB39" s="276"/>
    </row>
    <row r="40" spans="1:80" ht="14.25" customHeight="1">
      <c r="A40" s="267"/>
      <c r="B40" s="274" t="str">
        <f>IF($C40&lt;&gt;"",MAX($B$7:B39)+1,"")</f>
        <v/>
      </c>
      <c r="C40" s="325"/>
      <c r="D40" s="337"/>
      <c r="E40" s="338"/>
      <c r="F40" s="311"/>
      <c r="G40" s="311"/>
      <c r="H40" s="324"/>
      <c r="I40" s="313">
        <f ca="1">DATEDIF(Taula423[[#This Row],[Data naixement dd/mm/aaaa]],TODAY(),"Y")</f>
        <v>124</v>
      </c>
      <c r="J40" s="325"/>
      <c r="K40" s="329"/>
      <c r="L40" s="342"/>
      <c r="M40" s="328"/>
      <c r="N40" s="328"/>
      <c r="O40" s="533" t="str">
        <f>IF(Taula423[[#This Row],[Data inici contracte]]&lt;&gt;0,Taula423[[#This Row],[Data finalització contracte]]+1,"")</f>
        <v/>
      </c>
      <c r="P4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0" s="373" t="str">
        <f>IF(Taula423[[#This Row],[Data inici contracte]]&lt;&gt;0,((Taula423[[#This Row],[Dies de contracte en vigor durant l´any 2023]]/365)*14),"")</f>
        <v/>
      </c>
      <c r="R40" s="367"/>
      <c r="S40" s="367"/>
      <c r="T4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0" s="373" t="str">
        <f>IF(Taula423[[#This Row],[Suma total d''hores d''atenció]]=0,"",AM40)</f>
        <v/>
      </c>
      <c r="V40" s="329"/>
      <c r="W40" s="339"/>
      <c r="X40" s="339"/>
      <c r="Y40" s="339"/>
      <c r="Z40" s="339"/>
      <c r="AA40" s="339"/>
      <c r="AB40" s="318">
        <f t="shared" si="0"/>
        <v>0</v>
      </c>
      <c r="AC40" s="335">
        <f>Taula423[[#This Row],[Mòdul aplicat]]</f>
        <v>0</v>
      </c>
      <c r="AD40" s="336"/>
      <c r="AE40" s="343"/>
      <c r="AF40" s="269"/>
      <c r="AG40" s="474" t="str">
        <f>IF(Taula423[[#This Row],[Data inici contracte]]=0,"",12/365*Taula423[[#This Row],[Dies de contracte en vigor durant l´any 2023]])</f>
        <v/>
      </c>
      <c r="AH40" s="474" t="str">
        <f>IF(Taula423[[#This Row],[Data inici contracte]]=0,"",2/365*Taula423[[#This Row],[Dies de contracte en vigor durant l´any 2023]])</f>
        <v/>
      </c>
      <c r="AI40" s="322">
        <f>IF(AR40=1,((241.81/365)*Taula423[[#This Row],[Dies de contracte en vigor durant l´any 2023]]),0)</f>
        <v>0</v>
      </c>
      <c r="AJ40" s="322"/>
      <c r="AK4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10)]]&lt;&gt;"",AR40=1),1,0)</f>
        <v>0</v>
      </c>
      <c r="AL40" s="534">
        <f t="shared" si="4"/>
        <v>0</v>
      </c>
      <c r="AM4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0" s="322"/>
      <c r="AO40" s="274"/>
      <c r="AP40" s="274"/>
      <c r="AR40" s="429">
        <f>IF(Taula423[[#This Row],[Núm. d''ordre]]&lt;&gt;"",1,0)</f>
        <v>0</v>
      </c>
      <c r="AT40" s="429">
        <f>IF(Taula423[[#This Row],[Núm. d''ordre]]&gt;0,1,0)</f>
        <v>1</v>
      </c>
      <c r="AV40" s="275">
        <f t="shared" si="5"/>
        <v>0</v>
      </c>
      <c r="AW40" s="275">
        <f t="shared" si="6"/>
        <v>0</v>
      </c>
      <c r="AX40" s="275">
        <f t="shared" si="1"/>
        <v>0</v>
      </c>
      <c r="AY40" s="274"/>
      <c r="AZ40" s="275">
        <f t="shared" si="2"/>
        <v>0</v>
      </c>
      <c r="BA40" s="275">
        <f t="shared" si="3"/>
        <v>0</v>
      </c>
      <c r="BZ40" s="276"/>
      <c r="CA40" s="276"/>
      <c r="CB40" s="276"/>
    </row>
    <row r="41" spans="1:80" ht="14.25" customHeight="1">
      <c r="A41" s="267"/>
      <c r="B41" s="274" t="str">
        <f>IF($C41&lt;&gt;"",MAX($B$7:B40)+1,"")</f>
        <v/>
      </c>
      <c r="C41" s="325"/>
      <c r="D41" s="337"/>
      <c r="E41" s="338"/>
      <c r="F41" s="311"/>
      <c r="G41" s="311"/>
      <c r="H41" s="324"/>
      <c r="I41" s="313">
        <f ca="1">DATEDIF(Taula423[[#This Row],[Data naixement dd/mm/aaaa]],TODAY(),"Y")</f>
        <v>124</v>
      </c>
      <c r="J41" s="325"/>
      <c r="K41" s="329"/>
      <c r="L41" s="342"/>
      <c r="M41" s="328"/>
      <c r="N41" s="328"/>
      <c r="O41" s="533" t="str">
        <f>IF(Taula423[[#This Row],[Data inici contracte]]&lt;&gt;0,Taula423[[#This Row],[Data finalització contracte]]+1,"")</f>
        <v/>
      </c>
      <c r="P4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1" s="373" t="str">
        <f>IF(Taula423[[#This Row],[Data inici contracte]]&lt;&gt;0,((Taula423[[#This Row],[Dies de contracte en vigor durant l´any 2023]]/365)*14),"")</f>
        <v/>
      </c>
      <c r="R41" s="367"/>
      <c r="S41" s="367"/>
      <c r="T4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1" s="373" t="str">
        <f>IF(Taula423[[#This Row],[Suma total d''hores d''atenció]]=0,"",AM41)</f>
        <v/>
      </c>
      <c r="V41" s="329"/>
      <c r="W41" s="339"/>
      <c r="X41" s="339"/>
      <c r="Y41" s="339"/>
      <c r="Z41" s="339"/>
      <c r="AA41" s="339"/>
      <c r="AB41" s="318">
        <f t="shared" si="0"/>
        <v>0</v>
      </c>
      <c r="AC41" s="335">
        <f>Taula423[[#This Row],[Mòdul aplicat]]</f>
        <v>0</v>
      </c>
      <c r="AD41" s="336"/>
      <c r="AE41" s="343"/>
      <c r="AF41" s="269"/>
      <c r="AG41" s="474" t="str">
        <f>IF(Taula423[[#This Row],[Data inici contracte]]=0,"",12/365*Taula423[[#This Row],[Dies de contracte en vigor durant l´any 2023]])</f>
        <v/>
      </c>
      <c r="AH41" s="474" t="str">
        <f>IF(Taula423[[#This Row],[Data inici contracte]]=0,"",2/365*Taula423[[#This Row],[Dies de contracte en vigor durant l´any 2023]])</f>
        <v/>
      </c>
      <c r="AI41" s="322">
        <f>IF(AR41=1,((241.81/365)*Taula423[[#This Row],[Dies de contracte en vigor durant l´any 2023]]),0)</f>
        <v>0</v>
      </c>
      <c r="AJ41" s="322"/>
      <c r="AK4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10)]]&lt;&gt;"",AR41=1),1,0)</f>
        <v>0</v>
      </c>
      <c r="AL41" s="534">
        <f t="shared" si="4"/>
        <v>0</v>
      </c>
      <c r="AM4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1" s="322"/>
      <c r="AO41" s="274"/>
      <c r="AP41" s="274"/>
      <c r="AR41" s="429">
        <f>IF(Taula423[[#This Row],[Núm. d''ordre]]&lt;&gt;"",1,0)</f>
        <v>0</v>
      </c>
      <c r="AT41" s="429">
        <f>IF(Taula423[[#This Row],[Núm. d''ordre]]&gt;0,1,0)</f>
        <v>1</v>
      </c>
      <c r="AV41" s="275">
        <f t="shared" si="5"/>
        <v>0</v>
      </c>
      <c r="AW41" s="275">
        <f t="shared" si="6"/>
        <v>0</v>
      </c>
      <c r="AX41" s="275">
        <f t="shared" si="1"/>
        <v>0</v>
      </c>
      <c r="AY41" s="274"/>
      <c r="AZ41" s="275">
        <f t="shared" si="2"/>
        <v>0</v>
      </c>
      <c r="BA41" s="275">
        <f t="shared" si="3"/>
        <v>0</v>
      </c>
      <c r="BZ41" s="276"/>
      <c r="CA41" s="276"/>
      <c r="CB41" s="276"/>
    </row>
    <row r="42" spans="1:80" ht="14.25" customHeight="1">
      <c r="A42" s="267"/>
      <c r="B42" s="274" t="str">
        <f>IF($C42&lt;&gt;"",MAX($B$7:B41)+1,"")</f>
        <v/>
      </c>
      <c r="C42" s="325"/>
      <c r="D42" s="337"/>
      <c r="E42" s="338"/>
      <c r="F42" s="311"/>
      <c r="G42" s="311"/>
      <c r="H42" s="324"/>
      <c r="I42" s="313">
        <f ca="1">DATEDIF(Taula423[[#This Row],[Data naixement dd/mm/aaaa]],TODAY(),"Y")</f>
        <v>124</v>
      </c>
      <c r="J42" s="325"/>
      <c r="K42" s="329"/>
      <c r="L42" s="342"/>
      <c r="M42" s="328"/>
      <c r="N42" s="328"/>
      <c r="O42" s="533" t="str">
        <f>IF(Taula423[[#This Row],[Data inici contracte]]&lt;&gt;0,Taula423[[#This Row],[Data finalització contracte]]+1,"")</f>
        <v/>
      </c>
      <c r="P4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2" s="373" t="str">
        <f>IF(Taula423[[#This Row],[Data inici contracte]]&lt;&gt;0,((Taula423[[#This Row],[Dies de contracte en vigor durant l´any 2023]]/365)*14),"")</f>
        <v/>
      </c>
      <c r="R42" s="367"/>
      <c r="S42" s="367"/>
      <c r="T4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2" s="373" t="str">
        <f>IF(Taula423[[#This Row],[Suma total d''hores d''atenció]]=0,"",AM42)</f>
        <v/>
      </c>
      <c r="V42" s="329"/>
      <c r="W42" s="339"/>
      <c r="X42" s="339"/>
      <c r="Y42" s="339"/>
      <c r="Z42" s="339"/>
      <c r="AA42" s="339"/>
      <c r="AB42" s="318">
        <f t="shared" si="0"/>
        <v>0</v>
      </c>
      <c r="AC42" s="335">
        <f>Taula423[[#This Row],[Mòdul aplicat]]</f>
        <v>0</v>
      </c>
      <c r="AD42" s="336"/>
      <c r="AE42" s="343"/>
      <c r="AF42" s="269"/>
      <c r="AG42" s="474" t="str">
        <f>IF(Taula423[[#This Row],[Data inici contracte]]=0,"",12/365*Taula423[[#This Row],[Dies de contracte en vigor durant l´any 2023]])</f>
        <v/>
      </c>
      <c r="AH42" s="474" t="str">
        <f>IF(Taula423[[#This Row],[Data inici contracte]]=0,"",2/365*Taula423[[#This Row],[Dies de contracte en vigor durant l´any 2023]])</f>
        <v/>
      </c>
      <c r="AI42" s="322">
        <f>IF(AR42=1,((241.81/365)*Taula423[[#This Row],[Dies de contracte en vigor durant l´any 2023]]),0)</f>
        <v>0</v>
      </c>
      <c r="AJ42" s="322"/>
      <c r="AK4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10)]]&lt;&gt;"",AR42=1),1,0)</f>
        <v>0</v>
      </c>
      <c r="AL42" s="534">
        <f t="shared" si="4"/>
        <v>0</v>
      </c>
      <c r="AM4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2" s="322"/>
      <c r="AO42" s="274"/>
      <c r="AP42" s="274"/>
      <c r="AR42" s="429">
        <f>IF(Taula423[[#This Row],[Núm. d''ordre]]&lt;&gt;"",1,0)</f>
        <v>0</v>
      </c>
      <c r="AT42" s="429">
        <f>IF(Taula423[[#This Row],[Núm. d''ordre]]&gt;0,1,0)</f>
        <v>1</v>
      </c>
      <c r="AV42" s="275">
        <f t="shared" si="5"/>
        <v>0</v>
      </c>
      <c r="AW42" s="275">
        <f t="shared" si="6"/>
        <v>0</v>
      </c>
      <c r="AX42" s="275">
        <f t="shared" si="1"/>
        <v>0</v>
      </c>
      <c r="AY42" s="274"/>
      <c r="AZ42" s="275">
        <f t="shared" si="2"/>
        <v>0</v>
      </c>
      <c r="BA42" s="275">
        <f t="shared" si="3"/>
        <v>0</v>
      </c>
      <c r="BZ42" s="276"/>
      <c r="CA42" s="276"/>
      <c r="CB42" s="276"/>
    </row>
    <row r="43" spans="1:80" ht="14.25" customHeight="1">
      <c r="A43" s="267"/>
      <c r="B43" s="274" t="str">
        <f>IF($C43&lt;&gt;"",MAX($B$7:B42)+1,"")</f>
        <v/>
      </c>
      <c r="C43" s="325"/>
      <c r="D43" s="337"/>
      <c r="E43" s="338"/>
      <c r="F43" s="311"/>
      <c r="G43" s="311"/>
      <c r="H43" s="324"/>
      <c r="I43" s="313">
        <f ca="1">DATEDIF(Taula423[[#This Row],[Data naixement dd/mm/aaaa]],TODAY(),"Y")</f>
        <v>124</v>
      </c>
      <c r="J43" s="325"/>
      <c r="K43" s="329"/>
      <c r="L43" s="342"/>
      <c r="M43" s="328"/>
      <c r="N43" s="328"/>
      <c r="O43" s="533" t="str">
        <f>IF(Taula423[[#This Row],[Data inici contracte]]&lt;&gt;0,Taula423[[#This Row],[Data finalització contracte]]+1,"")</f>
        <v/>
      </c>
      <c r="P4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3" s="373" t="str">
        <f>IF(Taula423[[#This Row],[Data inici contracte]]&lt;&gt;0,((Taula423[[#This Row],[Dies de contracte en vigor durant l´any 2023]]/365)*14),"")</f>
        <v/>
      </c>
      <c r="R43" s="367"/>
      <c r="S43" s="367"/>
      <c r="T4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3" s="373" t="str">
        <f>IF(Taula423[[#This Row],[Suma total d''hores d''atenció]]=0,"",AM43)</f>
        <v/>
      </c>
      <c r="V43" s="329"/>
      <c r="W43" s="339"/>
      <c r="X43" s="339"/>
      <c r="Y43" s="339"/>
      <c r="Z43" s="339"/>
      <c r="AA43" s="339"/>
      <c r="AB43" s="318">
        <f t="shared" si="0"/>
        <v>0</v>
      </c>
      <c r="AC43" s="335">
        <f>Taula423[[#This Row],[Mòdul aplicat]]</f>
        <v>0</v>
      </c>
      <c r="AD43" s="336"/>
      <c r="AE43" s="343"/>
      <c r="AF43" s="269"/>
      <c r="AG43" s="474" t="str">
        <f>IF(Taula423[[#This Row],[Data inici contracte]]=0,"",12/365*Taula423[[#This Row],[Dies de contracte en vigor durant l´any 2023]])</f>
        <v/>
      </c>
      <c r="AH43" s="474" t="str">
        <f>IF(Taula423[[#This Row],[Data inici contracte]]=0,"",2/365*Taula423[[#This Row],[Dies de contracte en vigor durant l´any 2023]])</f>
        <v/>
      </c>
      <c r="AI43" s="322">
        <f>IF(AR43=1,((241.81/365)*Taula423[[#This Row],[Dies de contracte en vigor durant l´any 2023]]),0)</f>
        <v>0</v>
      </c>
      <c r="AJ43" s="322"/>
      <c r="AK4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10)]]&lt;&gt;"",AR43=1),1,0)</f>
        <v>0</v>
      </c>
      <c r="AL43" s="534">
        <f t="shared" si="4"/>
        <v>0</v>
      </c>
      <c r="AM4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3" s="322"/>
      <c r="AO43" s="274"/>
      <c r="AP43" s="274"/>
      <c r="AR43" s="429">
        <f>IF(Taula423[[#This Row],[Núm. d''ordre]]&lt;&gt;"",1,0)</f>
        <v>0</v>
      </c>
      <c r="AT43" s="429">
        <f>IF(Taula423[[#This Row],[Núm. d''ordre]]&gt;0,1,0)</f>
        <v>1</v>
      </c>
      <c r="AV43" s="275">
        <f t="shared" si="5"/>
        <v>0</v>
      </c>
      <c r="AW43" s="275">
        <f t="shared" si="6"/>
        <v>0</v>
      </c>
      <c r="AX43" s="275">
        <f t="shared" si="1"/>
        <v>0</v>
      </c>
      <c r="AY43" s="274"/>
      <c r="AZ43" s="275">
        <f t="shared" si="2"/>
        <v>0</v>
      </c>
      <c r="BA43" s="275">
        <f t="shared" si="3"/>
        <v>0</v>
      </c>
      <c r="BZ43" s="276"/>
      <c r="CA43" s="276"/>
      <c r="CB43" s="276"/>
    </row>
    <row r="44" spans="1:80" ht="14.25" customHeight="1">
      <c r="A44" s="267"/>
      <c r="B44" s="274" t="str">
        <f>IF($C44&lt;&gt;"",MAX($B$7:B43)+1,"")</f>
        <v/>
      </c>
      <c r="C44" s="325"/>
      <c r="D44" s="337"/>
      <c r="E44" s="338"/>
      <c r="F44" s="311"/>
      <c r="G44" s="311"/>
      <c r="H44" s="324"/>
      <c r="I44" s="313">
        <f ca="1">DATEDIF(Taula423[[#This Row],[Data naixement dd/mm/aaaa]],TODAY(),"Y")</f>
        <v>124</v>
      </c>
      <c r="J44" s="325"/>
      <c r="K44" s="329"/>
      <c r="L44" s="342"/>
      <c r="M44" s="328"/>
      <c r="N44" s="328"/>
      <c r="O44" s="533" t="str">
        <f>IF(Taula423[[#This Row],[Data inici contracte]]&lt;&gt;0,Taula423[[#This Row],[Data finalització contracte]]+1,"")</f>
        <v/>
      </c>
      <c r="P4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4" s="373" t="str">
        <f>IF(Taula423[[#This Row],[Data inici contracte]]&lt;&gt;0,((Taula423[[#This Row],[Dies de contracte en vigor durant l´any 2023]]/365)*14),"")</f>
        <v/>
      </c>
      <c r="R44" s="367"/>
      <c r="S44" s="367"/>
      <c r="T4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4" s="373" t="str">
        <f>IF(Taula423[[#This Row],[Suma total d''hores d''atenció]]=0,"",AM44)</f>
        <v/>
      </c>
      <c r="V44" s="329"/>
      <c r="W44" s="339"/>
      <c r="X44" s="339"/>
      <c r="Y44" s="339"/>
      <c r="Z44" s="339"/>
      <c r="AA44" s="339"/>
      <c r="AB44" s="318">
        <f t="shared" si="0"/>
        <v>0</v>
      </c>
      <c r="AC44" s="335">
        <f>Taula423[[#This Row],[Mòdul aplicat]]</f>
        <v>0</v>
      </c>
      <c r="AD44" s="336"/>
      <c r="AE44" s="343"/>
      <c r="AF44" s="269"/>
      <c r="AG44" s="474" t="str">
        <f>IF(Taula423[[#This Row],[Data inici contracte]]=0,"",12/365*Taula423[[#This Row],[Dies de contracte en vigor durant l´any 2023]])</f>
        <v/>
      </c>
      <c r="AH44" s="474" t="str">
        <f>IF(Taula423[[#This Row],[Data inici contracte]]=0,"",2/365*Taula423[[#This Row],[Dies de contracte en vigor durant l´any 2023]])</f>
        <v/>
      </c>
      <c r="AI44" s="322">
        <f>IF(AR44=1,((241.81/365)*Taula423[[#This Row],[Dies de contracte en vigor durant l´any 2023]]),0)</f>
        <v>0</v>
      </c>
      <c r="AJ44" s="322"/>
      <c r="AK4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10)]]&lt;&gt;"",AR44=1),1,0)</f>
        <v>0</v>
      </c>
      <c r="AL44" s="534">
        <f t="shared" si="4"/>
        <v>0</v>
      </c>
      <c r="AM4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4" s="322"/>
      <c r="AO44" s="274"/>
      <c r="AP44" s="274"/>
      <c r="AR44" s="429">
        <f>IF(Taula423[[#This Row],[Núm. d''ordre]]&lt;&gt;"",1,0)</f>
        <v>0</v>
      </c>
      <c r="AT44" s="429">
        <f>IF(Taula423[[#This Row],[Núm. d''ordre]]&gt;0,1,0)</f>
        <v>1</v>
      </c>
      <c r="AV44" s="275">
        <f t="shared" si="5"/>
        <v>0</v>
      </c>
      <c r="AW44" s="275">
        <f t="shared" si="6"/>
        <v>0</v>
      </c>
      <c r="AX44" s="275">
        <f t="shared" si="1"/>
        <v>0</v>
      </c>
      <c r="AY44" s="274"/>
      <c r="AZ44" s="275">
        <f t="shared" si="2"/>
        <v>0</v>
      </c>
      <c r="BA44" s="275">
        <f t="shared" si="3"/>
        <v>0</v>
      </c>
      <c r="BZ44" s="276"/>
      <c r="CA44" s="276"/>
      <c r="CB44" s="276"/>
    </row>
    <row r="45" spans="1:80" ht="14.25" customHeight="1">
      <c r="A45" s="267"/>
      <c r="B45" s="274" t="str">
        <f>IF($C45&lt;&gt;"",MAX($B$7:B44)+1,"")</f>
        <v/>
      </c>
      <c r="C45" s="325"/>
      <c r="D45" s="337"/>
      <c r="E45" s="338"/>
      <c r="F45" s="311"/>
      <c r="G45" s="311"/>
      <c r="H45" s="324"/>
      <c r="I45" s="313">
        <f ca="1">DATEDIF(Taula423[[#This Row],[Data naixement dd/mm/aaaa]],TODAY(),"Y")</f>
        <v>124</v>
      </c>
      <c r="J45" s="325"/>
      <c r="K45" s="329"/>
      <c r="L45" s="342"/>
      <c r="M45" s="328"/>
      <c r="N45" s="328"/>
      <c r="O45" s="533" t="str">
        <f>IF(Taula423[[#This Row],[Data inici contracte]]&lt;&gt;0,Taula423[[#This Row],[Data finalització contracte]]+1,"")</f>
        <v/>
      </c>
      <c r="P4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5" s="373" t="str">
        <f>IF(Taula423[[#This Row],[Data inici contracte]]&lt;&gt;0,((Taula423[[#This Row],[Dies de contracte en vigor durant l´any 2023]]/365)*14),"")</f>
        <v/>
      </c>
      <c r="R45" s="367"/>
      <c r="S45" s="367"/>
      <c r="T4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5" s="373" t="str">
        <f>IF(Taula423[[#This Row],[Suma total d''hores d''atenció]]=0,"",AM45)</f>
        <v/>
      </c>
      <c r="V45" s="329"/>
      <c r="W45" s="339"/>
      <c r="X45" s="339"/>
      <c r="Y45" s="339"/>
      <c r="Z45" s="339"/>
      <c r="AA45" s="339"/>
      <c r="AB45" s="318">
        <f t="shared" si="0"/>
        <v>0</v>
      </c>
      <c r="AC45" s="335">
        <f>Taula423[[#This Row],[Mòdul aplicat]]</f>
        <v>0</v>
      </c>
      <c r="AD45" s="336"/>
      <c r="AE45" s="343"/>
      <c r="AF45" s="269"/>
      <c r="AG45" s="474" t="str">
        <f>IF(Taula423[[#This Row],[Data inici contracte]]=0,"",12/365*Taula423[[#This Row],[Dies de contracte en vigor durant l´any 2023]])</f>
        <v/>
      </c>
      <c r="AH45" s="474" t="str">
        <f>IF(Taula423[[#This Row],[Data inici contracte]]=0,"",2/365*Taula423[[#This Row],[Dies de contracte en vigor durant l´any 2023]])</f>
        <v/>
      </c>
      <c r="AI45" s="322">
        <f>IF(AR45=1,((241.81/365)*Taula423[[#This Row],[Dies de contracte en vigor durant l´any 2023]]),0)</f>
        <v>0</v>
      </c>
      <c r="AJ45" s="322"/>
      <c r="AK4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10)]]&lt;&gt;"",AR45=1),1,0)</f>
        <v>0</v>
      </c>
      <c r="AL45" s="534">
        <f t="shared" si="4"/>
        <v>0</v>
      </c>
      <c r="AM4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5" s="322"/>
      <c r="AO45" s="274"/>
      <c r="AP45" s="274"/>
      <c r="AR45" s="429">
        <f>IF(Taula423[[#This Row],[Núm. d''ordre]]&lt;&gt;"",1,0)</f>
        <v>0</v>
      </c>
      <c r="AT45" s="429">
        <f>IF(Taula423[[#This Row],[Núm. d''ordre]]&gt;0,1,0)</f>
        <v>1</v>
      </c>
      <c r="AV45" s="275">
        <f t="shared" si="5"/>
        <v>0</v>
      </c>
      <c r="AW45" s="275">
        <f t="shared" si="6"/>
        <v>0</v>
      </c>
      <c r="AX45" s="275">
        <f t="shared" si="1"/>
        <v>0</v>
      </c>
      <c r="AY45" s="274"/>
      <c r="AZ45" s="275">
        <f t="shared" si="2"/>
        <v>0</v>
      </c>
      <c r="BA45" s="275">
        <f t="shared" si="3"/>
        <v>0</v>
      </c>
      <c r="BZ45" s="276"/>
      <c r="CA45" s="276"/>
      <c r="CB45" s="276"/>
    </row>
    <row r="46" spans="1:80" ht="14.25" customHeight="1">
      <c r="A46" s="267"/>
      <c r="B46" s="274" t="str">
        <f>IF($C46&lt;&gt;"",MAX($B$7:B45)+1,"")</f>
        <v/>
      </c>
      <c r="C46" s="325"/>
      <c r="D46" s="337"/>
      <c r="E46" s="338"/>
      <c r="F46" s="311"/>
      <c r="G46" s="311"/>
      <c r="H46" s="324"/>
      <c r="I46" s="313">
        <f ca="1">DATEDIF(Taula423[[#This Row],[Data naixement dd/mm/aaaa]],TODAY(),"Y")</f>
        <v>124</v>
      </c>
      <c r="J46" s="325"/>
      <c r="K46" s="329"/>
      <c r="L46" s="342"/>
      <c r="M46" s="328"/>
      <c r="N46" s="328"/>
      <c r="O46" s="533" t="str">
        <f>IF(Taula423[[#This Row],[Data inici contracte]]&lt;&gt;0,Taula423[[#This Row],[Data finalització contracte]]+1,"")</f>
        <v/>
      </c>
      <c r="P4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6" s="373" t="str">
        <f>IF(Taula423[[#This Row],[Data inici contracte]]&lt;&gt;0,((Taula423[[#This Row],[Dies de contracte en vigor durant l´any 2023]]/365)*14),"")</f>
        <v/>
      </c>
      <c r="R46" s="367"/>
      <c r="S46" s="367"/>
      <c r="T4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6" s="373" t="str">
        <f>IF(Taula423[[#This Row],[Suma total d''hores d''atenció]]=0,"",AM46)</f>
        <v/>
      </c>
      <c r="V46" s="329"/>
      <c r="W46" s="339"/>
      <c r="X46" s="339"/>
      <c r="Y46" s="339"/>
      <c r="Z46" s="339"/>
      <c r="AA46" s="339"/>
      <c r="AB46" s="318">
        <f t="shared" si="0"/>
        <v>0</v>
      </c>
      <c r="AC46" s="335">
        <f>Taula423[[#This Row],[Mòdul aplicat]]</f>
        <v>0</v>
      </c>
      <c r="AD46" s="336"/>
      <c r="AE46" s="343"/>
      <c r="AF46" s="269"/>
      <c r="AG46" s="474" t="str">
        <f>IF(Taula423[[#This Row],[Data inici contracte]]=0,"",12/365*Taula423[[#This Row],[Dies de contracte en vigor durant l´any 2023]])</f>
        <v/>
      </c>
      <c r="AH46" s="474" t="str">
        <f>IF(Taula423[[#This Row],[Data inici contracte]]=0,"",2/365*Taula423[[#This Row],[Dies de contracte en vigor durant l´any 2023]])</f>
        <v/>
      </c>
      <c r="AI46" s="322">
        <f>IF(AR46=1,((241.81/365)*Taula423[[#This Row],[Dies de contracte en vigor durant l´any 2023]]),0)</f>
        <v>0</v>
      </c>
      <c r="AJ46" s="322"/>
      <c r="AK4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10)]]&lt;&gt;"",AR46=1),1,0)</f>
        <v>0</v>
      </c>
      <c r="AL46" s="534">
        <f t="shared" si="4"/>
        <v>0</v>
      </c>
      <c r="AM4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6" s="322"/>
      <c r="AO46" s="274"/>
      <c r="AP46" s="274"/>
      <c r="AR46" s="429">
        <f>IF(Taula423[[#This Row],[Núm. d''ordre]]&lt;&gt;"",1,0)</f>
        <v>0</v>
      </c>
      <c r="AT46" s="429">
        <f>IF(Taula423[[#This Row],[Núm. d''ordre]]&gt;0,1,0)</f>
        <v>1</v>
      </c>
      <c r="AV46" s="275">
        <f t="shared" si="5"/>
        <v>0</v>
      </c>
      <c r="AW46" s="275">
        <f t="shared" si="6"/>
        <v>0</v>
      </c>
      <c r="AX46" s="275">
        <f t="shared" si="1"/>
        <v>0</v>
      </c>
      <c r="AY46" s="274"/>
      <c r="AZ46" s="275">
        <f t="shared" si="2"/>
        <v>0</v>
      </c>
      <c r="BA46" s="275">
        <f t="shared" si="3"/>
        <v>0</v>
      </c>
      <c r="BZ46" s="276"/>
      <c r="CA46" s="276"/>
      <c r="CB46" s="276"/>
    </row>
    <row r="47" spans="1:80" ht="14.25" customHeight="1">
      <c r="A47" s="267"/>
      <c r="B47" s="274" t="str">
        <f>IF($C47&lt;&gt;"",MAX($B$7:B46)+1,"")</f>
        <v/>
      </c>
      <c r="C47" s="325"/>
      <c r="D47" s="337"/>
      <c r="E47" s="338"/>
      <c r="F47" s="311"/>
      <c r="G47" s="311"/>
      <c r="H47" s="324"/>
      <c r="I47" s="313">
        <f ca="1">DATEDIF(Taula423[[#This Row],[Data naixement dd/mm/aaaa]],TODAY(),"Y")</f>
        <v>124</v>
      </c>
      <c r="J47" s="325"/>
      <c r="K47" s="329"/>
      <c r="L47" s="342"/>
      <c r="M47" s="328"/>
      <c r="N47" s="328"/>
      <c r="O47" s="533" t="str">
        <f>IF(Taula423[[#This Row],[Data inici contracte]]&lt;&gt;0,Taula423[[#This Row],[Data finalització contracte]]+1,"")</f>
        <v/>
      </c>
      <c r="P4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7" s="373" t="str">
        <f>IF(Taula423[[#This Row],[Data inici contracte]]&lt;&gt;0,((Taula423[[#This Row],[Dies de contracte en vigor durant l´any 2023]]/365)*14),"")</f>
        <v/>
      </c>
      <c r="R47" s="367"/>
      <c r="S47" s="367"/>
      <c r="T4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7" s="373" t="str">
        <f>IF(Taula423[[#This Row],[Suma total d''hores d''atenció]]=0,"",AM47)</f>
        <v/>
      </c>
      <c r="V47" s="329"/>
      <c r="W47" s="339"/>
      <c r="X47" s="339"/>
      <c r="Y47" s="339"/>
      <c r="Z47" s="339"/>
      <c r="AA47" s="339"/>
      <c r="AB47" s="318">
        <f t="shared" si="0"/>
        <v>0</v>
      </c>
      <c r="AC47" s="335">
        <f>Taula423[[#This Row],[Mòdul aplicat]]</f>
        <v>0</v>
      </c>
      <c r="AD47" s="336"/>
      <c r="AE47" s="343"/>
      <c r="AF47" s="269"/>
      <c r="AG47" s="474" t="str">
        <f>IF(Taula423[[#This Row],[Data inici contracte]]=0,"",12/365*Taula423[[#This Row],[Dies de contracte en vigor durant l´any 2023]])</f>
        <v/>
      </c>
      <c r="AH47" s="474" t="str">
        <f>IF(Taula423[[#This Row],[Data inici contracte]]=0,"",2/365*Taula423[[#This Row],[Dies de contracte en vigor durant l´any 2023]])</f>
        <v/>
      </c>
      <c r="AI47" s="322">
        <f>IF(AR47=1,((241.81/365)*Taula423[[#This Row],[Dies de contracte en vigor durant l´any 2023]]),0)</f>
        <v>0</v>
      </c>
      <c r="AJ47" s="322"/>
      <c r="AK4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10)]]&lt;&gt;"",AR47=1),1,0)</f>
        <v>0</v>
      </c>
      <c r="AL47" s="534">
        <f t="shared" si="4"/>
        <v>0</v>
      </c>
      <c r="AM4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7" s="322"/>
      <c r="AO47" s="274"/>
      <c r="AP47" s="274"/>
      <c r="AR47" s="429">
        <f>IF(Taula423[[#This Row],[Núm. d''ordre]]&lt;&gt;"",1,0)</f>
        <v>0</v>
      </c>
      <c r="AT47" s="429">
        <f>IF(Taula423[[#This Row],[Núm. d''ordre]]&gt;0,1,0)</f>
        <v>1</v>
      </c>
      <c r="AV47" s="275">
        <f t="shared" si="5"/>
        <v>0</v>
      </c>
      <c r="AW47" s="275">
        <f t="shared" si="6"/>
        <v>0</v>
      </c>
      <c r="AX47" s="275">
        <f t="shared" si="1"/>
        <v>0</v>
      </c>
      <c r="AY47" s="274"/>
      <c r="AZ47" s="275">
        <f t="shared" si="2"/>
        <v>0</v>
      </c>
      <c r="BA47" s="275">
        <f t="shared" si="3"/>
        <v>0</v>
      </c>
      <c r="BZ47" s="276"/>
      <c r="CA47" s="276"/>
      <c r="CB47" s="276"/>
    </row>
    <row r="48" spans="1:80" ht="14.25" customHeight="1">
      <c r="A48" s="267"/>
      <c r="B48" s="274" t="str">
        <f>IF($C48&lt;&gt;"",MAX($B$7:B47)+1,"")</f>
        <v/>
      </c>
      <c r="C48" s="325"/>
      <c r="D48" s="337"/>
      <c r="E48" s="338"/>
      <c r="F48" s="311"/>
      <c r="G48" s="311"/>
      <c r="H48" s="324"/>
      <c r="I48" s="313">
        <f ca="1">DATEDIF(Taula423[[#This Row],[Data naixement dd/mm/aaaa]],TODAY(),"Y")</f>
        <v>124</v>
      </c>
      <c r="J48" s="325"/>
      <c r="K48" s="329"/>
      <c r="L48" s="342"/>
      <c r="M48" s="328"/>
      <c r="N48" s="328"/>
      <c r="O48" s="533" t="str">
        <f>IF(Taula423[[#This Row],[Data inici contracte]]&lt;&gt;0,Taula423[[#This Row],[Data finalització contracte]]+1,"")</f>
        <v/>
      </c>
      <c r="P4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8" s="373" t="str">
        <f>IF(Taula423[[#This Row],[Data inici contracte]]&lt;&gt;0,((Taula423[[#This Row],[Dies de contracte en vigor durant l´any 2023]]/365)*14),"")</f>
        <v/>
      </c>
      <c r="R48" s="367"/>
      <c r="S48" s="367"/>
      <c r="T4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8" s="373" t="str">
        <f>IF(Taula423[[#This Row],[Suma total d''hores d''atenció]]=0,"",AM48)</f>
        <v/>
      </c>
      <c r="V48" s="329"/>
      <c r="W48" s="339"/>
      <c r="X48" s="339"/>
      <c r="Y48" s="339"/>
      <c r="Z48" s="339"/>
      <c r="AA48" s="339"/>
      <c r="AB48" s="318">
        <f t="shared" si="0"/>
        <v>0</v>
      </c>
      <c r="AC48" s="335">
        <f>Taula423[[#This Row],[Mòdul aplicat]]</f>
        <v>0</v>
      </c>
      <c r="AD48" s="336"/>
      <c r="AE48" s="343"/>
      <c r="AF48" s="269"/>
      <c r="AG48" s="474" t="str">
        <f>IF(Taula423[[#This Row],[Data inici contracte]]=0,"",12/365*Taula423[[#This Row],[Dies de contracte en vigor durant l´any 2023]])</f>
        <v/>
      </c>
      <c r="AH48" s="474" t="str">
        <f>IF(Taula423[[#This Row],[Data inici contracte]]=0,"",2/365*Taula423[[#This Row],[Dies de contracte en vigor durant l´any 2023]])</f>
        <v/>
      </c>
      <c r="AI48" s="322">
        <f>IF(AR48=1,((241.81/365)*Taula423[[#This Row],[Dies de contracte en vigor durant l´any 2023]]),0)</f>
        <v>0</v>
      </c>
      <c r="AJ48" s="322"/>
      <c r="AK4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10)]]&lt;&gt;"",AR48=1),1,0)</f>
        <v>0</v>
      </c>
      <c r="AL48" s="534">
        <f t="shared" si="4"/>
        <v>0</v>
      </c>
      <c r="AM4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8" s="322"/>
      <c r="AO48" s="274"/>
      <c r="AP48" s="274"/>
      <c r="AR48" s="429">
        <f>IF(Taula423[[#This Row],[Núm. d''ordre]]&lt;&gt;"",1,0)</f>
        <v>0</v>
      </c>
      <c r="AT48" s="429">
        <f>IF(Taula423[[#This Row],[Núm. d''ordre]]&gt;0,1,0)</f>
        <v>1</v>
      </c>
      <c r="AV48" s="275">
        <f t="shared" si="5"/>
        <v>0</v>
      </c>
      <c r="AW48" s="275">
        <f t="shared" si="6"/>
        <v>0</v>
      </c>
      <c r="AX48" s="275">
        <f t="shared" si="1"/>
        <v>0</v>
      </c>
      <c r="AY48" s="274"/>
      <c r="AZ48" s="275">
        <f t="shared" si="2"/>
        <v>0</v>
      </c>
      <c r="BA48" s="275">
        <f t="shared" si="3"/>
        <v>0</v>
      </c>
      <c r="BZ48" s="276"/>
      <c r="CA48" s="276"/>
      <c r="CB48" s="276"/>
    </row>
    <row r="49" spans="1:80" ht="14.25" customHeight="1">
      <c r="A49" s="267"/>
      <c r="B49" s="274" t="str">
        <f>IF($C49&lt;&gt;"",MAX($B$7:B48)+1,"")</f>
        <v/>
      </c>
      <c r="C49" s="325"/>
      <c r="D49" s="337"/>
      <c r="E49" s="338"/>
      <c r="F49" s="311"/>
      <c r="G49" s="311"/>
      <c r="H49" s="324"/>
      <c r="I49" s="313">
        <f ca="1">DATEDIF(Taula423[[#This Row],[Data naixement dd/mm/aaaa]],TODAY(),"Y")</f>
        <v>124</v>
      </c>
      <c r="J49" s="325"/>
      <c r="K49" s="329"/>
      <c r="L49" s="342"/>
      <c r="M49" s="328"/>
      <c r="N49" s="328"/>
      <c r="O49" s="533" t="str">
        <f>IF(Taula423[[#This Row],[Data inici contracte]]&lt;&gt;0,Taula423[[#This Row],[Data finalització contracte]]+1,"")</f>
        <v/>
      </c>
      <c r="P4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9" s="373" t="str">
        <f>IF(Taula423[[#This Row],[Data inici contracte]]&lt;&gt;0,((Taula423[[#This Row],[Dies de contracte en vigor durant l´any 2023]]/365)*14),"")</f>
        <v/>
      </c>
      <c r="R49" s="367"/>
      <c r="S49" s="367"/>
      <c r="T4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9" s="373" t="str">
        <f>IF(Taula423[[#This Row],[Suma total d''hores d''atenció]]=0,"",AM49)</f>
        <v/>
      </c>
      <c r="V49" s="329"/>
      <c r="W49" s="339"/>
      <c r="X49" s="339"/>
      <c r="Y49" s="339"/>
      <c r="Z49" s="339"/>
      <c r="AA49" s="339"/>
      <c r="AB49" s="318">
        <f t="shared" si="0"/>
        <v>0</v>
      </c>
      <c r="AC49" s="335">
        <f>Taula423[[#This Row],[Mòdul aplicat]]</f>
        <v>0</v>
      </c>
      <c r="AD49" s="336"/>
      <c r="AE49" s="343"/>
      <c r="AF49" s="269"/>
      <c r="AG49" s="474" t="str">
        <f>IF(Taula423[[#This Row],[Data inici contracte]]=0,"",12/365*Taula423[[#This Row],[Dies de contracte en vigor durant l´any 2023]])</f>
        <v/>
      </c>
      <c r="AH49" s="474" t="str">
        <f>IF(Taula423[[#This Row],[Data inici contracte]]=0,"",2/365*Taula423[[#This Row],[Dies de contracte en vigor durant l´any 2023]])</f>
        <v/>
      </c>
      <c r="AI49" s="322">
        <f>IF(AR49=1,((241.81/365)*Taula423[[#This Row],[Dies de contracte en vigor durant l´any 2023]]),0)</f>
        <v>0</v>
      </c>
      <c r="AJ49" s="322"/>
      <c r="AK4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10)]]&lt;&gt;"",AR49=1),1,0)</f>
        <v>0</v>
      </c>
      <c r="AL49" s="534">
        <f t="shared" si="4"/>
        <v>0</v>
      </c>
      <c r="AM4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9" s="322"/>
      <c r="AO49" s="274"/>
      <c r="AP49" s="274"/>
      <c r="AR49" s="429">
        <f>IF(Taula423[[#This Row],[Núm. d''ordre]]&lt;&gt;"",1,0)</f>
        <v>0</v>
      </c>
      <c r="AT49" s="429">
        <f>IF(Taula423[[#This Row],[Núm. d''ordre]]&gt;0,1,0)</f>
        <v>1</v>
      </c>
      <c r="AV49" s="275">
        <f t="shared" si="5"/>
        <v>0</v>
      </c>
      <c r="AW49" s="275">
        <f t="shared" si="6"/>
        <v>0</v>
      </c>
      <c r="AX49" s="275">
        <f t="shared" si="1"/>
        <v>0</v>
      </c>
      <c r="AY49" s="274"/>
      <c r="AZ49" s="275">
        <f t="shared" si="2"/>
        <v>0</v>
      </c>
      <c r="BA49" s="275">
        <f t="shared" si="3"/>
        <v>0</v>
      </c>
      <c r="BZ49" s="276"/>
      <c r="CA49" s="276"/>
      <c r="CB49" s="276"/>
    </row>
    <row r="50" spans="1:80" ht="14.25" customHeight="1">
      <c r="A50" s="267"/>
      <c r="B50" s="274" t="str">
        <f>IF($C50&lt;&gt;"",MAX($B$7:B49)+1,"")</f>
        <v/>
      </c>
      <c r="C50" s="325"/>
      <c r="D50" s="337"/>
      <c r="E50" s="338"/>
      <c r="F50" s="311"/>
      <c r="G50" s="311"/>
      <c r="H50" s="324"/>
      <c r="I50" s="313">
        <f ca="1">DATEDIF(Taula423[[#This Row],[Data naixement dd/mm/aaaa]],TODAY(),"Y")</f>
        <v>124</v>
      </c>
      <c r="J50" s="325"/>
      <c r="K50" s="329"/>
      <c r="L50" s="342"/>
      <c r="M50" s="328"/>
      <c r="N50" s="328"/>
      <c r="O50" s="533" t="str">
        <f>IF(Taula423[[#This Row],[Data inici contracte]]&lt;&gt;0,Taula423[[#This Row],[Data finalització contracte]]+1,"")</f>
        <v/>
      </c>
      <c r="P5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0" s="373" t="str">
        <f>IF(Taula423[[#This Row],[Data inici contracte]]&lt;&gt;0,((Taula423[[#This Row],[Dies de contracte en vigor durant l´any 2023]]/365)*14),"")</f>
        <v/>
      </c>
      <c r="R50" s="367"/>
      <c r="S50" s="367"/>
      <c r="T5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0" s="373" t="str">
        <f>IF(Taula423[[#This Row],[Suma total d''hores d''atenció]]=0,"",AM50)</f>
        <v/>
      </c>
      <c r="V50" s="329"/>
      <c r="W50" s="339"/>
      <c r="X50" s="339"/>
      <c r="Y50" s="339"/>
      <c r="Z50" s="339"/>
      <c r="AA50" s="339"/>
      <c r="AB50" s="318">
        <f t="shared" si="0"/>
        <v>0</v>
      </c>
      <c r="AC50" s="335">
        <f>Taula423[[#This Row],[Mòdul aplicat]]</f>
        <v>0</v>
      </c>
      <c r="AD50" s="336"/>
      <c r="AE50" s="343"/>
      <c r="AF50" s="269"/>
      <c r="AG50" s="474" t="str">
        <f>IF(Taula423[[#This Row],[Data inici contracte]]=0,"",12/365*Taula423[[#This Row],[Dies de contracte en vigor durant l´any 2023]])</f>
        <v/>
      </c>
      <c r="AH50" s="474" t="str">
        <f>IF(Taula423[[#This Row],[Data inici contracte]]=0,"",2/365*Taula423[[#This Row],[Dies de contracte en vigor durant l´any 2023]])</f>
        <v/>
      </c>
      <c r="AI50" s="322">
        <f>IF(AR50=1,((241.81/365)*Taula423[[#This Row],[Dies de contracte en vigor durant l´any 2023]]),0)</f>
        <v>0</v>
      </c>
      <c r="AJ50" s="322"/>
      <c r="AK5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10)]]&lt;&gt;"",AR50=1),1,0)</f>
        <v>0</v>
      </c>
      <c r="AL50" s="534">
        <f t="shared" si="4"/>
        <v>0</v>
      </c>
      <c r="AM5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0" s="322"/>
      <c r="AO50" s="274"/>
      <c r="AP50" s="274"/>
      <c r="AR50" s="429">
        <f>IF(Taula423[[#This Row],[Núm. d''ordre]]&lt;&gt;"",1,0)</f>
        <v>0</v>
      </c>
      <c r="AT50" s="429">
        <f>IF(Taula423[[#This Row],[Núm. d''ordre]]&gt;0,1,0)</f>
        <v>1</v>
      </c>
      <c r="AV50" s="275">
        <f t="shared" si="5"/>
        <v>0</v>
      </c>
      <c r="AW50" s="275">
        <f t="shared" si="6"/>
        <v>0</v>
      </c>
      <c r="AX50" s="275">
        <f t="shared" si="1"/>
        <v>0</v>
      </c>
      <c r="AY50" s="274"/>
      <c r="AZ50" s="275">
        <f t="shared" si="2"/>
        <v>0</v>
      </c>
      <c r="BA50" s="275">
        <f t="shared" si="3"/>
        <v>0</v>
      </c>
      <c r="BZ50" s="276"/>
      <c r="CA50" s="276"/>
      <c r="CB50" s="276"/>
    </row>
    <row r="51" spans="1:80" ht="14.25" customHeight="1">
      <c r="A51" s="267"/>
      <c r="B51" s="274" t="str">
        <f>IF($C51&lt;&gt;"",MAX($B$7:B50)+1,"")</f>
        <v/>
      </c>
      <c r="C51" s="325"/>
      <c r="D51" s="337"/>
      <c r="E51" s="338"/>
      <c r="F51" s="311"/>
      <c r="G51" s="311"/>
      <c r="H51" s="324"/>
      <c r="I51" s="313">
        <f ca="1">DATEDIF(Taula423[[#This Row],[Data naixement dd/mm/aaaa]],TODAY(),"Y")</f>
        <v>124</v>
      </c>
      <c r="J51" s="325"/>
      <c r="K51" s="329"/>
      <c r="L51" s="342"/>
      <c r="M51" s="328"/>
      <c r="N51" s="328"/>
      <c r="O51" s="533" t="str">
        <f>IF(Taula423[[#This Row],[Data inici contracte]]&lt;&gt;0,Taula423[[#This Row],[Data finalització contracte]]+1,"")</f>
        <v/>
      </c>
      <c r="P5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1" s="373" t="str">
        <f>IF(Taula423[[#This Row],[Data inici contracte]]&lt;&gt;0,((Taula423[[#This Row],[Dies de contracte en vigor durant l´any 2023]]/365)*14),"")</f>
        <v/>
      </c>
      <c r="R51" s="367"/>
      <c r="S51" s="367"/>
      <c r="T5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1" s="373" t="str">
        <f>IF(Taula423[[#This Row],[Suma total d''hores d''atenció]]=0,"",AM51)</f>
        <v/>
      </c>
      <c r="V51" s="329"/>
      <c r="W51" s="339"/>
      <c r="X51" s="339"/>
      <c r="Y51" s="339"/>
      <c r="Z51" s="339"/>
      <c r="AA51" s="339"/>
      <c r="AB51" s="318">
        <f t="shared" si="0"/>
        <v>0</v>
      </c>
      <c r="AC51" s="335">
        <f>Taula423[[#This Row],[Mòdul aplicat]]</f>
        <v>0</v>
      </c>
      <c r="AD51" s="336"/>
      <c r="AE51" s="343"/>
      <c r="AF51" s="269"/>
      <c r="AG51" s="474" t="str">
        <f>IF(Taula423[[#This Row],[Data inici contracte]]=0,"",12/365*Taula423[[#This Row],[Dies de contracte en vigor durant l´any 2023]])</f>
        <v/>
      </c>
      <c r="AH51" s="474" t="str">
        <f>IF(Taula423[[#This Row],[Data inici contracte]]=0,"",2/365*Taula423[[#This Row],[Dies de contracte en vigor durant l´any 2023]])</f>
        <v/>
      </c>
      <c r="AI51" s="322">
        <f>IF(AR51=1,((241.81/365)*Taula423[[#This Row],[Dies de contracte en vigor durant l´any 2023]]),0)</f>
        <v>0</v>
      </c>
      <c r="AJ51" s="322"/>
      <c r="AK5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10)]]&lt;&gt;"",AR51=1),1,0)</f>
        <v>0</v>
      </c>
      <c r="AL51" s="534">
        <f t="shared" si="4"/>
        <v>0</v>
      </c>
      <c r="AM5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1" s="322"/>
      <c r="AO51" s="274"/>
      <c r="AP51" s="274"/>
      <c r="AR51" s="429">
        <f>IF(Taula423[[#This Row],[Núm. d''ordre]]&lt;&gt;"",1,0)</f>
        <v>0</v>
      </c>
      <c r="AT51" s="429">
        <f>IF(Taula423[[#This Row],[Núm. d''ordre]]&gt;0,1,0)</f>
        <v>1</v>
      </c>
      <c r="AV51" s="275">
        <f t="shared" si="5"/>
        <v>0</v>
      </c>
      <c r="AW51" s="275">
        <f t="shared" si="6"/>
        <v>0</v>
      </c>
      <c r="AX51" s="275">
        <f t="shared" si="1"/>
        <v>0</v>
      </c>
      <c r="AY51" s="274"/>
      <c r="AZ51" s="275">
        <f t="shared" si="2"/>
        <v>0</v>
      </c>
      <c r="BA51" s="275">
        <f t="shared" si="3"/>
        <v>0</v>
      </c>
      <c r="BZ51" s="276"/>
      <c r="CA51" s="276"/>
      <c r="CB51" s="276"/>
    </row>
    <row r="52" spans="1:80" ht="14.25" customHeight="1">
      <c r="A52" s="267"/>
      <c r="B52" s="274" t="str">
        <f>IF($C52&lt;&gt;"",MAX($B$7:B51)+1,"")</f>
        <v/>
      </c>
      <c r="C52" s="325"/>
      <c r="D52" s="337"/>
      <c r="E52" s="338"/>
      <c r="F52" s="311"/>
      <c r="G52" s="311"/>
      <c r="H52" s="324"/>
      <c r="I52" s="313">
        <f ca="1">DATEDIF(Taula423[[#This Row],[Data naixement dd/mm/aaaa]],TODAY(),"Y")</f>
        <v>124</v>
      </c>
      <c r="J52" s="325"/>
      <c r="K52" s="329"/>
      <c r="L52" s="342"/>
      <c r="M52" s="328"/>
      <c r="N52" s="328"/>
      <c r="O52" s="533" t="str">
        <f>IF(Taula423[[#This Row],[Data inici contracte]]&lt;&gt;0,Taula423[[#This Row],[Data finalització contracte]]+1,"")</f>
        <v/>
      </c>
      <c r="P5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2" s="373" t="str">
        <f>IF(Taula423[[#This Row],[Data inici contracte]]&lt;&gt;0,((Taula423[[#This Row],[Dies de contracte en vigor durant l´any 2023]]/365)*14),"")</f>
        <v/>
      </c>
      <c r="R52" s="367"/>
      <c r="S52" s="367"/>
      <c r="T5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2" s="373" t="str">
        <f>IF(Taula423[[#This Row],[Suma total d''hores d''atenció]]=0,"",AM52)</f>
        <v/>
      </c>
      <c r="V52" s="329"/>
      <c r="W52" s="339"/>
      <c r="X52" s="339"/>
      <c r="Y52" s="339"/>
      <c r="Z52" s="339"/>
      <c r="AA52" s="339"/>
      <c r="AB52" s="318">
        <f t="shared" si="0"/>
        <v>0</v>
      </c>
      <c r="AC52" s="335">
        <f>Taula423[[#This Row],[Mòdul aplicat]]</f>
        <v>0</v>
      </c>
      <c r="AD52" s="336"/>
      <c r="AE52" s="343"/>
      <c r="AF52" s="269"/>
      <c r="AG52" s="474" t="str">
        <f>IF(Taula423[[#This Row],[Data inici contracte]]=0,"",12/365*Taula423[[#This Row],[Dies de contracte en vigor durant l´any 2023]])</f>
        <v/>
      </c>
      <c r="AH52" s="474" t="str">
        <f>IF(Taula423[[#This Row],[Data inici contracte]]=0,"",2/365*Taula423[[#This Row],[Dies de contracte en vigor durant l´any 2023]])</f>
        <v/>
      </c>
      <c r="AI52" s="322">
        <f>IF(AR52=1,((241.81/365)*Taula423[[#This Row],[Dies de contracte en vigor durant l´any 2023]]),0)</f>
        <v>0</v>
      </c>
      <c r="AJ52" s="322"/>
      <c r="AK5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10)]]&lt;&gt;"",AR52=1),1,0)</f>
        <v>0</v>
      </c>
      <c r="AL52" s="534">
        <f t="shared" si="4"/>
        <v>0</v>
      </c>
      <c r="AM5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2" s="322"/>
      <c r="AO52" s="274"/>
      <c r="AP52" s="274"/>
      <c r="AR52" s="429">
        <f>IF(Taula423[[#This Row],[Núm. d''ordre]]&lt;&gt;"",1,0)</f>
        <v>0</v>
      </c>
      <c r="AT52" s="429">
        <f>IF(Taula423[[#This Row],[Núm. d''ordre]]&gt;0,1,0)</f>
        <v>1</v>
      </c>
      <c r="AV52" s="275">
        <f t="shared" si="5"/>
        <v>0</v>
      </c>
      <c r="AW52" s="275">
        <f t="shared" si="6"/>
        <v>0</v>
      </c>
      <c r="AX52" s="275">
        <f t="shared" si="1"/>
        <v>0</v>
      </c>
      <c r="AY52" s="274"/>
      <c r="AZ52" s="275">
        <f t="shared" si="2"/>
        <v>0</v>
      </c>
      <c r="BA52" s="275">
        <f t="shared" si="3"/>
        <v>0</v>
      </c>
      <c r="BZ52" s="276"/>
      <c r="CA52" s="276"/>
      <c r="CB52" s="276"/>
    </row>
    <row r="53" spans="1:80" ht="13.5" customHeight="1">
      <c r="A53" s="267"/>
      <c r="B53" s="274" t="str">
        <f>IF($C53&lt;&gt;"",MAX($B$7:B52)+1,"")</f>
        <v/>
      </c>
      <c r="C53" s="325"/>
      <c r="D53" s="337"/>
      <c r="E53" s="338"/>
      <c r="F53" s="311"/>
      <c r="G53" s="311"/>
      <c r="H53" s="324"/>
      <c r="I53" s="313">
        <f ca="1">DATEDIF(Taula423[[#This Row],[Data naixement dd/mm/aaaa]],TODAY(),"Y")</f>
        <v>124</v>
      </c>
      <c r="J53" s="325"/>
      <c r="K53" s="329"/>
      <c r="L53" s="342"/>
      <c r="M53" s="328"/>
      <c r="N53" s="328"/>
      <c r="O53" s="533" t="str">
        <f>IF(Taula423[[#This Row],[Data inici contracte]]&lt;&gt;0,Taula423[[#This Row],[Data finalització contracte]]+1,"")</f>
        <v/>
      </c>
      <c r="P5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3" s="373" t="str">
        <f>IF(Taula423[[#This Row],[Data inici contracte]]&lt;&gt;0,((Taula423[[#This Row],[Dies de contracte en vigor durant l´any 2023]]/365)*14),"")</f>
        <v/>
      </c>
      <c r="R53" s="367"/>
      <c r="S53" s="367"/>
      <c r="T5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3" s="373" t="str">
        <f>IF(Taula423[[#This Row],[Suma total d''hores d''atenció]]=0,"",AM53)</f>
        <v/>
      </c>
      <c r="V53" s="329"/>
      <c r="W53" s="339"/>
      <c r="X53" s="339"/>
      <c r="Y53" s="339"/>
      <c r="Z53" s="339"/>
      <c r="AA53" s="339"/>
      <c r="AB53" s="318">
        <f t="shared" si="0"/>
        <v>0</v>
      </c>
      <c r="AC53" s="335">
        <f>Taula423[[#This Row],[Mòdul aplicat]]</f>
        <v>0</v>
      </c>
      <c r="AD53" s="336"/>
      <c r="AE53" s="343"/>
      <c r="AF53" s="269"/>
      <c r="AG53" s="474" t="str">
        <f>IF(Taula423[[#This Row],[Data inici contracte]]=0,"",12/365*Taula423[[#This Row],[Dies de contracte en vigor durant l´any 2023]])</f>
        <v/>
      </c>
      <c r="AH53" s="474" t="str">
        <f>IF(Taula423[[#This Row],[Data inici contracte]]=0,"",2/365*Taula423[[#This Row],[Dies de contracte en vigor durant l´any 2023]])</f>
        <v/>
      </c>
      <c r="AI53" s="322">
        <f>IF(AR53=1,((241.81/365)*Taula423[[#This Row],[Dies de contracte en vigor durant l´any 2023]]),0)</f>
        <v>0</v>
      </c>
      <c r="AJ53" s="322"/>
      <c r="AK5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10)]]&lt;&gt;"",AR53=1),1,0)</f>
        <v>0</v>
      </c>
      <c r="AL53" s="534">
        <f t="shared" si="4"/>
        <v>0</v>
      </c>
      <c r="AM5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3" s="322"/>
      <c r="AO53" s="274"/>
      <c r="AP53" s="274"/>
      <c r="AR53" s="429">
        <f>IF(Taula423[[#This Row],[Núm. d''ordre]]&lt;&gt;"",1,0)</f>
        <v>0</v>
      </c>
      <c r="AT53" s="429">
        <f>IF(Taula423[[#This Row],[Núm. d''ordre]]&gt;0,1,0)</f>
        <v>1</v>
      </c>
      <c r="AV53" s="275">
        <f t="shared" si="5"/>
        <v>0</v>
      </c>
      <c r="AW53" s="275">
        <f t="shared" si="6"/>
        <v>0</v>
      </c>
      <c r="AX53" s="275">
        <f t="shared" si="1"/>
        <v>0</v>
      </c>
      <c r="AY53" s="274"/>
      <c r="AZ53" s="275">
        <f t="shared" si="2"/>
        <v>0</v>
      </c>
      <c r="BA53" s="275">
        <f t="shared" si="3"/>
        <v>0</v>
      </c>
      <c r="BZ53" s="276"/>
      <c r="CA53" s="276"/>
      <c r="CB53" s="276"/>
    </row>
    <row r="54" spans="1:80" ht="13.5" customHeight="1">
      <c r="A54" s="267"/>
      <c r="B54" s="274" t="str">
        <f>IF($C54&lt;&gt;"",MAX($B$7:B53)+1,"")</f>
        <v/>
      </c>
      <c r="C54" s="325"/>
      <c r="D54" s="337"/>
      <c r="E54" s="338"/>
      <c r="F54" s="311"/>
      <c r="G54" s="311"/>
      <c r="H54" s="324"/>
      <c r="I54" s="313">
        <f ca="1">DATEDIF(Taula423[[#This Row],[Data naixement dd/mm/aaaa]],TODAY(),"Y")</f>
        <v>124</v>
      </c>
      <c r="J54" s="325"/>
      <c r="K54" s="329"/>
      <c r="L54" s="342"/>
      <c r="M54" s="328"/>
      <c r="N54" s="328"/>
      <c r="O54" s="533" t="str">
        <f>IF(Taula423[[#This Row],[Data inici contracte]]&lt;&gt;0,Taula423[[#This Row],[Data finalització contracte]]+1,"")</f>
        <v/>
      </c>
      <c r="P5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4" s="373" t="str">
        <f>IF(Taula423[[#This Row],[Data inici contracte]]&lt;&gt;0,((Taula423[[#This Row],[Dies de contracte en vigor durant l´any 2023]]/365)*14),"")</f>
        <v/>
      </c>
      <c r="R54" s="367"/>
      <c r="S54" s="367"/>
      <c r="T5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4" s="373" t="str">
        <f>IF(Taula423[[#This Row],[Suma total d''hores d''atenció]]=0,"",AM54)</f>
        <v/>
      </c>
      <c r="V54" s="329"/>
      <c r="W54" s="339"/>
      <c r="X54" s="339"/>
      <c r="Y54" s="339"/>
      <c r="Z54" s="339"/>
      <c r="AA54" s="339"/>
      <c r="AB54" s="318">
        <f t="shared" si="0"/>
        <v>0</v>
      </c>
      <c r="AC54" s="335">
        <f>Taula423[[#This Row],[Mòdul aplicat]]</f>
        <v>0</v>
      </c>
      <c r="AD54" s="336"/>
      <c r="AE54" s="343"/>
      <c r="AF54" s="269"/>
      <c r="AG54" s="474" t="str">
        <f>IF(Taula423[[#This Row],[Data inici contracte]]=0,"",12/365*Taula423[[#This Row],[Dies de contracte en vigor durant l´any 2023]])</f>
        <v/>
      </c>
      <c r="AH54" s="474" t="str">
        <f>IF(Taula423[[#This Row],[Data inici contracte]]=0,"",2/365*Taula423[[#This Row],[Dies de contracte en vigor durant l´any 2023]])</f>
        <v/>
      </c>
      <c r="AI54" s="322">
        <f>IF(AR54=1,((241.81/365)*Taula423[[#This Row],[Dies de contracte en vigor durant l´any 2023]]),0)</f>
        <v>0</v>
      </c>
      <c r="AJ54" s="322"/>
      <c r="AK5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10)]]&lt;&gt;"",AR54=1),1,0)</f>
        <v>0</v>
      </c>
      <c r="AL54" s="534">
        <f t="shared" si="4"/>
        <v>0</v>
      </c>
      <c r="AM5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4" s="322"/>
      <c r="AO54" s="274"/>
      <c r="AP54" s="274"/>
      <c r="AR54" s="429">
        <f>IF(Taula423[[#This Row],[Núm. d''ordre]]&lt;&gt;"",1,0)</f>
        <v>0</v>
      </c>
      <c r="AT54" s="429">
        <f>IF(Taula423[[#This Row],[Núm. d''ordre]]&gt;0,1,0)</f>
        <v>1</v>
      </c>
      <c r="AV54" s="275">
        <f t="shared" si="5"/>
        <v>0</v>
      </c>
      <c r="AW54" s="275">
        <f t="shared" si="6"/>
        <v>0</v>
      </c>
      <c r="AX54" s="275">
        <f t="shared" si="1"/>
        <v>0</v>
      </c>
      <c r="AY54" s="274"/>
      <c r="AZ54" s="275">
        <f t="shared" si="2"/>
        <v>0</v>
      </c>
      <c r="BA54" s="275">
        <f t="shared" si="3"/>
        <v>0</v>
      </c>
      <c r="BZ54" s="276"/>
      <c r="CA54" s="276"/>
      <c r="CB54" s="276"/>
    </row>
    <row r="55" spans="1:80" ht="13.5" customHeight="1">
      <c r="A55" s="267"/>
      <c r="B55" s="274" t="str">
        <f>IF($C55&lt;&gt;"",MAX($B$7:B54)+1,"")</f>
        <v/>
      </c>
      <c r="C55" s="325"/>
      <c r="D55" s="337"/>
      <c r="E55" s="338"/>
      <c r="F55" s="311"/>
      <c r="G55" s="311"/>
      <c r="H55" s="324"/>
      <c r="I55" s="313">
        <f ca="1">DATEDIF(Taula423[[#This Row],[Data naixement dd/mm/aaaa]],TODAY(),"Y")</f>
        <v>124</v>
      </c>
      <c r="J55" s="325"/>
      <c r="K55" s="329"/>
      <c r="L55" s="342"/>
      <c r="M55" s="328"/>
      <c r="N55" s="328"/>
      <c r="O55" s="533" t="str">
        <f>IF(Taula423[[#This Row],[Data inici contracte]]&lt;&gt;0,Taula423[[#This Row],[Data finalització contracte]]+1,"")</f>
        <v/>
      </c>
      <c r="P5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5" s="373" t="str">
        <f>IF(Taula423[[#This Row],[Data inici contracte]]&lt;&gt;0,((Taula423[[#This Row],[Dies de contracte en vigor durant l´any 2023]]/365)*14),"")</f>
        <v/>
      </c>
      <c r="R55" s="367"/>
      <c r="S55" s="367"/>
      <c r="T5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5" s="373" t="str">
        <f>IF(Taula423[[#This Row],[Suma total d''hores d''atenció]]=0,"",AM55)</f>
        <v/>
      </c>
      <c r="V55" s="329"/>
      <c r="W55" s="339"/>
      <c r="X55" s="339"/>
      <c r="Y55" s="339"/>
      <c r="Z55" s="339"/>
      <c r="AA55" s="339"/>
      <c r="AB55" s="318">
        <f t="shared" si="0"/>
        <v>0</v>
      </c>
      <c r="AC55" s="335">
        <f>Taula423[[#This Row],[Mòdul aplicat]]</f>
        <v>0</v>
      </c>
      <c r="AD55" s="336"/>
      <c r="AE55" s="343"/>
      <c r="AF55" s="269"/>
      <c r="AG55" s="474" t="str">
        <f>IF(Taula423[[#This Row],[Data inici contracte]]=0,"",12/365*Taula423[[#This Row],[Dies de contracte en vigor durant l´any 2023]])</f>
        <v/>
      </c>
      <c r="AH55" s="474" t="str">
        <f>IF(Taula423[[#This Row],[Data inici contracte]]=0,"",2/365*Taula423[[#This Row],[Dies de contracte en vigor durant l´any 2023]])</f>
        <v/>
      </c>
      <c r="AI55" s="322">
        <f>IF(AR55=1,((241.81/365)*Taula423[[#This Row],[Dies de contracte en vigor durant l´any 2023]]),0)</f>
        <v>0</v>
      </c>
      <c r="AJ55" s="322"/>
      <c r="AK5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10)]]&lt;&gt;"",AR55=1),1,0)</f>
        <v>0</v>
      </c>
      <c r="AL55" s="534">
        <f t="shared" si="4"/>
        <v>0</v>
      </c>
      <c r="AM5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5" s="322"/>
      <c r="AO55" s="274"/>
      <c r="AP55" s="274"/>
      <c r="AR55" s="429">
        <f>IF(Taula423[[#This Row],[Núm. d''ordre]]&lt;&gt;"",1,0)</f>
        <v>0</v>
      </c>
      <c r="AT55" s="429">
        <f>IF(Taula423[[#This Row],[Núm. d''ordre]]&gt;0,1,0)</f>
        <v>1</v>
      </c>
      <c r="AV55" s="275">
        <f t="shared" si="5"/>
        <v>0</v>
      </c>
      <c r="AW55" s="275">
        <f t="shared" si="6"/>
        <v>0</v>
      </c>
      <c r="AX55" s="275">
        <f t="shared" si="1"/>
        <v>0</v>
      </c>
      <c r="AY55" s="274"/>
      <c r="AZ55" s="275">
        <f t="shared" si="2"/>
        <v>0</v>
      </c>
      <c r="BA55" s="275">
        <f t="shared" si="3"/>
        <v>0</v>
      </c>
      <c r="BZ55" s="276"/>
      <c r="CA55" s="276"/>
      <c r="CB55" s="276"/>
    </row>
    <row r="56" spans="1:80" ht="13.5" customHeight="1">
      <c r="A56" s="267"/>
      <c r="B56" s="274" t="str">
        <f>IF($C56&lt;&gt;"",MAX($B$7:B55)+1,"")</f>
        <v/>
      </c>
      <c r="C56" s="325"/>
      <c r="D56" s="337"/>
      <c r="E56" s="338"/>
      <c r="F56" s="311"/>
      <c r="G56" s="311"/>
      <c r="H56" s="324"/>
      <c r="I56" s="313">
        <f ca="1">DATEDIF(Taula423[[#This Row],[Data naixement dd/mm/aaaa]],TODAY(),"Y")</f>
        <v>124</v>
      </c>
      <c r="J56" s="325"/>
      <c r="K56" s="329"/>
      <c r="L56" s="342"/>
      <c r="M56" s="328"/>
      <c r="N56" s="328"/>
      <c r="O56" s="533" t="str">
        <f>IF(Taula423[[#This Row],[Data inici contracte]]&lt;&gt;0,Taula423[[#This Row],[Data finalització contracte]]+1,"")</f>
        <v/>
      </c>
      <c r="P5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6" s="373" t="str">
        <f>IF(Taula423[[#This Row],[Data inici contracte]]&lt;&gt;0,((Taula423[[#This Row],[Dies de contracte en vigor durant l´any 2023]]/365)*14),"")</f>
        <v/>
      </c>
      <c r="R56" s="367"/>
      <c r="S56" s="367"/>
      <c r="T5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6" s="373" t="str">
        <f>IF(Taula423[[#This Row],[Suma total d''hores d''atenció]]=0,"",AM56)</f>
        <v/>
      </c>
      <c r="V56" s="329"/>
      <c r="W56" s="339"/>
      <c r="X56" s="339"/>
      <c r="Y56" s="339"/>
      <c r="Z56" s="339"/>
      <c r="AA56" s="339"/>
      <c r="AB56" s="318">
        <f t="shared" si="0"/>
        <v>0</v>
      </c>
      <c r="AC56" s="335">
        <f>Taula423[[#This Row],[Mòdul aplicat]]</f>
        <v>0</v>
      </c>
      <c r="AD56" s="336"/>
      <c r="AE56" s="343"/>
      <c r="AF56" s="269"/>
      <c r="AG56" s="474" t="str">
        <f>IF(Taula423[[#This Row],[Data inici contracte]]=0,"",12/365*Taula423[[#This Row],[Dies de contracte en vigor durant l´any 2023]])</f>
        <v/>
      </c>
      <c r="AH56" s="474" t="str">
        <f>IF(Taula423[[#This Row],[Data inici contracte]]=0,"",2/365*Taula423[[#This Row],[Dies de contracte en vigor durant l´any 2023]])</f>
        <v/>
      </c>
      <c r="AI56" s="322">
        <f>IF(AR56=1,((241.81/365)*Taula423[[#This Row],[Dies de contracte en vigor durant l´any 2023]]),0)</f>
        <v>0</v>
      </c>
      <c r="AJ56" s="322"/>
      <c r="AK5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10)]]&lt;&gt;"",AR56=1),1,0)</f>
        <v>0</v>
      </c>
      <c r="AL56" s="534">
        <f t="shared" si="4"/>
        <v>0</v>
      </c>
      <c r="AM5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6" s="322"/>
      <c r="AO56" s="274"/>
      <c r="AP56" s="274"/>
      <c r="AR56" s="429">
        <f>IF(Taula423[[#This Row],[Núm. d''ordre]]&lt;&gt;"",1,0)</f>
        <v>0</v>
      </c>
      <c r="AT56" s="429">
        <f>IF(Taula423[[#This Row],[Núm. d''ordre]]&gt;0,1,0)</f>
        <v>1</v>
      </c>
      <c r="AV56" s="275">
        <f t="shared" si="5"/>
        <v>0</v>
      </c>
      <c r="AW56" s="275">
        <f t="shared" si="6"/>
        <v>0</v>
      </c>
      <c r="AX56" s="275">
        <f t="shared" si="1"/>
        <v>0</v>
      </c>
      <c r="AY56" s="274"/>
      <c r="AZ56" s="275">
        <f t="shared" si="2"/>
        <v>0</v>
      </c>
      <c r="BA56" s="275">
        <f t="shared" si="3"/>
        <v>0</v>
      </c>
      <c r="BZ56" s="276"/>
      <c r="CA56" s="276"/>
      <c r="CB56" s="276"/>
    </row>
    <row r="57" spans="1:80" ht="13.5" customHeight="1">
      <c r="A57" s="267"/>
      <c r="B57" s="274" t="str">
        <f>IF($C57&lt;&gt;"",MAX($B$7:B56)+1,"")</f>
        <v/>
      </c>
      <c r="C57" s="325"/>
      <c r="D57" s="337"/>
      <c r="E57" s="338"/>
      <c r="F57" s="311"/>
      <c r="G57" s="311"/>
      <c r="H57" s="324"/>
      <c r="I57" s="313">
        <f ca="1">DATEDIF(Taula423[[#This Row],[Data naixement dd/mm/aaaa]],TODAY(),"Y")</f>
        <v>124</v>
      </c>
      <c r="J57" s="325"/>
      <c r="K57" s="329"/>
      <c r="L57" s="342"/>
      <c r="M57" s="328"/>
      <c r="N57" s="328"/>
      <c r="O57" s="533" t="str">
        <f>IF(Taula423[[#This Row],[Data inici contracte]]&lt;&gt;0,Taula423[[#This Row],[Data finalització contracte]]+1,"")</f>
        <v/>
      </c>
      <c r="P5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7" s="373" t="str">
        <f>IF(Taula423[[#This Row],[Data inici contracte]]&lt;&gt;0,((Taula423[[#This Row],[Dies de contracte en vigor durant l´any 2023]]/365)*14),"")</f>
        <v/>
      </c>
      <c r="R57" s="367"/>
      <c r="S57" s="367"/>
      <c r="T5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7" s="373" t="str">
        <f>IF(Taula423[[#This Row],[Suma total d''hores d''atenció]]=0,"",AM57)</f>
        <v/>
      </c>
      <c r="V57" s="329"/>
      <c r="W57" s="339"/>
      <c r="X57" s="339"/>
      <c r="Y57" s="339"/>
      <c r="Z57" s="339"/>
      <c r="AA57" s="339"/>
      <c r="AB57" s="318">
        <f t="shared" si="0"/>
        <v>0</v>
      </c>
      <c r="AC57" s="335">
        <f>Taula423[[#This Row],[Mòdul aplicat]]</f>
        <v>0</v>
      </c>
      <c r="AD57" s="336"/>
      <c r="AE57" s="343"/>
      <c r="AF57" s="269"/>
      <c r="AG57" s="474" t="str">
        <f>IF(Taula423[[#This Row],[Data inici contracte]]=0,"",12/365*Taula423[[#This Row],[Dies de contracte en vigor durant l´any 2023]])</f>
        <v/>
      </c>
      <c r="AH57" s="474" t="str">
        <f>IF(Taula423[[#This Row],[Data inici contracte]]=0,"",2/365*Taula423[[#This Row],[Dies de contracte en vigor durant l´any 2023]])</f>
        <v/>
      </c>
      <c r="AI57" s="322">
        <f>IF(AR57=1,((241.81/365)*Taula423[[#This Row],[Dies de contracte en vigor durant l´any 2023]]),0)</f>
        <v>0</v>
      </c>
      <c r="AJ57" s="322"/>
      <c r="AK5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10)]]&lt;&gt;"",AR57=1),1,0)</f>
        <v>0</v>
      </c>
      <c r="AL57" s="534">
        <f t="shared" si="4"/>
        <v>0</v>
      </c>
      <c r="AM5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7" s="322"/>
      <c r="AO57" s="274"/>
      <c r="AP57" s="274"/>
      <c r="AR57" s="429">
        <f>IF(Taula423[[#This Row],[Núm. d''ordre]]&lt;&gt;"",1,0)</f>
        <v>0</v>
      </c>
      <c r="AT57" s="429">
        <f>IF(Taula423[[#This Row],[Núm. d''ordre]]&gt;0,1,0)</f>
        <v>1</v>
      </c>
      <c r="AV57" s="275">
        <f t="shared" si="5"/>
        <v>0</v>
      </c>
      <c r="AW57" s="275">
        <f t="shared" si="6"/>
        <v>0</v>
      </c>
      <c r="AX57" s="275">
        <f t="shared" si="1"/>
        <v>0</v>
      </c>
      <c r="AY57" s="274"/>
      <c r="AZ57" s="275">
        <f t="shared" si="2"/>
        <v>0</v>
      </c>
      <c r="BA57" s="275">
        <f t="shared" si="3"/>
        <v>0</v>
      </c>
      <c r="BZ57" s="276"/>
      <c r="CA57" s="276"/>
      <c r="CB57" s="276"/>
    </row>
    <row r="58" spans="1:80" ht="13.5" customHeight="1">
      <c r="A58" s="267"/>
      <c r="B58" s="274" t="str">
        <f>IF($C58&lt;&gt;"",MAX($B$7:B57)+1,"")</f>
        <v/>
      </c>
      <c r="C58" s="325"/>
      <c r="D58" s="337"/>
      <c r="E58" s="338"/>
      <c r="F58" s="311"/>
      <c r="G58" s="311"/>
      <c r="H58" s="324"/>
      <c r="I58" s="313">
        <f ca="1">DATEDIF(Taula423[[#This Row],[Data naixement dd/mm/aaaa]],TODAY(),"Y")</f>
        <v>124</v>
      </c>
      <c r="J58" s="325"/>
      <c r="K58" s="329"/>
      <c r="L58" s="342"/>
      <c r="M58" s="328"/>
      <c r="N58" s="328"/>
      <c r="O58" s="533" t="str">
        <f>IF(Taula423[[#This Row],[Data inici contracte]]&lt;&gt;0,Taula423[[#This Row],[Data finalització contracte]]+1,"")</f>
        <v/>
      </c>
      <c r="P5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8" s="373" t="str">
        <f>IF(Taula423[[#This Row],[Data inici contracte]]&lt;&gt;0,((Taula423[[#This Row],[Dies de contracte en vigor durant l´any 2023]]/365)*14),"")</f>
        <v/>
      </c>
      <c r="R58" s="367"/>
      <c r="S58" s="367"/>
      <c r="T5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8" s="373" t="str">
        <f>IF(Taula423[[#This Row],[Suma total d''hores d''atenció]]=0,"",AM58)</f>
        <v/>
      </c>
      <c r="V58" s="329"/>
      <c r="W58" s="339"/>
      <c r="X58" s="339"/>
      <c r="Y58" s="339"/>
      <c r="Z58" s="339"/>
      <c r="AA58" s="339"/>
      <c r="AB58" s="318">
        <f t="shared" si="0"/>
        <v>0</v>
      </c>
      <c r="AC58" s="335">
        <f>Taula423[[#This Row],[Mòdul aplicat]]</f>
        <v>0</v>
      </c>
      <c r="AD58" s="336"/>
      <c r="AE58" s="343"/>
      <c r="AF58" s="269"/>
      <c r="AG58" s="474" t="str">
        <f>IF(Taula423[[#This Row],[Data inici contracte]]=0,"",12/365*Taula423[[#This Row],[Dies de contracte en vigor durant l´any 2023]])</f>
        <v/>
      </c>
      <c r="AH58" s="474" t="str">
        <f>IF(Taula423[[#This Row],[Data inici contracte]]=0,"",2/365*Taula423[[#This Row],[Dies de contracte en vigor durant l´any 2023]])</f>
        <v/>
      </c>
      <c r="AI58" s="322">
        <f>IF(AR58=1,((241.81/365)*Taula423[[#This Row],[Dies de contracte en vigor durant l´any 2023]]),0)</f>
        <v>0</v>
      </c>
      <c r="AJ58" s="322"/>
      <c r="AK5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10)]]&lt;&gt;"",AR58=1),1,0)</f>
        <v>0</v>
      </c>
      <c r="AL58" s="534">
        <f t="shared" si="4"/>
        <v>0</v>
      </c>
      <c r="AM5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8" s="322"/>
      <c r="AO58" s="274"/>
      <c r="AP58" s="274"/>
      <c r="AR58" s="429">
        <f>IF(Taula423[[#This Row],[Núm. d''ordre]]&lt;&gt;"",1,0)</f>
        <v>0</v>
      </c>
      <c r="AT58" s="429">
        <f>IF(Taula423[[#This Row],[Núm. d''ordre]]&gt;0,1,0)</f>
        <v>1</v>
      </c>
      <c r="AV58" s="275">
        <f t="shared" si="5"/>
        <v>0</v>
      </c>
      <c r="AW58" s="275">
        <f t="shared" si="6"/>
        <v>0</v>
      </c>
      <c r="AX58" s="275">
        <f t="shared" si="1"/>
        <v>0</v>
      </c>
      <c r="AY58" s="274"/>
      <c r="AZ58" s="275">
        <f t="shared" si="2"/>
        <v>0</v>
      </c>
      <c r="BA58" s="275">
        <f t="shared" si="3"/>
        <v>0</v>
      </c>
      <c r="BZ58" s="276"/>
      <c r="CA58" s="276"/>
      <c r="CB58" s="276"/>
    </row>
    <row r="59" spans="1:80" ht="13.5" customHeight="1">
      <c r="A59" s="267"/>
      <c r="B59" s="274" t="str">
        <f>IF($C59&lt;&gt;"",MAX($B$7:B58)+1,"")</f>
        <v/>
      </c>
      <c r="C59" s="325"/>
      <c r="D59" s="337"/>
      <c r="E59" s="338"/>
      <c r="F59" s="311"/>
      <c r="G59" s="311"/>
      <c r="H59" s="324"/>
      <c r="I59" s="313">
        <f ca="1">DATEDIF(Taula423[[#This Row],[Data naixement dd/mm/aaaa]],TODAY(),"Y")</f>
        <v>124</v>
      </c>
      <c r="J59" s="325"/>
      <c r="K59" s="329"/>
      <c r="L59" s="342"/>
      <c r="M59" s="328"/>
      <c r="N59" s="328"/>
      <c r="O59" s="533" t="str">
        <f>IF(Taula423[[#This Row],[Data inici contracte]]&lt;&gt;0,Taula423[[#This Row],[Data finalització contracte]]+1,"")</f>
        <v/>
      </c>
      <c r="P5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9" s="373" t="str">
        <f>IF(Taula423[[#This Row],[Data inici contracte]]&lt;&gt;0,((Taula423[[#This Row],[Dies de contracte en vigor durant l´any 2023]]/365)*14),"")</f>
        <v/>
      </c>
      <c r="R59" s="367"/>
      <c r="S59" s="367"/>
      <c r="T5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9" s="373" t="str">
        <f>IF(Taula423[[#This Row],[Suma total d''hores d''atenció]]=0,"",AM59)</f>
        <v/>
      </c>
      <c r="V59" s="329"/>
      <c r="W59" s="339"/>
      <c r="X59" s="339"/>
      <c r="Y59" s="339"/>
      <c r="Z59" s="339"/>
      <c r="AA59" s="339"/>
      <c r="AB59" s="318">
        <f t="shared" si="0"/>
        <v>0</v>
      </c>
      <c r="AC59" s="335">
        <f>Taula423[[#This Row],[Mòdul aplicat]]</f>
        <v>0</v>
      </c>
      <c r="AD59" s="336"/>
      <c r="AE59" s="343"/>
      <c r="AF59" s="269"/>
      <c r="AG59" s="474" t="str">
        <f>IF(Taula423[[#This Row],[Data inici contracte]]=0,"",12/365*Taula423[[#This Row],[Dies de contracte en vigor durant l´any 2023]])</f>
        <v/>
      </c>
      <c r="AH59" s="474" t="str">
        <f>IF(Taula423[[#This Row],[Data inici contracte]]=0,"",2/365*Taula423[[#This Row],[Dies de contracte en vigor durant l´any 2023]])</f>
        <v/>
      </c>
      <c r="AI59" s="322">
        <f>IF(AR59=1,((241.81/365)*Taula423[[#This Row],[Dies de contracte en vigor durant l´any 2023]]),0)</f>
        <v>0</v>
      </c>
      <c r="AJ59" s="322"/>
      <c r="AK5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10)]]&lt;&gt;"",AR59=1),1,0)</f>
        <v>0</v>
      </c>
      <c r="AL59" s="534">
        <f t="shared" si="4"/>
        <v>0</v>
      </c>
      <c r="AM5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9" s="322"/>
      <c r="AO59" s="274"/>
      <c r="AP59" s="274"/>
      <c r="AR59" s="429">
        <f>IF(Taula423[[#This Row],[Núm. d''ordre]]&lt;&gt;"",1,0)</f>
        <v>0</v>
      </c>
      <c r="AT59" s="429">
        <f>IF(Taula423[[#This Row],[Núm. d''ordre]]&gt;0,1,0)</f>
        <v>1</v>
      </c>
      <c r="AV59" s="275">
        <f t="shared" si="5"/>
        <v>0</v>
      </c>
      <c r="AW59" s="275">
        <f t="shared" si="6"/>
        <v>0</v>
      </c>
      <c r="AX59" s="275">
        <f t="shared" si="1"/>
        <v>0</v>
      </c>
      <c r="AY59" s="274"/>
      <c r="AZ59" s="275">
        <f t="shared" si="2"/>
        <v>0</v>
      </c>
      <c r="BA59" s="275">
        <f t="shared" si="3"/>
        <v>0</v>
      </c>
      <c r="BZ59" s="276"/>
      <c r="CA59" s="276"/>
      <c r="CB59" s="276"/>
    </row>
    <row r="60" spans="1:80" ht="13.5" customHeight="1">
      <c r="A60" s="267"/>
      <c r="B60" s="274" t="str">
        <f>IF($C60&lt;&gt;"",MAX($B$7:B59)+1,"")</f>
        <v/>
      </c>
      <c r="C60" s="325"/>
      <c r="D60" s="337"/>
      <c r="E60" s="338"/>
      <c r="F60" s="311"/>
      <c r="G60" s="311"/>
      <c r="H60" s="324"/>
      <c r="I60" s="313">
        <f ca="1">DATEDIF(Taula423[[#This Row],[Data naixement dd/mm/aaaa]],TODAY(),"Y")</f>
        <v>124</v>
      </c>
      <c r="J60" s="325"/>
      <c r="K60" s="329"/>
      <c r="L60" s="342"/>
      <c r="M60" s="328"/>
      <c r="N60" s="328"/>
      <c r="O60" s="533" t="str">
        <f>IF(Taula423[[#This Row],[Data inici contracte]]&lt;&gt;0,Taula423[[#This Row],[Data finalització contracte]]+1,"")</f>
        <v/>
      </c>
      <c r="P6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60" s="373" t="str">
        <f>IF(Taula423[[#This Row],[Data inici contracte]]&lt;&gt;0,((Taula423[[#This Row],[Dies de contracte en vigor durant l´any 2023]]/365)*14),"")</f>
        <v/>
      </c>
      <c r="R60" s="367"/>
      <c r="S60" s="367"/>
      <c r="T6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60" s="373" t="str">
        <f>IF(Taula423[[#This Row],[Suma total d''hores d''atenció]]=0,"",AM60)</f>
        <v/>
      </c>
      <c r="V60" s="329"/>
      <c r="W60" s="339"/>
      <c r="X60" s="339"/>
      <c r="Y60" s="339"/>
      <c r="Z60" s="339"/>
      <c r="AA60" s="339"/>
      <c r="AB60" s="318">
        <f t="shared" si="0"/>
        <v>0</v>
      </c>
      <c r="AC60" s="335">
        <f>Taula423[[#This Row],[Mòdul aplicat]]</f>
        <v>0</v>
      </c>
      <c r="AD60" s="336"/>
      <c r="AE60" s="343"/>
      <c r="AF60" s="269"/>
      <c r="AG60" s="474" t="str">
        <f>IF(Taula423[[#This Row],[Data inici contracte]]=0,"",12/365*Taula423[[#This Row],[Dies de contracte en vigor durant l´any 2023]])</f>
        <v/>
      </c>
      <c r="AH60" s="474" t="str">
        <f>IF(Taula423[[#This Row],[Data inici contracte]]=0,"",2/365*Taula423[[#This Row],[Dies de contracte en vigor durant l´any 2023]])</f>
        <v/>
      </c>
      <c r="AI60" s="322">
        <f>IF(AR60=1,((241.81/365)*Taula423[[#This Row],[Dies de contracte en vigor durant l´any 2023]]),0)</f>
        <v>0</v>
      </c>
      <c r="AJ60" s="322"/>
      <c r="AK6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10)]]&lt;&gt;"",AR60=1),1,0)</f>
        <v>0</v>
      </c>
      <c r="AL60" s="534">
        <f t="shared" si="4"/>
        <v>0</v>
      </c>
      <c r="AM6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60" s="322"/>
      <c r="AO60" s="274"/>
      <c r="AP60" s="274"/>
      <c r="AR60" s="429">
        <f>IF(Taula423[[#This Row],[Núm. d''ordre]]&lt;&gt;"",1,0)</f>
        <v>0</v>
      </c>
      <c r="AT60" s="429">
        <f>IF(Taula423[[#This Row],[Núm. d''ordre]]&gt;0,1,0)</f>
        <v>1</v>
      </c>
      <c r="AV60" s="275">
        <f t="shared" si="5"/>
        <v>0</v>
      </c>
      <c r="AW60" s="275">
        <f t="shared" si="6"/>
        <v>0</v>
      </c>
      <c r="AX60" s="275">
        <f t="shared" si="1"/>
        <v>0</v>
      </c>
      <c r="AY60" s="274"/>
      <c r="AZ60" s="275">
        <f t="shared" si="2"/>
        <v>0</v>
      </c>
      <c r="BA60" s="275">
        <f t="shared" si="3"/>
        <v>0</v>
      </c>
      <c r="BZ60" s="276"/>
      <c r="CA60" s="276"/>
      <c r="CB60" s="276"/>
    </row>
    <row r="61" spans="1:80" ht="13.5" customHeight="1">
      <c r="A61" s="267"/>
      <c r="B61" s="274" t="str">
        <f>IF($C61&lt;&gt;"",MAX($B$7:B60)+1,"")</f>
        <v/>
      </c>
      <c r="C61" s="325"/>
      <c r="D61" s="337"/>
      <c r="E61" s="338"/>
      <c r="F61" s="311"/>
      <c r="G61" s="311"/>
      <c r="H61" s="324"/>
      <c r="I61" s="313">
        <f ca="1">DATEDIF(Taula423[[#This Row],[Data naixement dd/mm/aaaa]],TODAY(),"Y")</f>
        <v>124</v>
      </c>
      <c r="J61" s="325"/>
      <c r="K61" s="329"/>
      <c r="L61" s="342"/>
      <c r="M61" s="328"/>
      <c r="N61" s="328"/>
      <c r="O61" s="533" t="str">
        <f>IF(Taula423[[#This Row],[Data inici contracte]]&lt;&gt;0,Taula423[[#This Row],[Data finalització contracte]]+1,"")</f>
        <v/>
      </c>
      <c r="P6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61" s="373" t="str">
        <f>IF(Taula423[[#This Row],[Data inici contracte]]&lt;&gt;0,((Taula423[[#This Row],[Dies de contracte en vigor durant l´any 2023]]/365)*14),"")</f>
        <v/>
      </c>
      <c r="R61" s="367"/>
      <c r="S61" s="367"/>
      <c r="T6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61" s="373" t="str">
        <f>IF(Taula423[[#This Row],[Suma total d''hores d''atenció]]=0,"",AM61)</f>
        <v/>
      </c>
      <c r="V61" s="329"/>
      <c r="W61" s="339"/>
      <c r="X61" s="339"/>
      <c r="Y61" s="339"/>
      <c r="Z61" s="339"/>
      <c r="AA61" s="339"/>
      <c r="AB61" s="318">
        <f t="shared" si="0"/>
        <v>0</v>
      </c>
      <c r="AC61" s="335">
        <f>Taula423[[#This Row],[Mòdul aplicat]]</f>
        <v>0</v>
      </c>
      <c r="AD61" s="336"/>
      <c r="AE61" s="343"/>
      <c r="AF61" s="269"/>
      <c r="AG61" s="474" t="str">
        <f>IF(Taula423[[#This Row],[Data inici contracte]]=0,"",12/365*Taula423[[#This Row],[Dies de contracte en vigor durant l´any 2023]])</f>
        <v/>
      </c>
      <c r="AH61" s="474" t="str">
        <f>IF(Taula423[[#This Row],[Data inici contracte]]=0,"",2/365*Taula423[[#This Row],[Dies de contracte en vigor durant l´any 2023]])</f>
        <v/>
      </c>
      <c r="AI61" s="322">
        <f>IF(AR61=1,((241.81/365)*Taula423[[#This Row],[Dies de contracte en vigor durant l´any 2023]]),0)</f>
        <v>0</v>
      </c>
      <c r="AJ61" s="322"/>
      <c r="AK6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10)]]&lt;&gt;"",AR61=1),1,0)</f>
        <v>0</v>
      </c>
      <c r="AL61" s="534">
        <f t="shared" si="4"/>
        <v>0</v>
      </c>
      <c r="AM6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61" s="322"/>
      <c r="AO61" s="274"/>
      <c r="AP61" s="274"/>
      <c r="AR61" s="429">
        <f>IF(Taula423[[#This Row],[Núm. d''ordre]]&lt;&gt;"",1,0)</f>
        <v>0</v>
      </c>
      <c r="AT61" s="429">
        <f>IF(Taula423[[#This Row],[Núm. d''ordre]]&gt;0,1,0)</f>
        <v>1</v>
      </c>
      <c r="AV61" s="275">
        <f t="shared" si="5"/>
        <v>0</v>
      </c>
      <c r="AW61" s="275">
        <f t="shared" si="6"/>
        <v>0</v>
      </c>
      <c r="AX61" s="275">
        <f t="shared" si="1"/>
        <v>0</v>
      </c>
      <c r="AY61" s="274"/>
      <c r="AZ61" s="275">
        <f t="shared" si="2"/>
        <v>0</v>
      </c>
      <c r="BA61" s="275">
        <f t="shared" si="3"/>
        <v>0</v>
      </c>
      <c r="BZ61" s="276"/>
      <c r="CA61" s="276"/>
      <c r="CB61" s="276"/>
    </row>
    <row r="62" spans="1:80" ht="13.5" customHeight="1">
      <c r="A62" s="267"/>
      <c r="B62" s="274" t="str">
        <f>IF($C62&lt;&gt;"",MAX($B$7:B61)+1,"")</f>
        <v/>
      </c>
      <c r="C62" s="325"/>
      <c r="D62" s="337"/>
      <c r="E62" s="338"/>
      <c r="F62" s="311"/>
      <c r="G62" s="311"/>
      <c r="H62" s="324"/>
      <c r="I62" s="313">
        <f ca="1">DATEDIF(Taula423[[#This Row],[Data naixement dd/mm/aaaa]],TODAY(),"Y")</f>
        <v>124</v>
      </c>
      <c r="J62" s="325"/>
      <c r="K62" s="329"/>
      <c r="L62" s="342"/>
      <c r="M62" s="328"/>
      <c r="N62" s="328"/>
      <c r="O62" s="533" t="str">
        <f>IF(Taula423[[#This Row],[Data inici contracte]]&lt;&gt;0,Taula423[[#This Row],[Data finalització contracte]]+1,"")</f>
        <v/>
      </c>
      <c r="P6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62" s="373" t="str">
        <f>IF(Taula423[[#This Row],[Data inici contracte]]&lt;&gt;0,((Taula423[[#This Row],[Dies de contracte en vigor durant l´any 2023]]/365)*14),"")</f>
        <v/>
      </c>
      <c r="R62" s="367"/>
      <c r="S62" s="367"/>
      <c r="T6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62" s="373" t="str">
        <f>IF(Taula423[[#This Row],[Suma total d''hores d''atenció]]=0,"",AM62)</f>
        <v/>
      </c>
      <c r="V62" s="329"/>
      <c r="W62" s="339"/>
      <c r="X62" s="339"/>
      <c r="Y62" s="339"/>
      <c r="Z62" s="339"/>
      <c r="AA62" s="339"/>
      <c r="AB62" s="318">
        <f t="shared" si="0"/>
        <v>0</v>
      </c>
      <c r="AC62" s="335">
        <f>Taula423[[#This Row],[Mòdul aplicat]]</f>
        <v>0</v>
      </c>
      <c r="AD62" s="336"/>
      <c r="AE62" s="343"/>
      <c r="AF62" s="269"/>
      <c r="AG62" s="474" t="str">
        <f>IF(Taula423[[#This Row],[Data inici contracte]]=0,"",12/365*Taula423[[#This Row],[Dies de contracte en vigor durant l´any 2023]])</f>
        <v/>
      </c>
      <c r="AH62" s="474" t="str">
        <f>IF(Taula423[[#This Row],[Data inici contracte]]=0,"",2/365*Taula423[[#This Row],[Dies de contracte en vigor durant l´any 2023]])</f>
        <v/>
      </c>
      <c r="AI62" s="322">
        <f>IF(AR62=1,((241.81/365)*Taula423[[#This Row],[Dies de contracte en vigor durant l´any 2023]]),0)</f>
        <v>0</v>
      </c>
      <c r="AJ62" s="322"/>
      <c r="AK6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10)]]&lt;&gt;"",AR62=1),1,0)</f>
        <v>0</v>
      </c>
      <c r="AL62" s="534">
        <f t="shared" si="4"/>
        <v>0</v>
      </c>
      <c r="AM6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62" s="322"/>
      <c r="AO62" s="274"/>
      <c r="AP62" s="274"/>
      <c r="AR62" s="429">
        <f>IF(Taula423[[#This Row],[Núm. d''ordre]]&lt;&gt;"",1,0)</f>
        <v>0</v>
      </c>
      <c r="AT62" s="429">
        <f>IF(Taula423[[#This Row],[Núm. d''ordre]]&gt;0,1,0)</f>
        <v>1</v>
      </c>
      <c r="AV62" s="275">
        <f t="shared" si="5"/>
        <v>0</v>
      </c>
      <c r="AW62" s="275">
        <f t="shared" si="6"/>
        <v>0</v>
      </c>
      <c r="AX62" s="275">
        <f t="shared" si="1"/>
        <v>0</v>
      </c>
      <c r="AY62" s="274"/>
      <c r="AZ62" s="275">
        <f t="shared" si="2"/>
        <v>0</v>
      </c>
      <c r="BA62" s="275">
        <f t="shared" si="3"/>
        <v>0</v>
      </c>
      <c r="BZ62" s="276"/>
      <c r="CA62" s="276"/>
      <c r="CB62" s="276"/>
    </row>
    <row r="63" spans="1:80" ht="13.5" customHeight="1">
      <c r="A63" s="267"/>
      <c r="B63" s="274" t="str">
        <f>IF($C63&lt;&gt;"",MAX($B$7:B62)+1,"")</f>
        <v/>
      </c>
      <c r="C63" s="325"/>
      <c r="D63" s="337"/>
      <c r="E63" s="338"/>
      <c r="F63" s="311"/>
      <c r="G63" s="311"/>
      <c r="H63" s="324"/>
      <c r="I63" s="313">
        <f ca="1">DATEDIF(Taula423[[#This Row],[Data naixement dd/mm/aaaa]],TODAY(),"Y")</f>
        <v>124</v>
      </c>
      <c r="J63" s="325"/>
      <c r="K63" s="329"/>
      <c r="L63" s="342"/>
      <c r="M63" s="328"/>
      <c r="N63" s="328"/>
      <c r="O63" s="533" t="str">
        <f>IF(Taula423[[#This Row],[Data inici contracte]]&lt;&gt;0,Taula423[[#This Row],[Data finalització contracte]]+1,"")</f>
        <v/>
      </c>
      <c r="P6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63" s="373" t="str">
        <f>IF(Taula423[[#This Row],[Data inici contracte]]&lt;&gt;0,((Taula423[[#This Row],[Dies de contracte en vigor durant l´any 2023]]/365)*14),"")</f>
        <v/>
      </c>
      <c r="R63" s="367"/>
      <c r="S63" s="367"/>
      <c r="T6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63" s="373" t="str">
        <f>IF(Taula423[[#This Row],[Suma total d''hores d''atenció]]=0,"",AM63)</f>
        <v/>
      </c>
      <c r="V63" s="329"/>
      <c r="W63" s="339"/>
      <c r="X63" s="339"/>
      <c r="Y63" s="339"/>
      <c r="Z63" s="339"/>
      <c r="AA63" s="339"/>
      <c r="AB63" s="318">
        <f t="shared" si="0"/>
        <v>0</v>
      </c>
      <c r="AC63" s="335">
        <f>Taula423[[#This Row],[Mòdul aplicat]]</f>
        <v>0</v>
      </c>
      <c r="AD63" s="336"/>
      <c r="AE63" s="343"/>
      <c r="AF63" s="269"/>
      <c r="AG63" s="474" t="str">
        <f>IF(Taula423[[#This Row],[Data inici contracte]]=0,"",12/365*Taula423[[#This Row],[Dies de contracte en vigor durant l´any 2023]])</f>
        <v/>
      </c>
      <c r="AH63" s="474" t="str">
        <f>IF(Taula423[[#This Row],[Data inici contracte]]=0,"",2/365*Taula423[[#This Row],[Dies de contracte en vigor durant l´any 2023]])</f>
        <v/>
      </c>
      <c r="AI63" s="322">
        <f>IF(AR63=1,((241.81/365)*Taula423[[#This Row],[Dies de contracte en vigor durant l´any 2023]]),0)</f>
        <v>0</v>
      </c>
      <c r="AJ63" s="322"/>
      <c r="AK6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10)]]&lt;&gt;"",AR63=1),1,0)</f>
        <v>0</v>
      </c>
      <c r="AL63" s="534">
        <f t="shared" si="4"/>
        <v>0</v>
      </c>
      <c r="AM6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63" s="322"/>
      <c r="AO63" s="274"/>
      <c r="AP63" s="274"/>
      <c r="AR63" s="429">
        <f>IF(Taula423[[#This Row],[Núm. d''ordre]]&lt;&gt;"",1,0)</f>
        <v>0</v>
      </c>
      <c r="AT63" s="429">
        <f>IF(Taula423[[#This Row],[Núm. d''ordre]]&gt;0,1,0)</f>
        <v>1</v>
      </c>
      <c r="AV63" s="275">
        <f t="shared" si="5"/>
        <v>0</v>
      </c>
      <c r="AW63" s="275">
        <f t="shared" si="6"/>
        <v>0</v>
      </c>
      <c r="AX63" s="275">
        <f t="shared" si="1"/>
        <v>0</v>
      </c>
      <c r="AY63" s="274"/>
      <c r="AZ63" s="275">
        <f t="shared" si="2"/>
        <v>0</v>
      </c>
      <c r="BA63" s="275">
        <f t="shared" si="3"/>
        <v>0</v>
      </c>
      <c r="BZ63" s="276"/>
      <c r="CA63" s="276"/>
      <c r="CB63" s="276"/>
    </row>
    <row r="64" spans="1:80" ht="13.5" customHeight="1">
      <c r="A64" s="267"/>
      <c r="B64" s="274" t="str">
        <f>IF($C64&lt;&gt;"",MAX($B$7:B63)+1,"")</f>
        <v/>
      </c>
      <c r="C64" s="325"/>
      <c r="D64" s="337"/>
      <c r="E64" s="338"/>
      <c r="F64" s="311"/>
      <c r="G64" s="311"/>
      <c r="H64" s="324"/>
      <c r="I64" s="313">
        <f ca="1">DATEDIF(Taula423[[#This Row],[Data naixement dd/mm/aaaa]],TODAY(),"Y")</f>
        <v>124</v>
      </c>
      <c r="J64" s="325"/>
      <c r="K64" s="329"/>
      <c r="L64" s="342"/>
      <c r="M64" s="328"/>
      <c r="N64" s="328"/>
      <c r="O64" s="533" t="str">
        <f>IF(Taula423[[#This Row],[Data inici contracte]]&lt;&gt;0,Taula423[[#This Row],[Data finalització contracte]]+1,"")</f>
        <v/>
      </c>
      <c r="P6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64" s="373" t="str">
        <f>IF(Taula423[[#This Row],[Data inici contracte]]&lt;&gt;0,((Taula423[[#This Row],[Dies de contracte en vigor durant l´any 2023]]/365)*14),"")</f>
        <v/>
      </c>
      <c r="R64" s="367"/>
      <c r="S64" s="367"/>
      <c r="T6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64" s="373" t="str">
        <f>IF(Taula423[[#This Row],[Suma total d''hores d''atenció]]=0,"",AM64)</f>
        <v/>
      </c>
      <c r="V64" s="329"/>
      <c r="W64" s="339"/>
      <c r="X64" s="339"/>
      <c r="Y64" s="339"/>
      <c r="Z64" s="339"/>
      <c r="AA64" s="339"/>
      <c r="AB64" s="318">
        <f t="shared" si="0"/>
        <v>0</v>
      </c>
      <c r="AC64" s="335">
        <f>Taula423[[#This Row],[Mòdul aplicat]]</f>
        <v>0</v>
      </c>
      <c r="AD64" s="336"/>
      <c r="AE64" s="343"/>
      <c r="AF64" s="269"/>
      <c r="AG64" s="474" t="str">
        <f>IF(Taula423[[#This Row],[Data inici contracte]]=0,"",12/365*Taula423[[#This Row],[Dies de contracte en vigor durant l´any 2023]])</f>
        <v/>
      </c>
      <c r="AH64" s="474" t="str">
        <f>IF(Taula423[[#This Row],[Data inici contracte]]=0,"",2/365*Taula423[[#This Row],[Dies de contracte en vigor durant l´any 2023]])</f>
        <v/>
      </c>
      <c r="AI64" s="322">
        <f>IF(AR64=1,((241.81/365)*Taula423[[#This Row],[Dies de contracte en vigor durant l´any 2023]]),0)</f>
        <v>0</v>
      </c>
      <c r="AJ64" s="322"/>
      <c r="AK6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10)]]&lt;&gt;"",AR64=1),1,0)</f>
        <v>0</v>
      </c>
      <c r="AL64" s="534">
        <f t="shared" si="4"/>
        <v>0</v>
      </c>
      <c r="AM6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64" s="322"/>
      <c r="AO64" s="274"/>
      <c r="AP64" s="274"/>
      <c r="AR64" s="429">
        <f>IF(Taula423[[#This Row],[Núm. d''ordre]]&lt;&gt;"",1,0)</f>
        <v>0</v>
      </c>
      <c r="AT64" s="429">
        <f>IF(Taula423[[#This Row],[Núm. d''ordre]]&gt;0,1,0)</f>
        <v>1</v>
      </c>
      <c r="AV64" s="275">
        <f t="shared" si="5"/>
        <v>0</v>
      </c>
      <c r="AW64" s="275">
        <f t="shared" si="6"/>
        <v>0</v>
      </c>
      <c r="AX64" s="275">
        <f t="shared" si="1"/>
        <v>0</v>
      </c>
      <c r="AY64" s="274"/>
      <c r="AZ64" s="275">
        <f t="shared" si="2"/>
        <v>0</v>
      </c>
      <c r="BA64" s="275">
        <f t="shared" si="3"/>
        <v>0</v>
      </c>
      <c r="BZ64" s="276"/>
      <c r="CA64" s="276"/>
      <c r="CB64" s="276"/>
    </row>
    <row r="65" spans="1:80" ht="13.5" customHeight="1">
      <c r="A65" s="267"/>
      <c r="B65" s="274" t="str">
        <f>IF($C65&lt;&gt;"",MAX($B$7:B64)+1,"")</f>
        <v/>
      </c>
      <c r="C65" s="325"/>
      <c r="D65" s="337"/>
      <c r="E65" s="338"/>
      <c r="F65" s="311"/>
      <c r="G65" s="311"/>
      <c r="H65" s="324"/>
      <c r="I65" s="313">
        <f ca="1">DATEDIF(Taula423[[#This Row],[Data naixement dd/mm/aaaa]],TODAY(),"Y")</f>
        <v>124</v>
      </c>
      <c r="J65" s="325"/>
      <c r="K65" s="329"/>
      <c r="L65" s="342"/>
      <c r="M65" s="328"/>
      <c r="N65" s="328"/>
      <c r="O65" s="533" t="str">
        <f>IF(Taula423[[#This Row],[Data inici contracte]]&lt;&gt;0,Taula423[[#This Row],[Data finalització contracte]]+1,"")</f>
        <v/>
      </c>
      <c r="P6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65" s="373" t="str">
        <f>IF(Taula423[[#This Row],[Data inici contracte]]&lt;&gt;0,((Taula423[[#This Row],[Dies de contracte en vigor durant l´any 2023]]/365)*14),"")</f>
        <v/>
      </c>
      <c r="R65" s="367"/>
      <c r="S65" s="367"/>
      <c r="T6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65" s="373" t="str">
        <f>IF(Taula423[[#This Row],[Suma total d''hores d''atenció]]=0,"",AM65)</f>
        <v/>
      </c>
      <c r="V65" s="329"/>
      <c r="W65" s="339"/>
      <c r="X65" s="339"/>
      <c r="Y65" s="339"/>
      <c r="Z65" s="339"/>
      <c r="AA65" s="339"/>
      <c r="AB65" s="318">
        <f t="shared" si="0"/>
        <v>0</v>
      </c>
      <c r="AC65" s="335">
        <f>Taula423[[#This Row],[Mòdul aplicat]]</f>
        <v>0</v>
      </c>
      <c r="AD65" s="336"/>
      <c r="AE65" s="343"/>
      <c r="AF65" s="269"/>
      <c r="AG65" s="474" t="str">
        <f>IF(Taula423[[#This Row],[Data inici contracte]]=0,"",12/365*Taula423[[#This Row],[Dies de contracte en vigor durant l´any 2023]])</f>
        <v/>
      </c>
      <c r="AH65" s="474" t="str">
        <f>IF(Taula423[[#This Row],[Data inici contracte]]=0,"",2/365*Taula423[[#This Row],[Dies de contracte en vigor durant l´any 2023]])</f>
        <v/>
      </c>
      <c r="AI65" s="322">
        <f>IF(AR65=1,((241.81/365)*Taula423[[#This Row],[Dies de contracte en vigor durant l´any 2023]]),0)</f>
        <v>0</v>
      </c>
      <c r="AJ65" s="322"/>
      <c r="AK6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10)]]&lt;&gt;"",AR65=1),1,0)</f>
        <v>0</v>
      </c>
      <c r="AL65" s="534">
        <f t="shared" si="4"/>
        <v>0</v>
      </c>
      <c r="AM6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65" s="322"/>
      <c r="AO65" s="274"/>
      <c r="AP65" s="274"/>
      <c r="AR65" s="429">
        <f>IF(Taula423[[#This Row],[Núm. d''ordre]]&lt;&gt;"",1,0)</f>
        <v>0</v>
      </c>
      <c r="AT65" s="429">
        <f>IF(Taula423[[#This Row],[Núm. d''ordre]]&gt;0,1,0)</f>
        <v>1</v>
      </c>
      <c r="AV65" s="275">
        <f t="shared" si="5"/>
        <v>0</v>
      </c>
      <c r="AW65" s="275">
        <f t="shared" si="6"/>
        <v>0</v>
      </c>
      <c r="AX65" s="275">
        <f t="shared" si="1"/>
        <v>0</v>
      </c>
      <c r="AY65" s="274"/>
      <c r="AZ65" s="275">
        <f t="shared" si="2"/>
        <v>0</v>
      </c>
      <c r="BA65" s="275">
        <f t="shared" si="3"/>
        <v>0</v>
      </c>
      <c r="BZ65" s="276"/>
      <c r="CA65" s="276"/>
      <c r="CB65" s="276"/>
    </row>
    <row r="66" spans="1:80" ht="13.5" customHeight="1">
      <c r="A66" s="267"/>
      <c r="B66" s="274" t="str">
        <f>IF($C66&lt;&gt;"",MAX($B$7:B65)+1,"")</f>
        <v/>
      </c>
      <c r="C66" s="325"/>
      <c r="D66" s="337"/>
      <c r="E66" s="338"/>
      <c r="F66" s="311"/>
      <c r="G66" s="311"/>
      <c r="H66" s="324"/>
      <c r="I66" s="313">
        <f ca="1">DATEDIF(Taula423[[#This Row],[Data naixement dd/mm/aaaa]],TODAY(),"Y")</f>
        <v>124</v>
      </c>
      <c r="J66" s="325"/>
      <c r="K66" s="329"/>
      <c r="L66" s="342"/>
      <c r="M66" s="328"/>
      <c r="N66" s="328"/>
      <c r="O66" s="533" t="str">
        <f>IF(Taula423[[#This Row],[Data inici contracte]]&lt;&gt;0,Taula423[[#This Row],[Data finalització contracte]]+1,"")</f>
        <v/>
      </c>
      <c r="P6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66" s="373" t="str">
        <f>IF(Taula423[[#This Row],[Data inici contracte]]&lt;&gt;0,((Taula423[[#This Row],[Dies de contracte en vigor durant l´any 2023]]/365)*14),"")</f>
        <v/>
      </c>
      <c r="R66" s="367"/>
      <c r="S66" s="367"/>
      <c r="T6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66" s="373" t="str">
        <f>IF(Taula423[[#This Row],[Suma total d''hores d''atenció]]=0,"",AM66)</f>
        <v/>
      </c>
      <c r="V66" s="329"/>
      <c r="W66" s="339"/>
      <c r="X66" s="339"/>
      <c r="Y66" s="339"/>
      <c r="Z66" s="339"/>
      <c r="AA66" s="339"/>
      <c r="AB66" s="318">
        <f t="shared" si="0"/>
        <v>0</v>
      </c>
      <c r="AC66" s="335">
        <f>Taula423[[#This Row],[Mòdul aplicat]]</f>
        <v>0</v>
      </c>
      <c r="AD66" s="336"/>
      <c r="AE66" s="343"/>
      <c r="AF66" s="269"/>
      <c r="AG66" s="474" t="str">
        <f>IF(Taula423[[#This Row],[Data inici contracte]]=0,"",12/365*Taula423[[#This Row],[Dies de contracte en vigor durant l´any 2023]])</f>
        <v/>
      </c>
      <c r="AH66" s="474" t="str">
        <f>IF(Taula423[[#This Row],[Data inici contracte]]=0,"",2/365*Taula423[[#This Row],[Dies de contracte en vigor durant l´any 2023]])</f>
        <v/>
      </c>
      <c r="AI66" s="322">
        <f>IF(AR66=1,((241.81/365)*Taula423[[#This Row],[Dies de contracte en vigor durant l´any 2023]]),0)</f>
        <v>0</v>
      </c>
      <c r="AJ66" s="322"/>
      <c r="AK6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10)]]&lt;&gt;"",AR66=1),1,0)</f>
        <v>0</v>
      </c>
      <c r="AL66" s="534">
        <f t="shared" si="4"/>
        <v>0</v>
      </c>
      <c r="AM6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66" s="322"/>
      <c r="AO66" s="274"/>
      <c r="AP66" s="274"/>
      <c r="AR66" s="429">
        <f>IF(Taula423[[#This Row],[Núm. d''ordre]]&lt;&gt;"",1,0)</f>
        <v>0</v>
      </c>
      <c r="AT66" s="429">
        <f>IF(Taula423[[#This Row],[Núm. d''ordre]]&gt;0,1,0)</f>
        <v>1</v>
      </c>
      <c r="AV66" s="275">
        <f t="shared" si="5"/>
        <v>0</v>
      </c>
      <c r="AW66" s="275">
        <f t="shared" si="6"/>
        <v>0</v>
      </c>
      <c r="AX66" s="275">
        <f t="shared" si="1"/>
        <v>0</v>
      </c>
      <c r="AY66" s="274"/>
      <c r="AZ66" s="275">
        <f t="shared" si="2"/>
        <v>0</v>
      </c>
      <c r="BA66" s="275">
        <f t="shared" si="3"/>
        <v>0</v>
      </c>
      <c r="BZ66" s="276"/>
      <c r="CA66" s="276"/>
      <c r="CB66" s="276"/>
    </row>
    <row r="67" spans="1:80" ht="13.5" customHeight="1">
      <c r="A67" s="267"/>
      <c r="B67" s="274" t="str">
        <f>IF($C67&lt;&gt;"",MAX($B$7:B66)+1,"")</f>
        <v/>
      </c>
      <c r="C67" s="325"/>
      <c r="D67" s="337"/>
      <c r="E67" s="338"/>
      <c r="F67" s="311"/>
      <c r="G67" s="311"/>
      <c r="H67" s="324"/>
      <c r="I67" s="313">
        <f ca="1">DATEDIF(Taula423[[#This Row],[Data naixement dd/mm/aaaa]],TODAY(),"Y")</f>
        <v>124</v>
      </c>
      <c r="J67" s="325"/>
      <c r="K67" s="329"/>
      <c r="L67" s="342"/>
      <c r="M67" s="328"/>
      <c r="N67" s="328"/>
      <c r="O67" s="533" t="str">
        <f>IF(Taula423[[#This Row],[Data inici contracte]]&lt;&gt;0,Taula423[[#This Row],[Data finalització contracte]]+1,"")</f>
        <v/>
      </c>
      <c r="P6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67" s="373" t="str">
        <f>IF(Taula423[[#This Row],[Data inici contracte]]&lt;&gt;0,((Taula423[[#This Row],[Dies de contracte en vigor durant l´any 2023]]/365)*14),"")</f>
        <v/>
      </c>
      <c r="R67" s="367"/>
      <c r="S67" s="367"/>
      <c r="T6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67" s="373" t="str">
        <f>IF(Taula423[[#This Row],[Suma total d''hores d''atenció]]=0,"",AM67)</f>
        <v/>
      </c>
      <c r="V67" s="329"/>
      <c r="W67" s="339"/>
      <c r="X67" s="339"/>
      <c r="Y67" s="339"/>
      <c r="Z67" s="339"/>
      <c r="AA67" s="339"/>
      <c r="AB67" s="318">
        <f t="shared" si="0"/>
        <v>0</v>
      </c>
      <c r="AC67" s="335">
        <f>Taula423[[#This Row],[Mòdul aplicat]]</f>
        <v>0</v>
      </c>
      <c r="AD67" s="336"/>
      <c r="AE67" s="343"/>
      <c r="AF67" s="269"/>
      <c r="AG67" s="474" t="str">
        <f>IF(Taula423[[#This Row],[Data inici contracte]]=0,"",12/365*Taula423[[#This Row],[Dies de contracte en vigor durant l´any 2023]])</f>
        <v/>
      </c>
      <c r="AH67" s="474" t="str">
        <f>IF(Taula423[[#This Row],[Data inici contracte]]=0,"",2/365*Taula423[[#This Row],[Dies de contracte en vigor durant l´any 2023]])</f>
        <v/>
      </c>
      <c r="AI67" s="322">
        <f>IF(AR67=1,((241.81/365)*Taula423[[#This Row],[Dies de contracte en vigor durant l´any 2023]]),0)</f>
        <v>0</v>
      </c>
      <c r="AJ67" s="322"/>
      <c r="AK6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10)]]&lt;&gt;"",AR67=1),1,0)</f>
        <v>0</v>
      </c>
      <c r="AL67" s="534">
        <f t="shared" si="4"/>
        <v>0</v>
      </c>
      <c r="AM6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67" s="322"/>
      <c r="AO67" s="274"/>
      <c r="AP67" s="274"/>
      <c r="AR67" s="429">
        <f>IF(Taula423[[#This Row],[Núm. d''ordre]]&lt;&gt;"",1,0)</f>
        <v>0</v>
      </c>
      <c r="AT67" s="429">
        <f>IF(Taula423[[#This Row],[Núm. d''ordre]]&gt;0,1,0)</f>
        <v>1</v>
      </c>
      <c r="AV67" s="275">
        <f t="shared" si="5"/>
        <v>0</v>
      </c>
      <c r="AW67" s="275">
        <f t="shared" si="6"/>
        <v>0</v>
      </c>
      <c r="AX67" s="275">
        <f t="shared" si="1"/>
        <v>0</v>
      </c>
      <c r="AY67" s="274"/>
      <c r="AZ67" s="275">
        <f t="shared" si="2"/>
        <v>0</v>
      </c>
      <c r="BA67" s="275">
        <f t="shared" si="3"/>
        <v>0</v>
      </c>
      <c r="BZ67" s="276"/>
      <c r="CA67" s="276"/>
      <c r="CB67" s="276"/>
    </row>
    <row r="68" spans="1:80" ht="13.5" customHeight="1">
      <c r="A68" s="267"/>
      <c r="B68" s="274" t="str">
        <f>IF($C68&lt;&gt;"",MAX($B$7:B67)+1,"")</f>
        <v/>
      </c>
      <c r="C68" s="325"/>
      <c r="D68" s="337"/>
      <c r="E68" s="338"/>
      <c r="F68" s="311"/>
      <c r="G68" s="311"/>
      <c r="H68" s="324"/>
      <c r="I68" s="313">
        <f ca="1">DATEDIF(Taula423[[#This Row],[Data naixement dd/mm/aaaa]],TODAY(),"Y")</f>
        <v>124</v>
      </c>
      <c r="J68" s="325"/>
      <c r="K68" s="329"/>
      <c r="L68" s="342"/>
      <c r="M68" s="328"/>
      <c r="N68" s="328"/>
      <c r="O68" s="533" t="str">
        <f>IF(Taula423[[#This Row],[Data inici contracte]]&lt;&gt;0,Taula423[[#This Row],[Data finalització contracte]]+1,"")</f>
        <v/>
      </c>
      <c r="P6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68" s="373" t="str">
        <f>IF(Taula423[[#This Row],[Data inici contracte]]&lt;&gt;0,((Taula423[[#This Row],[Dies de contracte en vigor durant l´any 2023]]/365)*14),"")</f>
        <v/>
      </c>
      <c r="R68" s="367"/>
      <c r="S68" s="367"/>
      <c r="T6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68" s="373" t="str">
        <f>IF(Taula423[[#This Row],[Suma total d''hores d''atenció]]=0,"",AM68)</f>
        <v/>
      </c>
      <c r="V68" s="329"/>
      <c r="W68" s="339"/>
      <c r="X68" s="339"/>
      <c r="Y68" s="339"/>
      <c r="Z68" s="339"/>
      <c r="AA68" s="339"/>
      <c r="AB68" s="318">
        <f t="shared" si="0"/>
        <v>0</v>
      </c>
      <c r="AC68" s="335">
        <f>Taula423[[#This Row],[Mòdul aplicat]]</f>
        <v>0</v>
      </c>
      <c r="AD68" s="336"/>
      <c r="AE68" s="343"/>
      <c r="AF68" s="269"/>
      <c r="AG68" s="474" t="str">
        <f>IF(Taula423[[#This Row],[Data inici contracte]]=0,"",12/365*Taula423[[#This Row],[Dies de contracte en vigor durant l´any 2023]])</f>
        <v/>
      </c>
      <c r="AH68" s="474" t="str">
        <f>IF(Taula423[[#This Row],[Data inici contracte]]=0,"",2/365*Taula423[[#This Row],[Dies de contracte en vigor durant l´any 2023]])</f>
        <v/>
      </c>
      <c r="AI68" s="322">
        <f>IF(AR68=1,((241.81/365)*Taula423[[#This Row],[Dies de contracte en vigor durant l´any 2023]]),0)</f>
        <v>0</v>
      </c>
      <c r="AJ68" s="322"/>
      <c r="AK6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10)]]&lt;&gt;"",AR68=1),1,0)</f>
        <v>0</v>
      </c>
      <c r="AL68" s="534">
        <f t="shared" si="4"/>
        <v>0</v>
      </c>
      <c r="AM6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68" s="322"/>
      <c r="AO68" s="274"/>
      <c r="AP68" s="274"/>
      <c r="AR68" s="429">
        <f>IF(Taula423[[#This Row],[Núm. d''ordre]]&lt;&gt;"",1,0)</f>
        <v>0</v>
      </c>
      <c r="AT68" s="429">
        <f>IF(Taula423[[#This Row],[Núm. d''ordre]]&gt;0,1,0)</f>
        <v>1</v>
      </c>
      <c r="AV68" s="275">
        <f t="shared" si="5"/>
        <v>0</v>
      </c>
      <c r="AW68" s="275">
        <f t="shared" si="6"/>
        <v>0</v>
      </c>
      <c r="AX68" s="275">
        <f t="shared" si="1"/>
        <v>0</v>
      </c>
      <c r="AY68" s="274"/>
      <c r="AZ68" s="275">
        <f t="shared" si="2"/>
        <v>0</v>
      </c>
      <c r="BA68" s="275">
        <f t="shared" si="3"/>
        <v>0</v>
      </c>
      <c r="BZ68" s="276"/>
      <c r="CA68" s="276"/>
      <c r="CB68" s="276"/>
    </row>
    <row r="69" spans="1:80" ht="13.5" customHeight="1">
      <c r="A69" s="267"/>
      <c r="B69" s="274" t="str">
        <f>IF($C69&lt;&gt;"",MAX($B$7:B68)+1,"")</f>
        <v/>
      </c>
      <c r="C69" s="325"/>
      <c r="D69" s="337"/>
      <c r="E69" s="338"/>
      <c r="F69" s="311"/>
      <c r="G69" s="311"/>
      <c r="H69" s="324"/>
      <c r="I69" s="313">
        <f ca="1">DATEDIF(Taula423[[#This Row],[Data naixement dd/mm/aaaa]],TODAY(),"Y")</f>
        <v>124</v>
      </c>
      <c r="J69" s="325"/>
      <c r="K69" s="329"/>
      <c r="L69" s="342"/>
      <c r="M69" s="328"/>
      <c r="N69" s="328"/>
      <c r="O69" s="533" t="str">
        <f>IF(Taula423[[#This Row],[Data inici contracte]]&lt;&gt;0,Taula423[[#This Row],[Data finalització contracte]]+1,"")</f>
        <v/>
      </c>
      <c r="P6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69" s="373" t="str">
        <f>IF(Taula423[[#This Row],[Data inici contracte]]&lt;&gt;0,((Taula423[[#This Row],[Dies de contracte en vigor durant l´any 2023]]/365)*14),"")</f>
        <v/>
      </c>
      <c r="R69" s="367"/>
      <c r="S69" s="367"/>
      <c r="T6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69" s="373" t="str">
        <f>IF(Taula423[[#This Row],[Suma total d''hores d''atenció]]=0,"",AM69)</f>
        <v/>
      </c>
      <c r="V69" s="329"/>
      <c r="W69" s="339"/>
      <c r="X69" s="339"/>
      <c r="Y69" s="339"/>
      <c r="Z69" s="339"/>
      <c r="AA69" s="339"/>
      <c r="AB69" s="318">
        <f t="shared" si="0"/>
        <v>0</v>
      </c>
      <c r="AC69" s="335">
        <f>Taula423[[#This Row],[Mòdul aplicat]]</f>
        <v>0</v>
      </c>
      <c r="AD69" s="336"/>
      <c r="AE69" s="343"/>
      <c r="AF69" s="269"/>
      <c r="AG69" s="474" t="str">
        <f>IF(Taula423[[#This Row],[Data inici contracte]]=0,"",12/365*Taula423[[#This Row],[Dies de contracte en vigor durant l´any 2023]])</f>
        <v/>
      </c>
      <c r="AH69" s="474" t="str">
        <f>IF(Taula423[[#This Row],[Data inici contracte]]=0,"",2/365*Taula423[[#This Row],[Dies de contracte en vigor durant l´any 2023]])</f>
        <v/>
      </c>
      <c r="AI69" s="322">
        <f>IF(AR69=1,((241.81/365)*Taula423[[#This Row],[Dies de contracte en vigor durant l´any 2023]]),0)</f>
        <v>0</v>
      </c>
      <c r="AJ69" s="322"/>
      <c r="AK6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10)]]&lt;&gt;"",AR69=1),1,0)</f>
        <v>0</v>
      </c>
      <c r="AL69" s="534">
        <f t="shared" si="4"/>
        <v>0</v>
      </c>
      <c r="AM6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69" s="322"/>
      <c r="AO69" s="274"/>
      <c r="AP69" s="274"/>
      <c r="AR69" s="429">
        <f>IF(Taula423[[#This Row],[Núm. d''ordre]]&lt;&gt;"",1,0)</f>
        <v>0</v>
      </c>
      <c r="AT69" s="429">
        <f>IF(Taula423[[#This Row],[Núm. d''ordre]]&gt;0,1,0)</f>
        <v>1</v>
      </c>
      <c r="AV69" s="275">
        <f t="shared" si="5"/>
        <v>0</v>
      </c>
      <c r="AW69" s="275">
        <f t="shared" si="6"/>
        <v>0</v>
      </c>
      <c r="AX69" s="275">
        <f t="shared" si="1"/>
        <v>0</v>
      </c>
      <c r="AY69" s="274"/>
      <c r="AZ69" s="275">
        <f t="shared" si="2"/>
        <v>0</v>
      </c>
      <c r="BA69" s="275">
        <f t="shared" si="3"/>
        <v>0</v>
      </c>
      <c r="BZ69" s="276"/>
      <c r="CA69" s="276"/>
      <c r="CB69" s="276"/>
    </row>
    <row r="70" spans="1:80" ht="13.5" customHeight="1">
      <c r="A70" s="267"/>
      <c r="B70" s="274" t="str">
        <f>IF($C70&lt;&gt;"",MAX($B$7:B69)+1,"")</f>
        <v/>
      </c>
      <c r="C70" s="325"/>
      <c r="D70" s="337"/>
      <c r="E70" s="338"/>
      <c r="F70" s="311"/>
      <c r="G70" s="311"/>
      <c r="H70" s="324"/>
      <c r="I70" s="313">
        <f ca="1">DATEDIF(Taula423[[#This Row],[Data naixement dd/mm/aaaa]],TODAY(),"Y")</f>
        <v>124</v>
      </c>
      <c r="J70" s="325"/>
      <c r="K70" s="329"/>
      <c r="L70" s="342"/>
      <c r="M70" s="328"/>
      <c r="N70" s="328"/>
      <c r="O70" s="533" t="str">
        <f>IF(Taula423[[#This Row],[Data inici contracte]]&lt;&gt;0,Taula423[[#This Row],[Data finalització contracte]]+1,"")</f>
        <v/>
      </c>
      <c r="P7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70" s="373" t="str">
        <f>IF(Taula423[[#This Row],[Data inici contracte]]&lt;&gt;0,((Taula423[[#This Row],[Dies de contracte en vigor durant l´any 2023]]/365)*14),"")</f>
        <v/>
      </c>
      <c r="R70" s="367"/>
      <c r="S70" s="367"/>
      <c r="T7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70" s="373" t="str">
        <f>IF(Taula423[[#This Row],[Suma total d''hores d''atenció]]=0,"",AM70)</f>
        <v/>
      </c>
      <c r="V70" s="329"/>
      <c r="W70" s="339"/>
      <c r="X70" s="339"/>
      <c r="Y70" s="339"/>
      <c r="Z70" s="339"/>
      <c r="AA70" s="339"/>
      <c r="AB70" s="318">
        <f t="shared" si="0"/>
        <v>0</v>
      </c>
      <c r="AC70" s="335">
        <f>Taula423[[#This Row],[Mòdul aplicat]]</f>
        <v>0</v>
      </c>
      <c r="AD70" s="336"/>
      <c r="AE70" s="343"/>
      <c r="AF70" s="269"/>
      <c r="AG70" s="474" t="str">
        <f>IF(Taula423[[#This Row],[Data inici contracte]]=0,"",12/365*Taula423[[#This Row],[Dies de contracte en vigor durant l´any 2023]])</f>
        <v/>
      </c>
      <c r="AH70" s="474" t="str">
        <f>IF(Taula423[[#This Row],[Data inici contracte]]=0,"",2/365*Taula423[[#This Row],[Dies de contracte en vigor durant l´any 2023]])</f>
        <v/>
      </c>
      <c r="AI70" s="322">
        <f>IF(AR70=1,((241.81/365)*Taula423[[#This Row],[Dies de contracte en vigor durant l´any 2023]]),0)</f>
        <v>0</v>
      </c>
      <c r="AJ70" s="322"/>
      <c r="AK7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10)]]&lt;&gt;"",AR70=1),1,0)</f>
        <v>0</v>
      </c>
      <c r="AL70" s="534">
        <f t="shared" si="4"/>
        <v>0</v>
      </c>
      <c r="AM7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70" s="322"/>
      <c r="AO70" s="274"/>
      <c r="AP70" s="274"/>
      <c r="AR70" s="429">
        <f>IF(Taula423[[#This Row],[Núm. d''ordre]]&lt;&gt;"",1,0)</f>
        <v>0</v>
      </c>
      <c r="AT70" s="429">
        <f>IF(Taula423[[#This Row],[Núm. d''ordre]]&gt;0,1,0)</f>
        <v>1</v>
      </c>
      <c r="AV70" s="275">
        <f t="shared" si="5"/>
        <v>0</v>
      </c>
      <c r="AW70" s="275">
        <f t="shared" si="6"/>
        <v>0</v>
      </c>
      <c r="AX70" s="275">
        <f t="shared" si="1"/>
        <v>0</v>
      </c>
      <c r="AY70" s="274"/>
      <c r="AZ70" s="275">
        <f t="shared" si="2"/>
        <v>0</v>
      </c>
      <c r="BA70" s="275">
        <f t="shared" si="3"/>
        <v>0</v>
      </c>
      <c r="BZ70" s="276"/>
      <c r="CA70" s="276"/>
      <c r="CB70" s="276"/>
    </row>
    <row r="71" spans="1:80" ht="13.5" customHeight="1">
      <c r="A71" s="267"/>
      <c r="B71" s="274" t="str">
        <f>IF($C71&lt;&gt;"",MAX($B$7:B70)+1,"")</f>
        <v/>
      </c>
      <c r="C71" s="325"/>
      <c r="D71" s="337"/>
      <c r="E71" s="338"/>
      <c r="F71" s="311"/>
      <c r="G71" s="311"/>
      <c r="H71" s="324"/>
      <c r="I71" s="313">
        <f ca="1">DATEDIF(Taula423[[#This Row],[Data naixement dd/mm/aaaa]],TODAY(),"Y")</f>
        <v>124</v>
      </c>
      <c r="J71" s="325"/>
      <c r="K71" s="329"/>
      <c r="L71" s="342"/>
      <c r="M71" s="328"/>
      <c r="N71" s="328"/>
      <c r="O71" s="533" t="str">
        <f>IF(Taula423[[#This Row],[Data inici contracte]]&lt;&gt;0,Taula423[[#This Row],[Data finalització contracte]]+1,"")</f>
        <v/>
      </c>
      <c r="P7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71" s="373" t="str">
        <f>IF(Taula423[[#This Row],[Data inici contracte]]&lt;&gt;0,((Taula423[[#This Row],[Dies de contracte en vigor durant l´any 2023]]/365)*14),"")</f>
        <v/>
      </c>
      <c r="R71" s="367"/>
      <c r="S71" s="367"/>
      <c r="T7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71" s="373" t="str">
        <f>IF(Taula423[[#This Row],[Suma total d''hores d''atenció]]=0,"",AM71)</f>
        <v/>
      </c>
      <c r="V71" s="329"/>
      <c r="W71" s="339"/>
      <c r="X71" s="339"/>
      <c r="Y71" s="339"/>
      <c r="Z71" s="339"/>
      <c r="AA71" s="339"/>
      <c r="AB71" s="318">
        <f t="shared" ref="AB71:AB134" si="7">IF((AK71+AL71=2),AI71,0)</f>
        <v>0</v>
      </c>
      <c r="AC71" s="335">
        <f>Taula423[[#This Row],[Mòdul aplicat]]</f>
        <v>0</v>
      </c>
      <c r="AD71" s="336"/>
      <c r="AE71" s="343"/>
      <c r="AF71" s="269"/>
      <c r="AG71" s="474" t="str">
        <f>IF(Taula423[[#This Row],[Data inici contracte]]=0,"",12/365*Taula423[[#This Row],[Dies de contracte en vigor durant l´any 2023]])</f>
        <v/>
      </c>
      <c r="AH71" s="474" t="str">
        <f>IF(Taula423[[#This Row],[Data inici contracte]]=0,"",2/365*Taula423[[#This Row],[Dies de contracte en vigor durant l´any 2023]])</f>
        <v/>
      </c>
      <c r="AI71" s="322">
        <f>IF(AR71=1,((241.81/365)*Taula423[[#This Row],[Dies de contracte en vigor durant l´any 2023]]),0)</f>
        <v>0</v>
      </c>
      <c r="AJ71" s="322"/>
      <c r="AK7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10)]]&lt;&gt;"",AR71=1),1,0)</f>
        <v>0</v>
      </c>
      <c r="AL71" s="534">
        <f t="shared" si="4"/>
        <v>0</v>
      </c>
      <c r="AM7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71" s="322"/>
      <c r="AO71" s="274"/>
      <c r="AP71" s="274"/>
      <c r="AR71" s="429">
        <f>IF(Taula423[[#This Row],[Núm. d''ordre]]&lt;&gt;"",1,0)</f>
        <v>0</v>
      </c>
      <c r="AT71" s="429">
        <f>IF(Taula423[[#This Row],[Núm. d''ordre]]&gt;0,1,0)</f>
        <v>1</v>
      </c>
      <c r="AV71" s="275">
        <f t="shared" si="5"/>
        <v>0</v>
      </c>
      <c r="AW71" s="275">
        <f t="shared" si="6"/>
        <v>0</v>
      </c>
      <c r="AX71" s="275">
        <f t="shared" ref="AX71:AX134" si="8">IF(G71="No binari",1,0)</f>
        <v>0</v>
      </c>
      <c r="AY71" s="274"/>
      <c r="AZ71" s="275">
        <f t="shared" ref="AZ71:AZ134" si="9">IF(F71="Home",1,0)</f>
        <v>0</v>
      </c>
      <c r="BA71" s="275">
        <f t="shared" ref="BA71:BA134" si="10">IF(F71="Dona",1,0)</f>
        <v>0</v>
      </c>
      <c r="BZ71" s="276"/>
      <c r="CA71" s="276"/>
      <c r="CB71" s="276"/>
    </row>
    <row r="72" spans="1:80" ht="13.5" customHeight="1">
      <c r="A72" s="267"/>
      <c r="B72" s="274" t="str">
        <f>IF($C72&lt;&gt;"",MAX($B$7:B71)+1,"")</f>
        <v/>
      </c>
      <c r="C72" s="325"/>
      <c r="D72" s="337"/>
      <c r="E72" s="338"/>
      <c r="F72" s="311"/>
      <c r="G72" s="311"/>
      <c r="H72" s="324"/>
      <c r="I72" s="313">
        <f ca="1">DATEDIF(Taula423[[#This Row],[Data naixement dd/mm/aaaa]],TODAY(),"Y")</f>
        <v>124</v>
      </c>
      <c r="J72" s="325"/>
      <c r="K72" s="329"/>
      <c r="L72" s="342"/>
      <c r="M72" s="328"/>
      <c r="N72" s="328"/>
      <c r="O72" s="533" t="str">
        <f>IF(Taula423[[#This Row],[Data inici contracte]]&lt;&gt;0,Taula423[[#This Row],[Data finalització contracte]]+1,"")</f>
        <v/>
      </c>
      <c r="P7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72" s="373" t="str">
        <f>IF(Taula423[[#This Row],[Data inici contracte]]&lt;&gt;0,((Taula423[[#This Row],[Dies de contracte en vigor durant l´any 2023]]/365)*14),"")</f>
        <v/>
      </c>
      <c r="R72" s="367"/>
      <c r="S72" s="367"/>
      <c r="T7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72" s="373" t="str">
        <f>IF(Taula423[[#This Row],[Suma total d''hores d''atenció]]=0,"",AM72)</f>
        <v/>
      </c>
      <c r="V72" s="329"/>
      <c r="W72" s="339"/>
      <c r="X72" s="339"/>
      <c r="Y72" s="339"/>
      <c r="Z72" s="339"/>
      <c r="AA72" s="339"/>
      <c r="AB72" s="318">
        <f t="shared" si="7"/>
        <v>0</v>
      </c>
      <c r="AC72" s="335">
        <f>Taula423[[#This Row],[Mòdul aplicat]]</f>
        <v>0</v>
      </c>
      <c r="AD72" s="336"/>
      <c r="AE72" s="343"/>
      <c r="AF72" s="269"/>
      <c r="AG72" s="474" t="str">
        <f>IF(Taula423[[#This Row],[Data inici contracte]]=0,"",12/365*Taula423[[#This Row],[Dies de contracte en vigor durant l´any 2023]])</f>
        <v/>
      </c>
      <c r="AH72" s="474" t="str">
        <f>IF(Taula423[[#This Row],[Data inici contracte]]=0,"",2/365*Taula423[[#This Row],[Dies de contracte en vigor durant l´any 2023]])</f>
        <v/>
      </c>
      <c r="AI72" s="322">
        <f>IF(AR72=1,((241.81/365)*Taula423[[#This Row],[Dies de contracte en vigor durant l´any 2023]]),0)</f>
        <v>0</v>
      </c>
      <c r="AJ72" s="322"/>
      <c r="AK7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10)]]&lt;&gt;"",AR72=1),1,0)</f>
        <v>0</v>
      </c>
      <c r="AL72" s="534">
        <f t="shared" ref="AL72:AL135" si="11">IF(AM72="Atenció mínima assolida amb èxit",1,0)</f>
        <v>0</v>
      </c>
      <c r="AM7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72" s="322"/>
      <c r="AO72" s="274"/>
      <c r="AP72" s="274"/>
      <c r="AR72" s="429">
        <f>IF(Taula423[[#This Row],[Núm. d''ordre]]&lt;&gt;"",1,0)</f>
        <v>0</v>
      </c>
      <c r="AT72" s="429">
        <f>IF(Taula423[[#This Row],[Núm. d''ordre]]&gt;0,1,0)</f>
        <v>1</v>
      </c>
      <c r="AV72" s="275">
        <f t="shared" ref="AV72:AV135" si="12">IF(G72="Home",1,0)</f>
        <v>0</v>
      </c>
      <c r="AW72" s="275">
        <f t="shared" ref="AW72:AW135" si="13">IF(G72="Dona",1,0)</f>
        <v>0</v>
      </c>
      <c r="AX72" s="275">
        <f t="shared" si="8"/>
        <v>0</v>
      </c>
      <c r="AY72" s="274"/>
      <c r="AZ72" s="275">
        <f t="shared" si="9"/>
        <v>0</v>
      </c>
      <c r="BA72" s="275">
        <f t="shared" si="10"/>
        <v>0</v>
      </c>
      <c r="BZ72" s="276"/>
      <c r="CA72" s="276"/>
      <c r="CB72" s="276"/>
    </row>
    <row r="73" spans="1:80" ht="13.5" customHeight="1">
      <c r="A73" s="267"/>
      <c r="B73" s="274" t="str">
        <f>IF($C73&lt;&gt;"",MAX($B$7:B72)+1,"")</f>
        <v/>
      </c>
      <c r="C73" s="325"/>
      <c r="D73" s="337"/>
      <c r="E73" s="338"/>
      <c r="F73" s="311"/>
      <c r="G73" s="311"/>
      <c r="H73" s="324"/>
      <c r="I73" s="313">
        <f ca="1">DATEDIF(Taula423[[#This Row],[Data naixement dd/mm/aaaa]],TODAY(),"Y")</f>
        <v>124</v>
      </c>
      <c r="J73" s="325"/>
      <c r="K73" s="329"/>
      <c r="L73" s="342"/>
      <c r="M73" s="328"/>
      <c r="N73" s="328"/>
      <c r="O73" s="533" t="str">
        <f>IF(Taula423[[#This Row],[Data inici contracte]]&lt;&gt;0,Taula423[[#This Row],[Data finalització contracte]]+1,"")</f>
        <v/>
      </c>
      <c r="P7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73" s="373" t="str">
        <f>IF(Taula423[[#This Row],[Data inici contracte]]&lt;&gt;0,((Taula423[[#This Row],[Dies de contracte en vigor durant l´any 2023]]/365)*14),"")</f>
        <v/>
      </c>
      <c r="R73" s="367"/>
      <c r="S73" s="367"/>
      <c r="T7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73" s="373" t="str">
        <f>IF(Taula423[[#This Row],[Suma total d''hores d''atenció]]=0,"",AM73)</f>
        <v/>
      </c>
      <c r="V73" s="329"/>
      <c r="W73" s="339"/>
      <c r="X73" s="339"/>
      <c r="Y73" s="339"/>
      <c r="Z73" s="339"/>
      <c r="AA73" s="339"/>
      <c r="AB73" s="318">
        <f t="shared" si="7"/>
        <v>0</v>
      </c>
      <c r="AC73" s="335">
        <f>Taula423[[#This Row],[Mòdul aplicat]]</f>
        <v>0</v>
      </c>
      <c r="AD73" s="336"/>
      <c r="AE73" s="343"/>
      <c r="AF73" s="269"/>
      <c r="AG73" s="474" t="str">
        <f>IF(Taula423[[#This Row],[Data inici contracte]]=0,"",12/365*Taula423[[#This Row],[Dies de contracte en vigor durant l´any 2023]])</f>
        <v/>
      </c>
      <c r="AH73" s="474" t="str">
        <f>IF(Taula423[[#This Row],[Data inici contracte]]=0,"",2/365*Taula423[[#This Row],[Dies de contracte en vigor durant l´any 2023]])</f>
        <v/>
      </c>
      <c r="AI73" s="322">
        <f>IF(AR73=1,((241.81/365)*Taula423[[#This Row],[Dies de contracte en vigor durant l´any 2023]]),0)</f>
        <v>0</v>
      </c>
      <c r="AJ73" s="322"/>
      <c r="AK7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10)]]&lt;&gt;"",AR73=1),1,0)</f>
        <v>0</v>
      </c>
      <c r="AL73" s="534">
        <f t="shared" si="11"/>
        <v>0</v>
      </c>
      <c r="AM7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73" s="322"/>
      <c r="AO73" s="274"/>
      <c r="AP73" s="274"/>
      <c r="AR73" s="429">
        <f>IF(Taula423[[#This Row],[Núm. d''ordre]]&lt;&gt;"",1,0)</f>
        <v>0</v>
      </c>
      <c r="AT73" s="429">
        <f>IF(Taula423[[#This Row],[Núm. d''ordre]]&gt;0,1,0)</f>
        <v>1</v>
      </c>
      <c r="AV73" s="275">
        <f t="shared" si="12"/>
        <v>0</v>
      </c>
      <c r="AW73" s="275">
        <f t="shared" si="13"/>
        <v>0</v>
      </c>
      <c r="AX73" s="275">
        <f t="shared" si="8"/>
        <v>0</v>
      </c>
      <c r="AY73" s="274"/>
      <c r="AZ73" s="275">
        <f t="shared" si="9"/>
        <v>0</v>
      </c>
      <c r="BA73" s="275">
        <f t="shared" si="10"/>
        <v>0</v>
      </c>
      <c r="BZ73" s="276"/>
      <c r="CA73" s="276"/>
      <c r="CB73" s="276"/>
    </row>
    <row r="74" spans="1:80" ht="13.5" customHeight="1">
      <c r="A74" s="267"/>
      <c r="B74" s="274" t="str">
        <f>IF($C74&lt;&gt;"",MAX($B$7:B73)+1,"")</f>
        <v/>
      </c>
      <c r="C74" s="325"/>
      <c r="D74" s="337"/>
      <c r="E74" s="338"/>
      <c r="F74" s="311"/>
      <c r="G74" s="311"/>
      <c r="H74" s="324"/>
      <c r="I74" s="313">
        <f ca="1">DATEDIF(Taula423[[#This Row],[Data naixement dd/mm/aaaa]],TODAY(),"Y")</f>
        <v>124</v>
      </c>
      <c r="J74" s="325"/>
      <c r="K74" s="329"/>
      <c r="L74" s="342"/>
      <c r="M74" s="328"/>
      <c r="N74" s="328"/>
      <c r="O74" s="533" t="str">
        <f>IF(Taula423[[#This Row],[Data inici contracte]]&lt;&gt;0,Taula423[[#This Row],[Data finalització contracte]]+1,"")</f>
        <v/>
      </c>
      <c r="P7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74" s="373" t="str">
        <f>IF(Taula423[[#This Row],[Data inici contracte]]&lt;&gt;0,((Taula423[[#This Row],[Dies de contracte en vigor durant l´any 2023]]/365)*14),"")</f>
        <v/>
      </c>
      <c r="R74" s="367"/>
      <c r="S74" s="367"/>
      <c r="T7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74" s="373" t="str">
        <f>IF(Taula423[[#This Row],[Suma total d''hores d''atenció]]=0,"",AM74)</f>
        <v/>
      </c>
      <c r="V74" s="329"/>
      <c r="W74" s="339"/>
      <c r="X74" s="339"/>
      <c r="Y74" s="339"/>
      <c r="Z74" s="339"/>
      <c r="AA74" s="339"/>
      <c r="AB74" s="318">
        <f t="shared" si="7"/>
        <v>0</v>
      </c>
      <c r="AC74" s="335">
        <f>Taula423[[#This Row],[Mòdul aplicat]]</f>
        <v>0</v>
      </c>
      <c r="AD74" s="336"/>
      <c r="AE74" s="343"/>
      <c r="AF74" s="269"/>
      <c r="AG74" s="474" t="str">
        <f>IF(Taula423[[#This Row],[Data inici contracte]]=0,"",12/365*Taula423[[#This Row],[Dies de contracte en vigor durant l´any 2023]])</f>
        <v/>
      </c>
      <c r="AH74" s="474" t="str">
        <f>IF(Taula423[[#This Row],[Data inici contracte]]=0,"",2/365*Taula423[[#This Row],[Dies de contracte en vigor durant l´any 2023]])</f>
        <v/>
      </c>
      <c r="AI74" s="322">
        <f>IF(AR74=1,((241.81/365)*Taula423[[#This Row],[Dies de contracte en vigor durant l´any 2023]]),0)</f>
        <v>0</v>
      </c>
      <c r="AJ74" s="322"/>
      <c r="AK7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10)]]&lt;&gt;"",AR74=1),1,0)</f>
        <v>0</v>
      </c>
      <c r="AL74" s="534">
        <f t="shared" si="11"/>
        <v>0</v>
      </c>
      <c r="AM7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74" s="322"/>
      <c r="AO74" s="274"/>
      <c r="AP74" s="274"/>
      <c r="AR74" s="429">
        <f>IF(Taula423[[#This Row],[Núm. d''ordre]]&lt;&gt;"",1,0)</f>
        <v>0</v>
      </c>
      <c r="AT74" s="429">
        <f>IF(Taula423[[#This Row],[Núm. d''ordre]]&gt;0,1,0)</f>
        <v>1</v>
      </c>
      <c r="AV74" s="275">
        <f t="shared" si="12"/>
        <v>0</v>
      </c>
      <c r="AW74" s="275">
        <f t="shared" si="13"/>
        <v>0</v>
      </c>
      <c r="AX74" s="275">
        <f t="shared" si="8"/>
        <v>0</v>
      </c>
      <c r="AY74" s="274"/>
      <c r="AZ74" s="275">
        <f t="shared" si="9"/>
        <v>0</v>
      </c>
      <c r="BA74" s="275">
        <f t="shared" si="10"/>
        <v>0</v>
      </c>
      <c r="BZ74" s="276"/>
      <c r="CA74" s="276"/>
      <c r="CB74" s="276"/>
    </row>
    <row r="75" spans="1:80" ht="13.5" customHeight="1">
      <c r="A75" s="267"/>
      <c r="B75" s="274" t="str">
        <f>IF($C75&lt;&gt;"",MAX($B$7:B74)+1,"")</f>
        <v/>
      </c>
      <c r="C75" s="325"/>
      <c r="D75" s="337"/>
      <c r="E75" s="338"/>
      <c r="F75" s="311"/>
      <c r="G75" s="311"/>
      <c r="H75" s="324"/>
      <c r="I75" s="313">
        <f ca="1">DATEDIF(Taula423[[#This Row],[Data naixement dd/mm/aaaa]],TODAY(),"Y")</f>
        <v>124</v>
      </c>
      <c r="J75" s="325"/>
      <c r="K75" s="329"/>
      <c r="L75" s="342"/>
      <c r="M75" s="328"/>
      <c r="N75" s="328"/>
      <c r="O75" s="533" t="str">
        <f>IF(Taula423[[#This Row],[Data inici contracte]]&lt;&gt;0,Taula423[[#This Row],[Data finalització contracte]]+1,"")</f>
        <v/>
      </c>
      <c r="P7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75" s="373" t="str">
        <f>IF(Taula423[[#This Row],[Data inici contracte]]&lt;&gt;0,((Taula423[[#This Row],[Dies de contracte en vigor durant l´any 2023]]/365)*14),"")</f>
        <v/>
      </c>
      <c r="R75" s="367"/>
      <c r="S75" s="367"/>
      <c r="T7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75" s="373" t="str">
        <f>IF(Taula423[[#This Row],[Suma total d''hores d''atenció]]=0,"",AM75)</f>
        <v/>
      </c>
      <c r="V75" s="329"/>
      <c r="W75" s="339"/>
      <c r="X75" s="339"/>
      <c r="Y75" s="339"/>
      <c r="Z75" s="339"/>
      <c r="AA75" s="339"/>
      <c r="AB75" s="318">
        <f t="shared" si="7"/>
        <v>0</v>
      </c>
      <c r="AC75" s="335">
        <f>Taula423[[#This Row],[Mòdul aplicat]]</f>
        <v>0</v>
      </c>
      <c r="AD75" s="336"/>
      <c r="AE75" s="343"/>
      <c r="AF75" s="269"/>
      <c r="AG75" s="474" t="str">
        <f>IF(Taula423[[#This Row],[Data inici contracte]]=0,"",12/365*Taula423[[#This Row],[Dies de contracte en vigor durant l´any 2023]])</f>
        <v/>
      </c>
      <c r="AH75" s="474" t="str">
        <f>IF(Taula423[[#This Row],[Data inici contracte]]=0,"",2/365*Taula423[[#This Row],[Dies de contracte en vigor durant l´any 2023]])</f>
        <v/>
      </c>
      <c r="AI75" s="322">
        <f>IF(AR75=1,((241.81/365)*Taula423[[#This Row],[Dies de contracte en vigor durant l´any 2023]]),0)</f>
        <v>0</v>
      </c>
      <c r="AJ75" s="322"/>
      <c r="AK7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10)]]&lt;&gt;"",AR75=1),1,0)</f>
        <v>0</v>
      </c>
      <c r="AL75" s="534">
        <f t="shared" si="11"/>
        <v>0</v>
      </c>
      <c r="AM7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75" s="322"/>
      <c r="AO75" s="274"/>
      <c r="AP75" s="274"/>
      <c r="AR75" s="429">
        <f>IF(Taula423[[#This Row],[Núm. d''ordre]]&lt;&gt;"",1,0)</f>
        <v>0</v>
      </c>
      <c r="AT75" s="429">
        <f>IF(Taula423[[#This Row],[Núm. d''ordre]]&gt;0,1,0)</f>
        <v>1</v>
      </c>
      <c r="AV75" s="275">
        <f t="shared" si="12"/>
        <v>0</v>
      </c>
      <c r="AW75" s="275">
        <f t="shared" si="13"/>
        <v>0</v>
      </c>
      <c r="AX75" s="275">
        <f t="shared" si="8"/>
        <v>0</v>
      </c>
      <c r="AY75" s="274"/>
      <c r="AZ75" s="275">
        <f t="shared" si="9"/>
        <v>0</v>
      </c>
      <c r="BA75" s="275">
        <f t="shared" si="10"/>
        <v>0</v>
      </c>
      <c r="BZ75" s="276"/>
      <c r="CA75" s="276"/>
      <c r="CB75" s="276"/>
    </row>
    <row r="76" spans="1:80" ht="13.5" customHeight="1">
      <c r="A76" s="267"/>
      <c r="B76" s="274" t="str">
        <f>IF($C76&lt;&gt;"",MAX($B$7:B75)+1,"")</f>
        <v/>
      </c>
      <c r="C76" s="325"/>
      <c r="D76" s="337"/>
      <c r="E76" s="338"/>
      <c r="F76" s="311"/>
      <c r="G76" s="311"/>
      <c r="H76" s="324"/>
      <c r="I76" s="313">
        <f ca="1">DATEDIF(Taula423[[#This Row],[Data naixement dd/mm/aaaa]],TODAY(),"Y")</f>
        <v>124</v>
      </c>
      <c r="J76" s="325"/>
      <c r="K76" s="329"/>
      <c r="L76" s="342"/>
      <c r="M76" s="328"/>
      <c r="N76" s="328"/>
      <c r="O76" s="533" t="str">
        <f>IF(Taula423[[#This Row],[Data inici contracte]]&lt;&gt;0,Taula423[[#This Row],[Data finalització contracte]]+1,"")</f>
        <v/>
      </c>
      <c r="P7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76" s="373" t="str">
        <f>IF(Taula423[[#This Row],[Data inici contracte]]&lt;&gt;0,((Taula423[[#This Row],[Dies de contracte en vigor durant l´any 2023]]/365)*14),"")</f>
        <v/>
      </c>
      <c r="R76" s="367"/>
      <c r="S76" s="367"/>
      <c r="T7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76" s="373" t="str">
        <f>IF(Taula423[[#This Row],[Suma total d''hores d''atenció]]=0,"",AM76)</f>
        <v/>
      </c>
      <c r="V76" s="329"/>
      <c r="W76" s="339"/>
      <c r="X76" s="339"/>
      <c r="Y76" s="339"/>
      <c r="Z76" s="339"/>
      <c r="AA76" s="339"/>
      <c r="AB76" s="318">
        <f t="shared" si="7"/>
        <v>0</v>
      </c>
      <c r="AC76" s="335">
        <f>Taula423[[#This Row],[Mòdul aplicat]]</f>
        <v>0</v>
      </c>
      <c r="AD76" s="336"/>
      <c r="AE76" s="343"/>
      <c r="AF76" s="269"/>
      <c r="AG76" s="474" t="str">
        <f>IF(Taula423[[#This Row],[Data inici contracte]]=0,"",12/365*Taula423[[#This Row],[Dies de contracte en vigor durant l´any 2023]])</f>
        <v/>
      </c>
      <c r="AH76" s="474" t="str">
        <f>IF(Taula423[[#This Row],[Data inici contracte]]=0,"",2/365*Taula423[[#This Row],[Dies de contracte en vigor durant l´any 2023]])</f>
        <v/>
      </c>
      <c r="AI76" s="322">
        <f>IF(AR76=1,((241.81/365)*Taula423[[#This Row],[Dies de contracte en vigor durant l´any 2023]]),0)</f>
        <v>0</v>
      </c>
      <c r="AJ76" s="322"/>
      <c r="AK7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10)]]&lt;&gt;"",AR76=1),1,0)</f>
        <v>0</v>
      </c>
      <c r="AL76" s="534">
        <f t="shared" si="11"/>
        <v>0</v>
      </c>
      <c r="AM7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76" s="322"/>
      <c r="AO76" s="274"/>
      <c r="AP76" s="274"/>
      <c r="AR76" s="429">
        <f>IF(Taula423[[#This Row],[Núm. d''ordre]]&lt;&gt;"",1,0)</f>
        <v>0</v>
      </c>
      <c r="AT76" s="429">
        <f>IF(Taula423[[#This Row],[Núm. d''ordre]]&gt;0,1,0)</f>
        <v>1</v>
      </c>
      <c r="AV76" s="275">
        <f t="shared" si="12"/>
        <v>0</v>
      </c>
      <c r="AW76" s="275">
        <f t="shared" si="13"/>
        <v>0</v>
      </c>
      <c r="AX76" s="275">
        <f t="shared" si="8"/>
        <v>0</v>
      </c>
      <c r="AY76" s="274"/>
      <c r="AZ76" s="275">
        <f t="shared" si="9"/>
        <v>0</v>
      </c>
      <c r="BA76" s="275">
        <f t="shared" si="10"/>
        <v>0</v>
      </c>
      <c r="BZ76" s="276"/>
      <c r="CA76" s="276"/>
      <c r="CB76" s="276"/>
    </row>
    <row r="77" spans="1:80" ht="13.5" customHeight="1">
      <c r="A77" s="267"/>
      <c r="B77" s="274" t="str">
        <f>IF($C77&lt;&gt;"",MAX($B$7:B76)+1,"")</f>
        <v/>
      </c>
      <c r="C77" s="325"/>
      <c r="D77" s="337"/>
      <c r="E77" s="338"/>
      <c r="F77" s="311"/>
      <c r="G77" s="311"/>
      <c r="H77" s="324"/>
      <c r="I77" s="313">
        <f ca="1">DATEDIF(Taula423[[#This Row],[Data naixement dd/mm/aaaa]],TODAY(),"Y")</f>
        <v>124</v>
      </c>
      <c r="J77" s="325"/>
      <c r="K77" s="329"/>
      <c r="L77" s="342"/>
      <c r="M77" s="328"/>
      <c r="N77" s="328"/>
      <c r="O77" s="533" t="str">
        <f>IF(Taula423[[#This Row],[Data inici contracte]]&lt;&gt;0,Taula423[[#This Row],[Data finalització contracte]]+1,"")</f>
        <v/>
      </c>
      <c r="P7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77" s="373" t="str">
        <f>IF(Taula423[[#This Row],[Data inici contracte]]&lt;&gt;0,((Taula423[[#This Row],[Dies de contracte en vigor durant l´any 2023]]/365)*14),"")</f>
        <v/>
      </c>
      <c r="R77" s="367"/>
      <c r="S77" s="367"/>
      <c r="T7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77" s="373" t="str">
        <f>IF(Taula423[[#This Row],[Suma total d''hores d''atenció]]=0,"",AM77)</f>
        <v/>
      </c>
      <c r="V77" s="329"/>
      <c r="W77" s="339"/>
      <c r="X77" s="339"/>
      <c r="Y77" s="339"/>
      <c r="Z77" s="339"/>
      <c r="AA77" s="339"/>
      <c r="AB77" s="318">
        <f t="shared" si="7"/>
        <v>0</v>
      </c>
      <c r="AC77" s="335">
        <f>Taula423[[#This Row],[Mòdul aplicat]]</f>
        <v>0</v>
      </c>
      <c r="AD77" s="336"/>
      <c r="AE77" s="343"/>
      <c r="AF77" s="269"/>
      <c r="AG77" s="474" t="str">
        <f>IF(Taula423[[#This Row],[Data inici contracte]]=0,"",12/365*Taula423[[#This Row],[Dies de contracte en vigor durant l´any 2023]])</f>
        <v/>
      </c>
      <c r="AH77" s="474" t="str">
        <f>IF(Taula423[[#This Row],[Data inici contracte]]=0,"",2/365*Taula423[[#This Row],[Dies de contracte en vigor durant l´any 2023]])</f>
        <v/>
      </c>
      <c r="AI77" s="322">
        <f>IF(AR77=1,((241.81/365)*Taula423[[#This Row],[Dies de contracte en vigor durant l´any 2023]]),0)</f>
        <v>0</v>
      </c>
      <c r="AJ77" s="322"/>
      <c r="AK7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10)]]&lt;&gt;"",AR77=1),1,0)</f>
        <v>0</v>
      </c>
      <c r="AL77" s="534">
        <f t="shared" si="11"/>
        <v>0</v>
      </c>
      <c r="AM7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77" s="322"/>
      <c r="AO77" s="274"/>
      <c r="AP77" s="274"/>
      <c r="AR77" s="429">
        <f>IF(Taula423[[#This Row],[Núm. d''ordre]]&lt;&gt;"",1,0)</f>
        <v>0</v>
      </c>
      <c r="AT77" s="429">
        <f>IF(Taula423[[#This Row],[Núm. d''ordre]]&gt;0,1,0)</f>
        <v>1</v>
      </c>
      <c r="AV77" s="275">
        <f t="shared" si="12"/>
        <v>0</v>
      </c>
      <c r="AW77" s="275">
        <f t="shared" si="13"/>
        <v>0</v>
      </c>
      <c r="AX77" s="275">
        <f t="shared" si="8"/>
        <v>0</v>
      </c>
      <c r="AY77" s="274"/>
      <c r="AZ77" s="275">
        <f t="shared" si="9"/>
        <v>0</v>
      </c>
      <c r="BA77" s="275">
        <f t="shared" si="10"/>
        <v>0</v>
      </c>
      <c r="BZ77" s="276"/>
      <c r="CA77" s="276"/>
      <c r="CB77" s="276"/>
    </row>
    <row r="78" spans="1:80" ht="13.5" customHeight="1">
      <c r="A78" s="267"/>
      <c r="B78" s="274" t="str">
        <f>IF($C78&lt;&gt;"",MAX($B$7:B77)+1,"")</f>
        <v/>
      </c>
      <c r="C78" s="325"/>
      <c r="D78" s="337"/>
      <c r="E78" s="338"/>
      <c r="F78" s="311"/>
      <c r="G78" s="311"/>
      <c r="H78" s="324"/>
      <c r="I78" s="313">
        <f ca="1">DATEDIF(Taula423[[#This Row],[Data naixement dd/mm/aaaa]],TODAY(),"Y")</f>
        <v>124</v>
      </c>
      <c r="J78" s="325"/>
      <c r="K78" s="329"/>
      <c r="L78" s="342"/>
      <c r="M78" s="328"/>
      <c r="N78" s="328"/>
      <c r="O78" s="533" t="str">
        <f>IF(Taula423[[#This Row],[Data inici contracte]]&lt;&gt;0,Taula423[[#This Row],[Data finalització contracte]]+1,"")</f>
        <v/>
      </c>
      <c r="P7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78" s="373" t="str">
        <f>IF(Taula423[[#This Row],[Data inici contracte]]&lt;&gt;0,((Taula423[[#This Row],[Dies de contracte en vigor durant l´any 2023]]/365)*14),"")</f>
        <v/>
      </c>
      <c r="R78" s="367"/>
      <c r="S78" s="367"/>
      <c r="T7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78" s="373" t="str">
        <f>IF(Taula423[[#This Row],[Suma total d''hores d''atenció]]=0,"",AM78)</f>
        <v/>
      </c>
      <c r="V78" s="329"/>
      <c r="W78" s="339"/>
      <c r="X78" s="339"/>
      <c r="Y78" s="339"/>
      <c r="Z78" s="339"/>
      <c r="AA78" s="339"/>
      <c r="AB78" s="318">
        <f t="shared" si="7"/>
        <v>0</v>
      </c>
      <c r="AC78" s="335">
        <f>Taula423[[#This Row],[Mòdul aplicat]]</f>
        <v>0</v>
      </c>
      <c r="AD78" s="336"/>
      <c r="AE78" s="343"/>
      <c r="AF78" s="269"/>
      <c r="AG78" s="474" t="str">
        <f>IF(Taula423[[#This Row],[Data inici contracte]]=0,"",12/365*Taula423[[#This Row],[Dies de contracte en vigor durant l´any 2023]])</f>
        <v/>
      </c>
      <c r="AH78" s="474" t="str">
        <f>IF(Taula423[[#This Row],[Data inici contracte]]=0,"",2/365*Taula423[[#This Row],[Dies de contracte en vigor durant l´any 2023]])</f>
        <v/>
      </c>
      <c r="AI78" s="322">
        <f>IF(AR78=1,((241.81/365)*Taula423[[#This Row],[Dies de contracte en vigor durant l´any 2023]]),0)</f>
        <v>0</v>
      </c>
      <c r="AJ78" s="322"/>
      <c r="AK7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10)]]&lt;&gt;"",AR78=1),1,0)</f>
        <v>0</v>
      </c>
      <c r="AL78" s="534">
        <f t="shared" si="11"/>
        <v>0</v>
      </c>
      <c r="AM7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78" s="322"/>
      <c r="AO78" s="274"/>
      <c r="AP78" s="274"/>
      <c r="AR78" s="429">
        <f>IF(Taula423[[#This Row],[Núm. d''ordre]]&lt;&gt;"",1,0)</f>
        <v>0</v>
      </c>
      <c r="AT78" s="429">
        <f>IF(Taula423[[#This Row],[Núm. d''ordre]]&gt;0,1,0)</f>
        <v>1</v>
      </c>
      <c r="AV78" s="275">
        <f t="shared" si="12"/>
        <v>0</v>
      </c>
      <c r="AW78" s="275">
        <f t="shared" si="13"/>
        <v>0</v>
      </c>
      <c r="AX78" s="275">
        <f t="shared" si="8"/>
        <v>0</v>
      </c>
      <c r="AY78" s="274"/>
      <c r="AZ78" s="275">
        <f t="shared" si="9"/>
        <v>0</v>
      </c>
      <c r="BA78" s="275">
        <f t="shared" si="10"/>
        <v>0</v>
      </c>
      <c r="BZ78" s="276"/>
      <c r="CA78" s="276"/>
      <c r="CB78" s="276"/>
    </row>
    <row r="79" spans="1:80" ht="13.5" customHeight="1">
      <c r="A79" s="267"/>
      <c r="B79" s="274" t="str">
        <f>IF($C79&lt;&gt;"",MAX($B$7:B78)+1,"")</f>
        <v/>
      </c>
      <c r="C79" s="325"/>
      <c r="D79" s="337"/>
      <c r="E79" s="338"/>
      <c r="F79" s="311"/>
      <c r="G79" s="311"/>
      <c r="H79" s="324"/>
      <c r="I79" s="313">
        <f ca="1">DATEDIF(Taula423[[#This Row],[Data naixement dd/mm/aaaa]],TODAY(),"Y")</f>
        <v>124</v>
      </c>
      <c r="J79" s="325"/>
      <c r="K79" s="329"/>
      <c r="L79" s="342"/>
      <c r="M79" s="328"/>
      <c r="N79" s="328"/>
      <c r="O79" s="533" t="str">
        <f>IF(Taula423[[#This Row],[Data inici contracte]]&lt;&gt;0,Taula423[[#This Row],[Data finalització contracte]]+1,"")</f>
        <v/>
      </c>
      <c r="P7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79" s="373" t="str">
        <f>IF(Taula423[[#This Row],[Data inici contracte]]&lt;&gt;0,((Taula423[[#This Row],[Dies de contracte en vigor durant l´any 2023]]/365)*14),"")</f>
        <v/>
      </c>
      <c r="R79" s="367"/>
      <c r="S79" s="367"/>
      <c r="T7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79" s="373" t="str">
        <f>IF(Taula423[[#This Row],[Suma total d''hores d''atenció]]=0,"",AM79)</f>
        <v/>
      </c>
      <c r="V79" s="329"/>
      <c r="W79" s="339"/>
      <c r="X79" s="339"/>
      <c r="Y79" s="339"/>
      <c r="Z79" s="339"/>
      <c r="AA79" s="339"/>
      <c r="AB79" s="318">
        <f t="shared" si="7"/>
        <v>0</v>
      </c>
      <c r="AC79" s="335">
        <f>Taula423[[#This Row],[Mòdul aplicat]]</f>
        <v>0</v>
      </c>
      <c r="AD79" s="336"/>
      <c r="AE79" s="343"/>
      <c r="AF79" s="269"/>
      <c r="AG79" s="474" t="str">
        <f>IF(Taula423[[#This Row],[Data inici contracte]]=0,"",12/365*Taula423[[#This Row],[Dies de contracte en vigor durant l´any 2023]])</f>
        <v/>
      </c>
      <c r="AH79" s="474" t="str">
        <f>IF(Taula423[[#This Row],[Data inici contracte]]=0,"",2/365*Taula423[[#This Row],[Dies de contracte en vigor durant l´any 2023]])</f>
        <v/>
      </c>
      <c r="AI79" s="322">
        <f>IF(AR79=1,((241.81/365)*Taula423[[#This Row],[Dies de contracte en vigor durant l´any 2023]]),0)</f>
        <v>0</v>
      </c>
      <c r="AJ79" s="322"/>
      <c r="AK7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10)]]&lt;&gt;"",AR79=1),1,0)</f>
        <v>0</v>
      </c>
      <c r="AL79" s="534">
        <f t="shared" si="11"/>
        <v>0</v>
      </c>
      <c r="AM7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79" s="322"/>
      <c r="AO79" s="274"/>
      <c r="AP79" s="274"/>
      <c r="AR79" s="429">
        <f>IF(Taula423[[#This Row],[Núm. d''ordre]]&lt;&gt;"",1,0)</f>
        <v>0</v>
      </c>
      <c r="AT79" s="429">
        <f>IF(Taula423[[#This Row],[Núm. d''ordre]]&gt;0,1,0)</f>
        <v>1</v>
      </c>
      <c r="AV79" s="275">
        <f t="shared" si="12"/>
        <v>0</v>
      </c>
      <c r="AW79" s="275">
        <f t="shared" si="13"/>
        <v>0</v>
      </c>
      <c r="AX79" s="275">
        <f t="shared" si="8"/>
        <v>0</v>
      </c>
      <c r="AY79" s="274"/>
      <c r="AZ79" s="275">
        <f t="shared" si="9"/>
        <v>0</v>
      </c>
      <c r="BA79" s="275">
        <f t="shared" si="10"/>
        <v>0</v>
      </c>
      <c r="BZ79" s="276"/>
      <c r="CA79" s="276"/>
      <c r="CB79" s="276"/>
    </row>
    <row r="80" spans="1:80" ht="13.5" customHeight="1">
      <c r="A80" s="267"/>
      <c r="B80" s="274" t="str">
        <f>IF($C80&lt;&gt;"",MAX($B$7:B79)+1,"")</f>
        <v/>
      </c>
      <c r="C80" s="325"/>
      <c r="D80" s="337"/>
      <c r="E80" s="338"/>
      <c r="F80" s="311"/>
      <c r="G80" s="311"/>
      <c r="H80" s="324"/>
      <c r="I80" s="313">
        <f ca="1">DATEDIF(Taula423[[#This Row],[Data naixement dd/mm/aaaa]],TODAY(),"Y")</f>
        <v>124</v>
      </c>
      <c r="J80" s="325"/>
      <c r="K80" s="329"/>
      <c r="L80" s="342"/>
      <c r="M80" s="328"/>
      <c r="N80" s="328"/>
      <c r="O80" s="533" t="str">
        <f>IF(Taula423[[#This Row],[Data inici contracte]]&lt;&gt;0,Taula423[[#This Row],[Data finalització contracte]]+1,"")</f>
        <v/>
      </c>
      <c r="P8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80" s="373" t="str">
        <f>IF(Taula423[[#This Row],[Data inici contracte]]&lt;&gt;0,((Taula423[[#This Row],[Dies de contracte en vigor durant l´any 2023]]/365)*14),"")</f>
        <v/>
      </c>
      <c r="R80" s="367"/>
      <c r="S80" s="367"/>
      <c r="T8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80" s="373" t="str">
        <f>IF(Taula423[[#This Row],[Suma total d''hores d''atenció]]=0,"",AM80)</f>
        <v/>
      </c>
      <c r="V80" s="329"/>
      <c r="W80" s="339"/>
      <c r="X80" s="339"/>
      <c r="Y80" s="339"/>
      <c r="Z80" s="339"/>
      <c r="AA80" s="339"/>
      <c r="AB80" s="318">
        <f t="shared" si="7"/>
        <v>0</v>
      </c>
      <c r="AC80" s="335">
        <f>Taula423[[#This Row],[Mòdul aplicat]]</f>
        <v>0</v>
      </c>
      <c r="AD80" s="336"/>
      <c r="AE80" s="343"/>
      <c r="AF80" s="269"/>
      <c r="AG80" s="474" t="str">
        <f>IF(Taula423[[#This Row],[Data inici contracte]]=0,"",12/365*Taula423[[#This Row],[Dies de contracte en vigor durant l´any 2023]])</f>
        <v/>
      </c>
      <c r="AH80" s="474" t="str">
        <f>IF(Taula423[[#This Row],[Data inici contracte]]=0,"",2/365*Taula423[[#This Row],[Dies de contracte en vigor durant l´any 2023]])</f>
        <v/>
      </c>
      <c r="AI80" s="322">
        <f>IF(AR80=1,((241.81/365)*Taula423[[#This Row],[Dies de contracte en vigor durant l´any 2023]]),0)</f>
        <v>0</v>
      </c>
      <c r="AJ80" s="322"/>
      <c r="AK8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10)]]&lt;&gt;"",AR80=1),1,0)</f>
        <v>0</v>
      </c>
      <c r="AL80" s="534">
        <f t="shared" si="11"/>
        <v>0</v>
      </c>
      <c r="AM8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80" s="322"/>
      <c r="AO80" s="274"/>
      <c r="AP80" s="274"/>
      <c r="AR80" s="429">
        <f>IF(Taula423[[#This Row],[Núm. d''ordre]]&lt;&gt;"",1,0)</f>
        <v>0</v>
      </c>
      <c r="AT80" s="429">
        <f>IF(Taula423[[#This Row],[Núm. d''ordre]]&gt;0,1,0)</f>
        <v>1</v>
      </c>
      <c r="AV80" s="275">
        <f t="shared" si="12"/>
        <v>0</v>
      </c>
      <c r="AW80" s="275">
        <f t="shared" si="13"/>
        <v>0</v>
      </c>
      <c r="AX80" s="275">
        <f t="shared" si="8"/>
        <v>0</v>
      </c>
      <c r="AY80" s="274"/>
      <c r="AZ80" s="275">
        <f t="shared" si="9"/>
        <v>0</v>
      </c>
      <c r="BA80" s="275">
        <f t="shared" si="10"/>
        <v>0</v>
      </c>
      <c r="BZ80" s="276"/>
      <c r="CA80" s="276"/>
      <c r="CB80" s="276"/>
    </row>
    <row r="81" spans="1:80" ht="13.5" customHeight="1">
      <c r="A81" s="267"/>
      <c r="B81" s="274" t="str">
        <f>IF($C81&lt;&gt;"",MAX($B$7:B80)+1,"")</f>
        <v/>
      </c>
      <c r="C81" s="325"/>
      <c r="D81" s="337"/>
      <c r="E81" s="338"/>
      <c r="F81" s="311"/>
      <c r="G81" s="311"/>
      <c r="H81" s="324"/>
      <c r="I81" s="313">
        <f ca="1">DATEDIF(Taula423[[#This Row],[Data naixement dd/mm/aaaa]],TODAY(),"Y")</f>
        <v>124</v>
      </c>
      <c r="J81" s="325"/>
      <c r="K81" s="329"/>
      <c r="L81" s="342"/>
      <c r="M81" s="328"/>
      <c r="N81" s="328"/>
      <c r="O81" s="533" t="str">
        <f>IF(Taula423[[#This Row],[Data inici contracte]]&lt;&gt;0,Taula423[[#This Row],[Data finalització contracte]]+1,"")</f>
        <v/>
      </c>
      <c r="P8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81" s="373" t="str">
        <f>IF(Taula423[[#This Row],[Data inici contracte]]&lt;&gt;0,((Taula423[[#This Row],[Dies de contracte en vigor durant l´any 2023]]/365)*14),"")</f>
        <v/>
      </c>
      <c r="R81" s="367"/>
      <c r="S81" s="367"/>
      <c r="T8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81" s="373" t="str">
        <f>IF(Taula423[[#This Row],[Suma total d''hores d''atenció]]=0,"",AM81)</f>
        <v/>
      </c>
      <c r="V81" s="329"/>
      <c r="W81" s="339"/>
      <c r="X81" s="339"/>
      <c r="Y81" s="339"/>
      <c r="Z81" s="339"/>
      <c r="AA81" s="339"/>
      <c r="AB81" s="318">
        <f t="shared" si="7"/>
        <v>0</v>
      </c>
      <c r="AC81" s="335">
        <f>Taula423[[#This Row],[Mòdul aplicat]]</f>
        <v>0</v>
      </c>
      <c r="AD81" s="336"/>
      <c r="AE81" s="306"/>
      <c r="AF81" s="269"/>
      <c r="AG81" s="474" t="str">
        <f>IF(Taula423[[#This Row],[Data inici contracte]]=0,"",12/365*Taula423[[#This Row],[Dies de contracte en vigor durant l´any 2023]])</f>
        <v/>
      </c>
      <c r="AH81" s="474" t="str">
        <f>IF(Taula423[[#This Row],[Data inici contracte]]=0,"",2/365*Taula423[[#This Row],[Dies de contracte en vigor durant l´any 2023]])</f>
        <v/>
      </c>
      <c r="AI81" s="322">
        <f>IF(AR81=1,((241.81/365)*Taula423[[#This Row],[Dies de contracte en vigor durant l´any 2023]]),0)</f>
        <v>0</v>
      </c>
      <c r="AJ81" s="322"/>
      <c r="AK8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10)]]&lt;&gt;"",AR81=1),1,0)</f>
        <v>0</v>
      </c>
      <c r="AL81" s="534">
        <f t="shared" si="11"/>
        <v>0</v>
      </c>
      <c r="AM8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81" s="322"/>
      <c r="AO81" s="274"/>
      <c r="AP81" s="274"/>
      <c r="AR81" s="429">
        <f>IF(Taula423[[#This Row],[Núm. d''ordre]]&lt;&gt;"",1,0)</f>
        <v>0</v>
      </c>
      <c r="AT81" s="429">
        <f>IF(Taula423[[#This Row],[Núm. d''ordre]]&gt;0,1,0)</f>
        <v>1</v>
      </c>
      <c r="AV81" s="275">
        <f t="shared" si="12"/>
        <v>0</v>
      </c>
      <c r="AW81" s="275">
        <f t="shared" si="13"/>
        <v>0</v>
      </c>
      <c r="AX81" s="275">
        <f t="shared" si="8"/>
        <v>0</v>
      </c>
      <c r="AY81" s="274"/>
      <c r="AZ81" s="275">
        <f t="shared" si="9"/>
        <v>0</v>
      </c>
      <c r="BA81" s="275">
        <f t="shared" si="10"/>
        <v>0</v>
      </c>
      <c r="BZ81" s="276"/>
      <c r="CA81" s="276"/>
      <c r="CB81" s="276"/>
    </row>
    <row r="82" spans="1:80" ht="13.5" customHeight="1">
      <c r="A82" s="267"/>
      <c r="B82" s="274" t="str">
        <f>IF($C82&lt;&gt;"",MAX($B$7:B81)+1,"")</f>
        <v/>
      </c>
      <c r="C82" s="325"/>
      <c r="D82" s="337"/>
      <c r="E82" s="338"/>
      <c r="F82" s="311"/>
      <c r="G82" s="311"/>
      <c r="H82" s="324"/>
      <c r="I82" s="313">
        <f ca="1">DATEDIF(Taula423[[#This Row],[Data naixement dd/mm/aaaa]],TODAY(),"Y")</f>
        <v>124</v>
      </c>
      <c r="J82" s="325"/>
      <c r="K82" s="329"/>
      <c r="L82" s="342"/>
      <c r="M82" s="328"/>
      <c r="N82" s="328"/>
      <c r="O82" s="533" t="str">
        <f>IF(Taula423[[#This Row],[Data inici contracte]]&lt;&gt;0,Taula423[[#This Row],[Data finalització contracte]]+1,"")</f>
        <v/>
      </c>
      <c r="P8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82" s="373" t="str">
        <f>IF(Taula423[[#This Row],[Data inici contracte]]&lt;&gt;0,((Taula423[[#This Row],[Dies de contracte en vigor durant l´any 2023]]/365)*14),"")</f>
        <v/>
      </c>
      <c r="R82" s="367"/>
      <c r="S82" s="367"/>
      <c r="T8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82" s="373" t="str">
        <f>IF(Taula423[[#This Row],[Suma total d''hores d''atenció]]=0,"",AM82)</f>
        <v/>
      </c>
      <c r="V82" s="329"/>
      <c r="W82" s="339"/>
      <c r="X82" s="339"/>
      <c r="Y82" s="339"/>
      <c r="Z82" s="339"/>
      <c r="AA82" s="339"/>
      <c r="AB82" s="318">
        <f t="shared" si="7"/>
        <v>0</v>
      </c>
      <c r="AC82" s="335">
        <f>Taula423[[#This Row],[Mòdul aplicat]]</f>
        <v>0</v>
      </c>
      <c r="AD82" s="336"/>
      <c r="AE82" s="306"/>
      <c r="AF82" s="269"/>
      <c r="AG82" s="474" t="str">
        <f>IF(Taula423[[#This Row],[Data inici contracte]]=0,"",12/365*Taula423[[#This Row],[Dies de contracte en vigor durant l´any 2023]])</f>
        <v/>
      </c>
      <c r="AH82" s="474" t="str">
        <f>IF(Taula423[[#This Row],[Data inici contracte]]=0,"",2/365*Taula423[[#This Row],[Dies de contracte en vigor durant l´any 2023]])</f>
        <v/>
      </c>
      <c r="AI82" s="322">
        <f>IF(AR82=1,((241.81/365)*Taula423[[#This Row],[Dies de contracte en vigor durant l´any 2023]]),0)</f>
        <v>0</v>
      </c>
      <c r="AJ82" s="322"/>
      <c r="AK8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10)]]&lt;&gt;"",AR82=1),1,0)</f>
        <v>0</v>
      </c>
      <c r="AL82" s="534">
        <f t="shared" si="11"/>
        <v>0</v>
      </c>
      <c r="AM8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82" s="322"/>
      <c r="AO82" s="274"/>
      <c r="AP82" s="274"/>
      <c r="AR82" s="429">
        <f>IF(Taula423[[#This Row],[Núm. d''ordre]]&lt;&gt;"",1,0)</f>
        <v>0</v>
      </c>
      <c r="AT82" s="429">
        <f>IF(Taula423[[#This Row],[Núm. d''ordre]]&gt;0,1,0)</f>
        <v>1</v>
      </c>
      <c r="AV82" s="275">
        <f t="shared" si="12"/>
        <v>0</v>
      </c>
      <c r="AW82" s="275">
        <f t="shared" si="13"/>
        <v>0</v>
      </c>
      <c r="AX82" s="275">
        <f t="shared" si="8"/>
        <v>0</v>
      </c>
      <c r="AY82" s="274"/>
      <c r="AZ82" s="275">
        <f t="shared" si="9"/>
        <v>0</v>
      </c>
      <c r="BA82" s="275">
        <f t="shared" si="10"/>
        <v>0</v>
      </c>
      <c r="BZ82" s="276"/>
      <c r="CA82" s="276"/>
      <c r="CB82" s="276"/>
    </row>
    <row r="83" spans="1:80" ht="13.5" customHeight="1">
      <c r="A83" s="267"/>
      <c r="B83" s="274" t="str">
        <f>IF($C83&lt;&gt;"",MAX($B$7:B82)+1,"")</f>
        <v/>
      </c>
      <c r="C83" s="325"/>
      <c r="D83" s="337"/>
      <c r="E83" s="338"/>
      <c r="F83" s="311"/>
      <c r="G83" s="311"/>
      <c r="H83" s="324"/>
      <c r="I83" s="313">
        <f ca="1">DATEDIF(Taula423[[#This Row],[Data naixement dd/mm/aaaa]],TODAY(),"Y")</f>
        <v>124</v>
      </c>
      <c r="J83" s="325"/>
      <c r="K83" s="329"/>
      <c r="L83" s="342"/>
      <c r="M83" s="328"/>
      <c r="N83" s="328"/>
      <c r="O83" s="533" t="str">
        <f>IF(Taula423[[#This Row],[Data inici contracte]]&lt;&gt;0,Taula423[[#This Row],[Data finalització contracte]]+1,"")</f>
        <v/>
      </c>
      <c r="P8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83" s="373" t="str">
        <f>IF(Taula423[[#This Row],[Data inici contracte]]&lt;&gt;0,((Taula423[[#This Row],[Dies de contracte en vigor durant l´any 2023]]/365)*14),"")</f>
        <v/>
      </c>
      <c r="R83" s="367"/>
      <c r="S83" s="367"/>
      <c r="T8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83" s="373" t="str">
        <f>IF(Taula423[[#This Row],[Suma total d''hores d''atenció]]=0,"",AM83)</f>
        <v/>
      </c>
      <c r="V83" s="329"/>
      <c r="W83" s="339"/>
      <c r="X83" s="339"/>
      <c r="Y83" s="339"/>
      <c r="Z83" s="339"/>
      <c r="AA83" s="339"/>
      <c r="AB83" s="318">
        <f t="shared" si="7"/>
        <v>0</v>
      </c>
      <c r="AC83" s="335">
        <f>Taula423[[#This Row],[Mòdul aplicat]]</f>
        <v>0</v>
      </c>
      <c r="AD83" s="336"/>
      <c r="AE83" s="306"/>
      <c r="AF83" s="269"/>
      <c r="AG83" s="474" t="str">
        <f>IF(Taula423[[#This Row],[Data inici contracte]]=0,"",12/365*Taula423[[#This Row],[Dies de contracte en vigor durant l´any 2023]])</f>
        <v/>
      </c>
      <c r="AH83" s="474" t="str">
        <f>IF(Taula423[[#This Row],[Data inici contracte]]=0,"",2/365*Taula423[[#This Row],[Dies de contracte en vigor durant l´any 2023]])</f>
        <v/>
      </c>
      <c r="AI83" s="322">
        <f>IF(AR83=1,((241.81/365)*Taula423[[#This Row],[Dies de contracte en vigor durant l´any 2023]]),0)</f>
        <v>0</v>
      </c>
      <c r="AJ83" s="322"/>
      <c r="AK8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10)]]&lt;&gt;"",AR83=1),1,0)</f>
        <v>0</v>
      </c>
      <c r="AL83" s="534">
        <f t="shared" si="11"/>
        <v>0</v>
      </c>
      <c r="AM8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83" s="322"/>
      <c r="AO83" s="274"/>
      <c r="AP83" s="274"/>
      <c r="AR83" s="429">
        <f>IF(Taula423[[#This Row],[Núm. d''ordre]]&lt;&gt;"",1,0)</f>
        <v>0</v>
      </c>
      <c r="AT83" s="429">
        <f>IF(Taula423[[#This Row],[Núm. d''ordre]]&gt;0,1,0)</f>
        <v>1</v>
      </c>
      <c r="AV83" s="275">
        <f t="shared" si="12"/>
        <v>0</v>
      </c>
      <c r="AW83" s="275">
        <f t="shared" si="13"/>
        <v>0</v>
      </c>
      <c r="AX83" s="275">
        <f t="shared" si="8"/>
        <v>0</v>
      </c>
      <c r="AY83" s="274"/>
      <c r="AZ83" s="275">
        <f t="shared" si="9"/>
        <v>0</v>
      </c>
      <c r="BA83" s="275">
        <f t="shared" si="10"/>
        <v>0</v>
      </c>
      <c r="BZ83" s="276"/>
      <c r="CA83" s="276"/>
      <c r="CB83" s="276"/>
    </row>
    <row r="84" spans="1:80" ht="13.5" customHeight="1">
      <c r="A84" s="267"/>
      <c r="B84" s="274" t="str">
        <f>IF($C84&lt;&gt;"",MAX($B$7:B83)+1,"")</f>
        <v/>
      </c>
      <c r="C84" s="325"/>
      <c r="D84" s="337"/>
      <c r="E84" s="338"/>
      <c r="F84" s="311"/>
      <c r="G84" s="311"/>
      <c r="H84" s="324"/>
      <c r="I84" s="313">
        <f ca="1">DATEDIF(Taula423[[#This Row],[Data naixement dd/mm/aaaa]],TODAY(),"Y")</f>
        <v>124</v>
      </c>
      <c r="J84" s="325"/>
      <c r="K84" s="329"/>
      <c r="L84" s="342"/>
      <c r="M84" s="328"/>
      <c r="N84" s="328"/>
      <c r="O84" s="533" t="str">
        <f>IF(Taula423[[#This Row],[Data inici contracte]]&lt;&gt;0,Taula423[[#This Row],[Data finalització contracte]]+1,"")</f>
        <v/>
      </c>
      <c r="P8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84" s="373" t="str">
        <f>IF(Taula423[[#This Row],[Data inici contracte]]&lt;&gt;0,((Taula423[[#This Row],[Dies de contracte en vigor durant l´any 2023]]/365)*14),"")</f>
        <v/>
      </c>
      <c r="R84" s="367"/>
      <c r="S84" s="367"/>
      <c r="T8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84" s="373" t="str">
        <f>IF(Taula423[[#This Row],[Suma total d''hores d''atenció]]=0,"",AM84)</f>
        <v/>
      </c>
      <c r="V84" s="329"/>
      <c r="W84" s="339"/>
      <c r="X84" s="339"/>
      <c r="Y84" s="339"/>
      <c r="Z84" s="339"/>
      <c r="AA84" s="339"/>
      <c r="AB84" s="318">
        <f t="shared" si="7"/>
        <v>0</v>
      </c>
      <c r="AC84" s="335">
        <f>Taula423[[#This Row],[Mòdul aplicat]]</f>
        <v>0</v>
      </c>
      <c r="AD84" s="336"/>
      <c r="AE84" s="306"/>
      <c r="AF84" s="269"/>
      <c r="AG84" s="474" t="str">
        <f>IF(Taula423[[#This Row],[Data inici contracte]]=0,"",12/365*Taula423[[#This Row],[Dies de contracte en vigor durant l´any 2023]])</f>
        <v/>
      </c>
      <c r="AH84" s="474" t="str">
        <f>IF(Taula423[[#This Row],[Data inici contracte]]=0,"",2/365*Taula423[[#This Row],[Dies de contracte en vigor durant l´any 2023]])</f>
        <v/>
      </c>
      <c r="AI84" s="322">
        <f>IF(AR84=1,((241.81/365)*Taula423[[#This Row],[Dies de contracte en vigor durant l´any 2023]]),0)</f>
        <v>0</v>
      </c>
      <c r="AJ84" s="322"/>
      <c r="AK8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10)]]&lt;&gt;"",AR84=1),1,0)</f>
        <v>0</v>
      </c>
      <c r="AL84" s="534">
        <f t="shared" si="11"/>
        <v>0</v>
      </c>
      <c r="AM8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84" s="322"/>
      <c r="AO84" s="274"/>
      <c r="AP84" s="274"/>
      <c r="AR84" s="429">
        <f>IF(Taula423[[#This Row],[Núm. d''ordre]]&lt;&gt;"",1,0)</f>
        <v>0</v>
      </c>
      <c r="AT84" s="429">
        <f>IF(Taula423[[#This Row],[Núm. d''ordre]]&gt;0,1,0)</f>
        <v>1</v>
      </c>
      <c r="AV84" s="275">
        <f t="shared" si="12"/>
        <v>0</v>
      </c>
      <c r="AW84" s="275">
        <f t="shared" si="13"/>
        <v>0</v>
      </c>
      <c r="AX84" s="275">
        <f t="shared" si="8"/>
        <v>0</v>
      </c>
      <c r="AY84" s="274"/>
      <c r="AZ84" s="275">
        <f t="shared" si="9"/>
        <v>0</v>
      </c>
      <c r="BA84" s="275">
        <f t="shared" si="10"/>
        <v>0</v>
      </c>
      <c r="BZ84" s="276"/>
      <c r="CA84" s="276"/>
      <c r="CB84" s="276"/>
    </row>
    <row r="85" spans="1:80" ht="13.5" customHeight="1">
      <c r="A85" s="267"/>
      <c r="B85" s="274" t="str">
        <f>IF($C85&lt;&gt;"",MAX($B$7:B84)+1,"")</f>
        <v/>
      </c>
      <c r="C85" s="325"/>
      <c r="D85" s="337"/>
      <c r="E85" s="338"/>
      <c r="F85" s="311"/>
      <c r="G85" s="311"/>
      <c r="H85" s="324"/>
      <c r="I85" s="313">
        <f ca="1">DATEDIF(Taula423[[#This Row],[Data naixement dd/mm/aaaa]],TODAY(),"Y")</f>
        <v>124</v>
      </c>
      <c r="J85" s="325"/>
      <c r="K85" s="329"/>
      <c r="L85" s="342"/>
      <c r="M85" s="328"/>
      <c r="N85" s="328"/>
      <c r="O85" s="533" t="str">
        <f>IF(Taula423[[#This Row],[Data inici contracte]]&lt;&gt;0,Taula423[[#This Row],[Data finalització contracte]]+1,"")</f>
        <v/>
      </c>
      <c r="P8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85" s="373" t="str">
        <f>IF(Taula423[[#This Row],[Data inici contracte]]&lt;&gt;0,((Taula423[[#This Row],[Dies de contracte en vigor durant l´any 2023]]/365)*14),"")</f>
        <v/>
      </c>
      <c r="R85" s="367"/>
      <c r="S85" s="367"/>
      <c r="T8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85" s="373" t="str">
        <f>IF(Taula423[[#This Row],[Suma total d''hores d''atenció]]=0,"",AM85)</f>
        <v/>
      </c>
      <c r="V85" s="329"/>
      <c r="W85" s="339"/>
      <c r="X85" s="339"/>
      <c r="Y85" s="339"/>
      <c r="Z85" s="339"/>
      <c r="AA85" s="339"/>
      <c r="AB85" s="318">
        <f t="shared" si="7"/>
        <v>0</v>
      </c>
      <c r="AC85" s="335">
        <f>Taula423[[#This Row],[Mòdul aplicat]]</f>
        <v>0</v>
      </c>
      <c r="AD85" s="336"/>
      <c r="AE85" s="306"/>
      <c r="AF85" s="269"/>
      <c r="AG85" s="474" t="str">
        <f>IF(Taula423[[#This Row],[Data inici contracte]]=0,"",12/365*Taula423[[#This Row],[Dies de contracte en vigor durant l´any 2023]])</f>
        <v/>
      </c>
      <c r="AH85" s="474" t="str">
        <f>IF(Taula423[[#This Row],[Data inici contracte]]=0,"",2/365*Taula423[[#This Row],[Dies de contracte en vigor durant l´any 2023]])</f>
        <v/>
      </c>
      <c r="AI85" s="322">
        <f>IF(AR85=1,((241.81/365)*Taula423[[#This Row],[Dies de contracte en vigor durant l´any 2023]]),0)</f>
        <v>0</v>
      </c>
      <c r="AJ85" s="322"/>
      <c r="AK8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10)]]&lt;&gt;"",AR85=1),1,0)</f>
        <v>0</v>
      </c>
      <c r="AL85" s="534">
        <f t="shared" si="11"/>
        <v>0</v>
      </c>
      <c r="AM8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85" s="322"/>
      <c r="AO85" s="274"/>
      <c r="AP85" s="274"/>
      <c r="AR85" s="429">
        <f>IF(Taula423[[#This Row],[Núm. d''ordre]]&lt;&gt;"",1,0)</f>
        <v>0</v>
      </c>
      <c r="AT85" s="429">
        <f>IF(Taula423[[#This Row],[Núm. d''ordre]]&gt;0,1,0)</f>
        <v>1</v>
      </c>
      <c r="AV85" s="275">
        <f t="shared" si="12"/>
        <v>0</v>
      </c>
      <c r="AW85" s="275">
        <f t="shared" si="13"/>
        <v>0</v>
      </c>
      <c r="AX85" s="275">
        <f t="shared" si="8"/>
        <v>0</v>
      </c>
      <c r="AY85" s="274"/>
      <c r="AZ85" s="275">
        <f t="shared" si="9"/>
        <v>0</v>
      </c>
      <c r="BA85" s="275">
        <f t="shared" si="10"/>
        <v>0</v>
      </c>
      <c r="BZ85" s="276"/>
      <c r="CA85" s="276"/>
      <c r="CB85" s="276"/>
    </row>
    <row r="86" spans="1:80" ht="13.5" customHeight="1">
      <c r="A86" s="267"/>
      <c r="B86" s="274" t="str">
        <f>IF($C86&lt;&gt;"",MAX($B$7:B85)+1,"")</f>
        <v/>
      </c>
      <c r="C86" s="325"/>
      <c r="D86" s="337"/>
      <c r="E86" s="338"/>
      <c r="F86" s="311"/>
      <c r="G86" s="311"/>
      <c r="H86" s="324"/>
      <c r="I86" s="313">
        <f ca="1">DATEDIF(Taula423[[#This Row],[Data naixement dd/mm/aaaa]],TODAY(),"Y")</f>
        <v>124</v>
      </c>
      <c r="J86" s="325"/>
      <c r="K86" s="329"/>
      <c r="L86" s="342"/>
      <c r="M86" s="328"/>
      <c r="N86" s="328"/>
      <c r="O86" s="533" t="str">
        <f>IF(Taula423[[#This Row],[Data inici contracte]]&lt;&gt;0,Taula423[[#This Row],[Data finalització contracte]]+1,"")</f>
        <v/>
      </c>
      <c r="P8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86" s="373" t="str">
        <f>IF(Taula423[[#This Row],[Data inici contracte]]&lt;&gt;0,((Taula423[[#This Row],[Dies de contracte en vigor durant l´any 2023]]/365)*14),"")</f>
        <v/>
      </c>
      <c r="R86" s="367"/>
      <c r="S86" s="367"/>
      <c r="T8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86" s="373" t="str">
        <f>IF(Taula423[[#This Row],[Suma total d''hores d''atenció]]=0,"",AM86)</f>
        <v/>
      </c>
      <c r="V86" s="329"/>
      <c r="W86" s="339"/>
      <c r="X86" s="339"/>
      <c r="Y86" s="339"/>
      <c r="Z86" s="339"/>
      <c r="AA86" s="339"/>
      <c r="AB86" s="318">
        <f t="shared" si="7"/>
        <v>0</v>
      </c>
      <c r="AC86" s="335">
        <f>Taula423[[#This Row],[Mòdul aplicat]]</f>
        <v>0</v>
      </c>
      <c r="AD86" s="336"/>
      <c r="AE86" s="306"/>
      <c r="AF86" s="269"/>
      <c r="AG86" s="474" t="str">
        <f>IF(Taula423[[#This Row],[Data inici contracte]]=0,"",12/365*Taula423[[#This Row],[Dies de contracte en vigor durant l´any 2023]])</f>
        <v/>
      </c>
      <c r="AH86" s="474" t="str">
        <f>IF(Taula423[[#This Row],[Data inici contracte]]=0,"",2/365*Taula423[[#This Row],[Dies de contracte en vigor durant l´any 2023]])</f>
        <v/>
      </c>
      <c r="AI86" s="322">
        <f>IF(AR86=1,((241.81/365)*Taula423[[#This Row],[Dies de contracte en vigor durant l´any 2023]]),0)</f>
        <v>0</v>
      </c>
      <c r="AJ86" s="322"/>
      <c r="AK8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10)]]&lt;&gt;"",AR86=1),1,0)</f>
        <v>0</v>
      </c>
      <c r="AL86" s="534">
        <f t="shared" si="11"/>
        <v>0</v>
      </c>
      <c r="AM8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86" s="322"/>
      <c r="AO86" s="274"/>
      <c r="AP86" s="274"/>
      <c r="AR86" s="429">
        <f>IF(Taula423[[#This Row],[Núm. d''ordre]]&lt;&gt;"",1,0)</f>
        <v>0</v>
      </c>
      <c r="AT86" s="429">
        <f>IF(Taula423[[#This Row],[Núm. d''ordre]]&gt;0,1,0)</f>
        <v>1</v>
      </c>
      <c r="AV86" s="275">
        <f t="shared" si="12"/>
        <v>0</v>
      </c>
      <c r="AW86" s="275">
        <f t="shared" si="13"/>
        <v>0</v>
      </c>
      <c r="AX86" s="275">
        <f t="shared" si="8"/>
        <v>0</v>
      </c>
      <c r="AY86" s="274"/>
      <c r="AZ86" s="275">
        <f t="shared" si="9"/>
        <v>0</v>
      </c>
      <c r="BA86" s="275">
        <f t="shared" si="10"/>
        <v>0</v>
      </c>
      <c r="BZ86" s="276"/>
      <c r="CA86" s="276"/>
      <c r="CB86" s="276"/>
    </row>
    <row r="87" spans="1:80" ht="13.5" customHeight="1">
      <c r="A87" s="267"/>
      <c r="B87" s="274" t="str">
        <f>IF($C87&lt;&gt;"",MAX($B$7:B86)+1,"")</f>
        <v/>
      </c>
      <c r="C87" s="325"/>
      <c r="D87" s="337"/>
      <c r="E87" s="338"/>
      <c r="F87" s="311"/>
      <c r="G87" s="311"/>
      <c r="H87" s="324"/>
      <c r="I87" s="313">
        <f ca="1">DATEDIF(Taula423[[#This Row],[Data naixement dd/mm/aaaa]],TODAY(),"Y")</f>
        <v>124</v>
      </c>
      <c r="J87" s="325"/>
      <c r="K87" s="329"/>
      <c r="L87" s="342"/>
      <c r="M87" s="328"/>
      <c r="N87" s="328"/>
      <c r="O87" s="533" t="str">
        <f>IF(Taula423[[#This Row],[Data inici contracte]]&lt;&gt;0,Taula423[[#This Row],[Data finalització contracte]]+1,"")</f>
        <v/>
      </c>
      <c r="P8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87" s="373" t="str">
        <f>IF(Taula423[[#This Row],[Data inici contracte]]&lt;&gt;0,((Taula423[[#This Row],[Dies de contracte en vigor durant l´any 2023]]/365)*14),"")</f>
        <v/>
      </c>
      <c r="R87" s="367"/>
      <c r="S87" s="367"/>
      <c r="T8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87" s="373" t="str">
        <f>IF(Taula423[[#This Row],[Suma total d''hores d''atenció]]=0,"",AM87)</f>
        <v/>
      </c>
      <c r="V87" s="329"/>
      <c r="W87" s="339"/>
      <c r="X87" s="339"/>
      <c r="Y87" s="339"/>
      <c r="Z87" s="339"/>
      <c r="AA87" s="339"/>
      <c r="AB87" s="318">
        <f t="shared" si="7"/>
        <v>0</v>
      </c>
      <c r="AC87" s="335">
        <f>Taula423[[#This Row],[Mòdul aplicat]]</f>
        <v>0</v>
      </c>
      <c r="AD87" s="336"/>
      <c r="AE87" s="343"/>
      <c r="AF87" s="269"/>
      <c r="AG87" s="474" t="str">
        <f>IF(Taula423[[#This Row],[Data inici contracte]]=0,"",12/365*Taula423[[#This Row],[Dies de contracte en vigor durant l´any 2023]])</f>
        <v/>
      </c>
      <c r="AH87" s="474" t="str">
        <f>IF(Taula423[[#This Row],[Data inici contracte]]=0,"",2/365*Taula423[[#This Row],[Dies de contracte en vigor durant l´any 2023]])</f>
        <v/>
      </c>
      <c r="AI87" s="322">
        <f>IF(AR87=1,((241.81/365)*Taula423[[#This Row],[Dies de contracte en vigor durant l´any 2023]]),0)</f>
        <v>0</v>
      </c>
      <c r="AJ87" s="322"/>
      <c r="AK8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10)]]&lt;&gt;"",AR87=1),1,0)</f>
        <v>0</v>
      </c>
      <c r="AL87" s="534">
        <f t="shared" si="11"/>
        <v>0</v>
      </c>
      <c r="AM8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87" s="322"/>
      <c r="AO87" s="274"/>
      <c r="AP87" s="274"/>
      <c r="AR87" s="429">
        <f>IF(Taula423[[#This Row],[Núm. d''ordre]]&lt;&gt;"",1,0)</f>
        <v>0</v>
      </c>
      <c r="AT87" s="429">
        <f>IF(Taula423[[#This Row],[Núm. d''ordre]]&gt;0,1,0)</f>
        <v>1</v>
      </c>
      <c r="AV87" s="275">
        <f t="shared" si="12"/>
        <v>0</v>
      </c>
      <c r="AW87" s="275">
        <f t="shared" si="13"/>
        <v>0</v>
      </c>
      <c r="AX87" s="275">
        <f t="shared" si="8"/>
        <v>0</v>
      </c>
      <c r="AY87" s="274"/>
      <c r="AZ87" s="275">
        <f t="shared" si="9"/>
        <v>0</v>
      </c>
      <c r="BA87" s="275">
        <f t="shared" si="10"/>
        <v>0</v>
      </c>
      <c r="BZ87" s="276"/>
      <c r="CA87" s="276"/>
      <c r="CB87" s="276"/>
    </row>
    <row r="88" spans="1:80" ht="13.5" customHeight="1">
      <c r="A88" s="267"/>
      <c r="B88" s="274" t="str">
        <f>IF($C88&lt;&gt;"",MAX($B$7:B87)+1,"")</f>
        <v/>
      </c>
      <c r="C88" s="325"/>
      <c r="D88" s="337"/>
      <c r="E88" s="338"/>
      <c r="F88" s="311"/>
      <c r="G88" s="311"/>
      <c r="H88" s="324"/>
      <c r="I88" s="313">
        <f ca="1">DATEDIF(Taula423[[#This Row],[Data naixement dd/mm/aaaa]],TODAY(),"Y")</f>
        <v>124</v>
      </c>
      <c r="J88" s="325"/>
      <c r="K88" s="329"/>
      <c r="L88" s="342"/>
      <c r="M88" s="328"/>
      <c r="N88" s="328"/>
      <c r="O88" s="533" t="str">
        <f>IF(Taula423[[#This Row],[Data inici contracte]]&lt;&gt;0,Taula423[[#This Row],[Data finalització contracte]]+1,"")</f>
        <v/>
      </c>
      <c r="P8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88" s="373" t="str">
        <f>IF(Taula423[[#This Row],[Data inici contracte]]&lt;&gt;0,((Taula423[[#This Row],[Dies de contracte en vigor durant l´any 2023]]/365)*14),"")</f>
        <v/>
      </c>
      <c r="R88" s="367"/>
      <c r="S88" s="367"/>
      <c r="T8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88" s="373" t="str">
        <f>IF(Taula423[[#This Row],[Suma total d''hores d''atenció]]=0,"",AM88)</f>
        <v/>
      </c>
      <c r="V88" s="329"/>
      <c r="W88" s="339"/>
      <c r="X88" s="339"/>
      <c r="Y88" s="339"/>
      <c r="Z88" s="339"/>
      <c r="AA88" s="339"/>
      <c r="AB88" s="318">
        <f t="shared" si="7"/>
        <v>0</v>
      </c>
      <c r="AC88" s="335">
        <f>Taula423[[#This Row],[Mòdul aplicat]]</f>
        <v>0</v>
      </c>
      <c r="AD88" s="336"/>
      <c r="AE88" s="343"/>
      <c r="AF88" s="269"/>
      <c r="AG88" s="474" t="str">
        <f>IF(Taula423[[#This Row],[Data inici contracte]]=0,"",12/365*Taula423[[#This Row],[Dies de contracte en vigor durant l´any 2023]])</f>
        <v/>
      </c>
      <c r="AH88" s="474" t="str">
        <f>IF(Taula423[[#This Row],[Data inici contracte]]=0,"",2/365*Taula423[[#This Row],[Dies de contracte en vigor durant l´any 2023]])</f>
        <v/>
      </c>
      <c r="AI88" s="322">
        <f>IF(AR88=1,((241.81/365)*Taula423[[#This Row],[Dies de contracte en vigor durant l´any 2023]]),0)</f>
        <v>0</v>
      </c>
      <c r="AJ88" s="322"/>
      <c r="AK8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10)]]&lt;&gt;"",AR88=1),1,0)</f>
        <v>0</v>
      </c>
      <c r="AL88" s="534">
        <f t="shared" si="11"/>
        <v>0</v>
      </c>
      <c r="AM8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88" s="322"/>
      <c r="AO88" s="274"/>
      <c r="AP88" s="274"/>
      <c r="AR88" s="429">
        <f>IF(Taula423[[#This Row],[Núm. d''ordre]]&lt;&gt;"",1,0)</f>
        <v>0</v>
      </c>
      <c r="AT88" s="429">
        <f>IF(Taula423[[#This Row],[Núm. d''ordre]]&gt;0,1,0)</f>
        <v>1</v>
      </c>
      <c r="AV88" s="275">
        <f t="shared" si="12"/>
        <v>0</v>
      </c>
      <c r="AW88" s="275">
        <f t="shared" si="13"/>
        <v>0</v>
      </c>
      <c r="AX88" s="275">
        <f t="shared" si="8"/>
        <v>0</v>
      </c>
      <c r="AY88" s="274"/>
      <c r="AZ88" s="275">
        <f t="shared" si="9"/>
        <v>0</v>
      </c>
      <c r="BA88" s="275">
        <f t="shared" si="10"/>
        <v>0</v>
      </c>
      <c r="BZ88" s="276"/>
      <c r="CA88" s="276"/>
      <c r="CB88" s="276"/>
    </row>
    <row r="89" spans="1:80" ht="13.5" customHeight="1">
      <c r="A89" s="267"/>
      <c r="B89" s="274" t="str">
        <f>IF($C89&lt;&gt;"",MAX($B$7:B88)+1,"")</f>
        <v/>
      </c>
      <c r="C89" s="325"/>
      <c r="D89" s="337"/>
      <c r="E89" s="338"/>
      <c r="F89" s="311"/>
      <c r="G89" s="311"/>
      <c r="H89" s="324"/>
      <c r="I89" s="313">
        <f ca="1">DATEDIF(Taula423[[#This Row],[Data naixement dd/mm/aaaa]],TODAY(),"Y")</f>
        <v>124</v>
      </c>
      <c r="J89" s="325"/>
      <c r="K89" s="329"/>
      <c r="L89" s="342"/>
      <c r="M89" s="328"/>
      <c r="N89" s="328"/>
      <c r="O89" s="533" t="str">
        <f>IF(Taula423[[#This Row],[Data inici contracte]]&lt;&gt;0,Taula423[[#This Row],[Data finalització contracte]]+1,"")</f>
        <v/>
      </c>
      <c r="P8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89" s="373" t="str">
        <f>IF(Taula423[[#This Row],[Data inici contracte]]&lt;&gt;0,((Taula423[[#This Row],[Dies de contracte en vigor durant l´any 2023]]/365)*14),"")</f>
        <v/>
      </c>
      <c r="R89" s="367"/>
      <c r="S89" s="367"/>
      <c r="T8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89" s="373" t="str">
        <f>IF(Taula423[[#This Row],[Suma total d''hores d''atenció]]=0,"",AM89)</f>
        <v/>
      </c>
      <c r="V89" s="329"/>
      <c r="W89" s="339"/>
      <c r="X89" s="339"/>
      <c r="Y89" s="339"/>
      <c r="Z89" s="339"/>
      <c r="AA89" s="339"/>
      <c r="AB89" s="318">
        <f t="shared" si="7"/>
        <v>0</v>
      </c>
      <c r="AC89" s="335">
        <f>Taula423[[#This Row],[Mòdul aplicat]]</f>
        <v>0</v>
      </c>
      <c r="AD89" s="336"/>
      <c r="AE89" s="343"/>
      <c r="AF89" s="269"/>
      <c r="AG89" s="474" t="str">
        <f>IF(Taula423[[#This Row],[Data inici contracte]]=0,"",12/365*Taula423[[#This Row],[Dies de contracte en vigor durant l´any 2023]])</f>
        <v/>
      </c>
      <c r="AH89" s="474" t="str">
        <f>IF(Taula423[[#This Row],[Data inici contracte]]=0,"",2/365*Taula423[[#This Row],[Dies de contracte en vigor durant l´any 2023]])</f>
        <v/>
      </c>
      <c r="AI89" s="322">
        <f>IF(AR89=1,((241.81/365)*Taula423[[#This Row],[Dies de contracte en vigor durant l´any 2023]]),0)</f>
        <v>0</v>
      </c>
      <c r="AJ89" s="322"/>
      <c r="AK8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10)]]&lt;&gt;"",AR89=1),1,0)</f>
        <v>0</v>
      </c>
      <c r="AL89" s="534">
        <f t="shared" si="11"/>
        <v>0</v>
      </c>
      <c r="AM8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89" s="322"/>
      <c r="AO89" s="274"/>
      <c r="AP89" s="274"/>
      <c r="AR89" s="429">
        <f>IF(Taula423[[#This Row],[Núm. d''ordre]]&lt;&gt;"",1,0)</f>
        <v>0</v>
      </c>
      <c r="AT89" s="429">
        <f>IF(Taula423[[#This Row],[Núm. d''ordre]]&gt;0,1,0)</f>
        <v>1</v>
      </c>
      <c r="AV89" s="275">
        <f t="shared" si="12"/>
        <v>0</v>
      </c>
      <c r="AW89" s="275">
        <f t="shared" si="13"/>
        <v>0</v>
      </c>
      <c r="AX89" s="275">
        <f t="shared" si="8"/>
        <v>0</v>
      </c>
      <c r="AY89" s="274"/>
      <c r="AZ89" s="275">
        <f t="shared" si="9"/>
        <v>0</v>
      </c>
      <c r="BA89" s="275">
        <f t="shared" si="10"/>
        <v>0</v>
      </c>
      <c r="BZ89" s="276"/>
      <c r="CA89" s="276"/>
      <c r="CB89" s="276"/>
    </row>
    <row r="90" spans="1:80" ht="13.5" customHeight="1">
      <c r="A90" s="267"/>
      <c r="B90" s="274" t="str">
        <f>IF($C90&lt;&gt;"",MAX($B$7:B89)+1,"")</f>
        <v/>
      </c>
      <c r="C90" s="325"/>
      <c r="D90" s="337"/>
      <c r="E90" s="338"/>
      <c r="F90" s="311"/>
      <c r="G90" s="311"/>
      <c r="H90" s="324"/>
      <c r="I90" s="313">
        <f ca="1">DATEDIF(Taula423[[#This Row],[Data naixement dd/mm/aaaa]],TODAY(),"Y")</f>
        <v>124</v>
      </c>
      <c r="J90" s="325"/>
      <c r="K90" s="329"/>
      <c r="L90" s="342"/>
      <c r="M90" s="328"/>
      <c r="N90" s="328"/>
      <c r="O90" s="533" t="str">
        <f>IF(Taula423[[#This Row],[Data inici contracte]]&lt;&gt;0,Taula423[[#This Row],[Data finalització contracte]]+1,"")</f>
        <v/>
      </c>
      <c r="P9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90" s="373" t="str">
        <f>IF(Taula423[[#This Row],[Data inici contracte]]&lt;&gt;0,((Taula423[[#This Row],[Dies de contracte en vigor durant l´any 2023]]/365)*14),"")</f>
        <v/>
      </c>
      <c r="R90" s="367"/>
      <c r="S90" s="367"/>
      <c r="T9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90" s="373" t="str">
        <f>IF(Taula423[[#This Row],[Suma total d''hores d''atenció]]=0,"",AM90)</f>
        <v/>
      </c>
      <c r="V90" s="329"/>
      <c r="W90" s="339"/>
      <c r="X90" s="339"/>
      <c r="Y90" s="339"/>
      <c r="Z90" s="339"/>
      <c r="AA90" s="339"/>
      <c r="AB90" s="318">
        <f t="shared" si="7"/>
        <v>0</v>
      </c>
      <c r="AC90" s="335">
        <f>Taula423[[#This Row],[Mòdul aplicat]]</f>
        <v>0</v>
      </c>
      <c r="AD90" s="336"/>
      <c r="AE90" s="343"/>
      <c r="AF90" s="269"/>
      <c r="AG90" s="474" t="str">
        <f>IF(Taula423[[#This Row],[Data inici contracte]]=0,"",12/365*Taula423[[#This Row],[Dies de contracte en vigor durant l´any 2023]])</f>
        <v/>
      </c>
      <c r="AH90" s="474" t="str">
        <f>IF(Taula423[[#This Row],[Data inici contracte]]=0,"",2/365*Taula423[[#This Row],[Dies de contracte en vigor durant l´any 2023]])</f>
        <v/>
      </c>
      <c r="AI90" s="322">
        <f>IF(AR90=1,((241.81/365)*Taula423[[#This Row],[Dies de contracte en vigor durant l´any 2023]]),0)</f>
        <v>0</v>
      </c>
      <c r="AJ90" s="322"/>
      <c r="AK9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10)]]&lt;&gt;"",AR90=1),1,0)</f>
        <v>0</v>
      </c>
      <c r="AL90" s="534">
        <f t="shared" si="11"/>
        <v>0</v>
      </c>
      <c r="AM9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90" s="322"/>
      <c r="AO90" s="274"/>
      <c r="AP90" s="274"/>
      <c r="AR90" s="429">
        <f>IF(Taula423[[#This Row],[Núm. d''ordre]]&lt;&gt;"",1,0)</f>
        <v>0</v>
      </c>
      <c r="AT90" s="429">
        <f>IF(Taula423[[#This Row],[Núm. d''ordre]]&gt;0,1,0)</f>
        <v>1</v>
      </c>
      <c r="AV90" s="275">
        <f t="shared" si="12"/>
        <v>0</v>
      </c>
      <c r="AW90" s="275">
        <f t="shared" si="13"/>
        <v>0</v>
      </c>
      <c r="AX90" s="275">
        <f t="shared" si="8"/>
        <v>0</v>
      </c>
      <c r="AY90" s="274"/>
      <c r="AZ90" s="275">
        <f t="shared" si="9"/>
        <v>0</v>
      </c>
      <c r="BA90" s="275">
        <f t="shared" si="10"/>
        <v>0</v>
      </c>
      <c r="BZ90" s="276"/>
      <c r="CA90" s="276"/>
      <c r="CB90" s="276"/>
    </row>
    <row r="91" spans="1:80" ht="13.5" customHeight="1">
      <c r="A91" s="267"/>
      <c r="B91" s="274" t="str">
        <f>IF($C91&lt;&gt;"",MAX($B$7:B90)+1,"")</f>
        <v/>
      </c>
      <c r="C91" s="325"/>
      <c r="D91" s="337"/>
      <c r="E91" s="338"/>
      <c r="F91" s="311"/>
      <c r="G91" s="311"/>
      <c r="H91" s="324"/>
      <c r="I91" s="313">
        <f ca="1">DATEDIF(Taula423[[#This Row],[Data naixement dd/mm/aaaa]],TODAY(),"Y")</f>
        <v>124</v>
      </c>
      <c r="J91" s="325"/>
      <c r="K91" s="329"/>
      <c r="L91" s="342"/>
      <c r="M91" s="328"/>
      <c r="N91" s="328"/>
      <c r="O91" s="533" t="str">
        <f>IF(Taula423[[#This Row],[Data inici contracte]]&lt;&gt;0,Taula423[[#This Row],[Data finalització contracte]]+1,"")</f>
        <v/>
      </c>
      <c r="P9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91" s="373" t="str">
        <f>IF(Taula423[[#This Row],[Data inici contracte]]&lt;&gt;0,((Taula423[[#This Row],[Dies de contracte en vigor durant l´any 2023]]/365)*14),"")</f>
        <v/>
      </c>
      <c r="R91" s="367"/>
      <c r="S91" s="367"/>
      <c r="T9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91" s="373" t="str">
        <f>IF(Taula423[[#This Row],[Suma total d''hores d''atenció]]=0,"",AM91)</f>
        <v/>
      </c>
      <c r="V91" s="329"/>
      <c r="W91" s="339"/>
      <c r="X91" s="339"/>
      <c r="Y91" s="339"/>
      <c r="Z91" s="339"/>
      <c r="AA91" s="339"/>
      <c r="AB91" s="318">
        <f t="shared" si="7"/>
        <v>0</v>
      </c>
      <c r="AC91" s="335">
        <f>Taula423[[#This Row],[Mòdul aplicat]]</f>
        <v>0</v>
      </c>
      <c r="AD91" s="336"/>
      <c r="AE91" s="343"/>
      <c r="AF91" s="269"/>
      <c r="AG91" s="474" t="str">
        <f>IF(Taula423[[#This Row],[Data inici contracte]]=0,"",12/365*Taula423[[#This Row],[Dies de contracte en vigor durant l´any 2023]])</f>
        <v/>
      </c>
      <c r="AH91" s="474" t="str">
        <f>IF(Taula423[[#This Row],[Data inici contracte]]=0,"",2/365*Taula423[[#This Row],[Dies de contracte en vigor durant l´any 2023]])</f>
        <v/>
      </c>
      <c r="AI91" s="322">
        <f>IF(AR91=1,((241.81/365)*Taula423[[#This Row],[Dies de contracte en vigor durant l´any 2023]]),0)</f>
        <v>0</v>
      </c>
      <c r="AJ91" s="322"/>
      <c r="AK9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10)]]&lt;&gt;"",AR91=1),1,0)</f>
        <v>0</v>
      </c>
      <c r="AL91" s="534">
        <f t="shared" si="11"/>
        <v>0</v>
      </c>
      <c r="AM9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91" s="322"/>
      <c r="AO91" s="274"/>
      <c r="AP91" s="274"/>
      <c r="AR91" s="429">
        <f>IF(Taula423[[#This Row],[Núm. d''ordre]]&lt;&gt;"",1,0)</f>
        <v>0</v>
      </c>
      <c r="AT91" s="429">
        <f>IF(Taula423[[#This Row],[Núm. d''ordre]]&gt;0,1,0)</f>
        <v>1</v>
      </c>
      <c r="AV91" s="275">
        <f t="shared" si="12"/>
        <v>0</v>
      </c>
      <c r="AW91" s="275">
        <f t="shared" si="13"/>
        <v>0</v>
      </c>
      <c r="AX91" s="275">
        <f t="shared" si="8"/>
        <v>0</v>
      </c>
      <c r="AY91" s="274"/>
      <c r="AZ91" s="275">
        <f t="shared" si="9"/>
        <v>0</v>
      </c>
      <c r="BA91" s="275">
        <f t="shared" si="10"/>
        <v>0</v>
      </c>
      <c r="BZ91" s="276"/>
      <c r="CA91" s="276"/>
      <c r="CB91" s="276"/>
    </row>
    <row r="92" spans="1:80" ht="13.5" customHeight="1">
      <c r="A92" s="267"/>
      <c r="B92" s="274" t="str">
        <f>IF($C92&lt;&gt;"",MAX($B$7:B91)+1,"")</f>
        <v/>
      </c>
      <c r="C92" s="325"/>
      <c r="D92" s="337"/>
      <c r="E92" s="338"/>
      <c r="F92" s="311"/>
      <c r="G92" s="311"/>
      <c r="H92" s="324"/>
      <c r="I92" s="313">
        <f ca="1">DATEDIF(Taula423[[#This Row],[Data naixement dd/mm/aaaa]],TODAY(),"Y")</f>
        <v>124</v>
      </c>
      <c r="J92" s="325"/>
      <c r="K92" s="329"/>
      <c r="L92" s="342"/>
      <c r="M92" s="328"/>
      <c r="N92" s="328"/>
      <c r="O92" s="533" t="str">
        <f>IF(Taula423[[#This Row],[Data inici contracte]]&lt;&gt;0,Taula423[[#This Row],[Data finalització contracte]]+1,"")</f>
        <v/>
      </c>
      <c r="P9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92" s="373" t="str">
        <f>IF(Taula423[[#This Row],[Data inici contracte]]&lt;&gt;0,((Taula423[[#This Row],[Dies de contracte en vigor durant l´any 2023]]/365)*14),"")</f>
        <v/>
      </c>
      <c r="R92" s="367"/>
      <c r="S92" s="367"/>
      <c r="T9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92" s="373" t="str">
        <f>IF(Taula423[[#This Row],[Suma total d''hores d''atenció]]=0,"",AM92)</f>
        <v/>
      </c>
      <c r="V92" s="329"/>
      <c r="W92" s="339"/>
      <c r="X92" s="339"/>
      <c r="Y92" s="339"/>
      <c r="Z92" s="339"/>
      <c r="AA92" s="339"/>
      <c r="AB92" s="318">
        <f t="shared" si="7"/>
        <v>0</v>
      </c>
      <c r="AC92" s="335">
        <f>Taula423[[#This Row],[Mòdul aplicat]]</f>
        <v>0</v>
      </c>
      <c r="AD92" s="336"/>
      <c r="AE92" s="343"/>
      <c r="AF92" s="269"/>
      <c r="AG92" s="474" t="str">
        <f>IF(Taula423[[#This Row],[Data inici contracte]]=0,"",12/365*Taula423[[#This Row],[Dies de contracte en vigor durant l´any 2023]])</f>
        <v/>
      </c>
      <c r="AH92" s="474" t="str">
        <f>IF(Taula423[[#This Row],[Data inici contracte]]=0,"",2/365*Taula423[[#This Row],[Dies de contracte en vigor durant l´any 2023]])</f>
        <v/>
      </c>
      <c r="AI92" s="322">
        <f>IF(AR92=1,((241.81/365)*Taula423[[#This Row],[Dies de contracte en vigor durant l´any 2023]]),0)</f>
        <v>0</v>
      </c>
      <c r="AJ92" s="322"/>
      <c r="AK9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10)]]&lt;&gt;"",AR92=1),1,0)</f>
        <v>0</v>
      </c>
      <c r="AL92" s="534">
        <f t="shared" si="11"/>
        <v>0</v>
      </c>
      <c r="AM9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92" s="322"/>
      <c r="AO92" s="274"/>
      <c r="AP92" s="274"/>
      <c r="AR92" s="429">
        <f>IF(Taula423[[#This Row],[Núm. d''ordre]]&lt;&gt;"",1,0)</f>
        <v>0</v>
      </c>
      <c r="AT92" s="429">
        <f>IF(Taula423[[#This Row],[Núm. d''ordre]]&gt;0,1,0)</f>
        <v>1</v>
      </c>
      <c r="AV92" s="275">
        <f t="shared" si="12"/>
        <v>0</v>
      </c>
      <c r="AW92" s="275">
        <f t="shared" si="13"/>
        <v>0</v>
      </c>
      <c r="AX92" s="275">
        <f t="shared" si="8"/>
        <v>0</v>
      </c>
      <c r="AY92" s="274"/>
      <c r="AZ92" s="275">
        <f t="shared" si="9"/>
        <v>0</v>
      </c>
      <c r="BA92" s="275">
        <f t="shared" si="10"/>
        <v>0</v>
      </c>
      <c r="BZ92" s="276"/>
      <c r="CA92" s="276"/>
      <c r="CB92" s="276"/>
    </row>
    <row r="93" spans="1:80" ht="13.5" customHeight="1">
      <c r="A93" s="267"/>
      <c r="B93" s="274" t="str">
        <f>IF($C93&lt;&gt;"",MAX($B$7:B92)+1,"")</f>
        <v/>
      </c>
      <c r="C93" s="325"/>
      <c r="D93" s="337"/>
      <c r="E93" s="338"/>
      <c r="F93" s="311"/>
      <c r="G93" s="311"/>
      <c r="H93" s="324"/>
      <c r="I93" s="313">
        <f ca="1">DATEDIF(Taula423[[#This Row],[Data naixement dd/mm/aaaa]],TODAY(),"Y")</f>
        <v>124</v>
      </c>
      <c r="J93" s="325"/>
      <c r="K93" s="329"/>
      <c r="L93" s="342"/>
      <c r="M93" s="328"/>
      <c r="N93" s="328"/>
      <c r="O93" s="533" t="str">
        <f>IF(Taula423[[#This Row],[Data inici contracte]]&lt;&gt;0,Taula423[[#This Row],[Data finalització contracte]]+1,"")</f>
        <v/>
      </c>
      <c r="P9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93" s="373" t="str">
        <f>IF(Taula423[[#This Row],[Data inici contracte]]&lt;&gt;0,((Taula423[[#This Row],[Dies de contracte en vigor durant l´any 2023]]/365)*14),"")</f>
        <v/>
      </c>
      <c r="R93" s="367"/>
      <c r="S93" s="367"/>
      <c r="T9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93" s="373" t="str">
        <f>IF(Taula423[[#This Row],[Suma total d''hores d''atenció]]=0,"",AM93)</f>
        <v/>
      </c>
      <c r="V93" s="329"/>
      <c r="W93" s="339"/>
      <c r="X93" s="339"/>
      <c r="Y93" s="339"/>
      <c r="Z93" s="339"/>
      <c r="AA93" s="339"/>
      <c r="AB93" s="318">
        <f t="shared" si="7"/>
        <v>0</v>
      </c>
      <c r="AC93" s="335">
        <f>Taula423[[#This Row],[Mòdul aplicat]]</f>
        <v>0</v>
      </c>
      <c r="AD93" s="336"/>
      <c r="AE93" s="343"/>
      <c r="AF93" s="269"/>
      <c r="AG93" s="474" t="str">
        <f>IF(Taula423[[#This Row],[Data inici contracte]]=0,"",12/365*Taula423[[#This Row],[Dies de contracte en vigor durant l´any 2023]])</f>
        <v/>
      </c>
      <c r="AH93" s="474" t="str">
        <f>IF(Taula423[[#This Row],[Data inici contracte]]=0,"",2/365*Taula423[[#This Row],[Dies de contracte en vigor durant l´any 2023]])</f>
        <v/>
      </c>
      <c r="AI93" s="322">
        <f>IF(AR93=1,((241.81/365)*Taula423[[#This Row],[Dies de contracte en vigor durant l´any 2023]]),0)</f>
        <v>0</v>
      </c>
      <c r="AJ93" s="322"/>
      <c r="AK9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10)]]&lt;&gt;"",AR93=1),1,0)</f>
        <v>0</v>
      </c>
      <c r="AL93" s="534">
        <f t="shared" si="11"/>
        <v>0</v>
      </c>
      <c r="AM9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93" s="322"/>
      <c r="AO93" s="274"/>
      <c r="AP93" s="274"/>
      <c r="AR93" s="429">
        <f>IF(Taula423[[#This Row],[Núm. d''ordre]]&lt;&gt;"",1,0)</f>
        <v>0</v>
      </c>
      <c r="AT93" s="429">
        <f>IF(Taula423[[#This Row],[Núm. d''ordre]]&gt;0,1,0)</f>
        <v>1</v>
      </c>
      <c r="AV93" s="275">
        <f t="shared" si="12"/>
        <v>0</v>
      </c>
      <c r="AW93" s="275">
        <f t="shared" si="13"/>
        <v>0</v>
      </c>
      <c r="AX93" s="275">
        <f t="shared" si="8"/>
        <v>0</v>
      </c>
      <c r="AY93" s="274"/>
      <c r="AZ93" s="275">
        <f t="shared" si="9"/>
        <v>0</v>
      </c>
      <c r="BA93" s="275">
        <f t="shared" si="10"/>
        <v>0</v>
      </c>
      <c r="BZ93" s="276"/>
      <c r="CA93" s="276"/>
      <c r="CB93" s="276"/>
    </row>
    <row r="94" spans="1:80" ht="13.5" customHeight="1">
      <c r="A94" s="267"/>
      <c r="B94" s="274" t="str">
        <f>IF($C94&lt;&gt;"",MAX($B$7:B93)+1,"")</f>
        <v/>
      </c>
      <c r="C94" s="325"/>
      <c r="D94" s="337"/>
      <c r="E94" s="338"/>
      <c r="F94" s="311"/>
      <c r="G94" s="311"/>
      <c r="H94" s="324"/>
      <c r="I94" s="313">
        <f ca="1">DATEDIF(Taula423[[#This Row],[Data naixement dd/mm/aaaa]],TODAY(),"Y")</f>
        <v>124</v>
      </c>
      <c r="J94" s="325"/>
      <c r="K94" s="329"/>
      <c r="L94" s="342"/>
      <c r="M94" s="328"/>
      <c r="N94" s="328"/>
      <c r="O94" s="533" t="str">
        <f>IF(Taula423[[#This Row],[Data inici contracte]]&lt;&gt;0,Taula423[[#This Row],[Data finalització contracte]]+1,"")</f>
        <v/>
      </c>
      <c r="P9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94" s="373" t="str">
        <f>IF(Taula423[[#This Row],[Data inici contracte]]&lt;&gt;0,((Taula423[[#This Row],[Dies de contracte en vigor durant l´any 2023]]/365)*14),"")</f>
        <v/>
      </c>
      <c r="R94" s="367"/>
      <c r="S94" s="367"/>
      <c r="T9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94" s="373" t="str">
        <f>IF(Taula423[[#This Row],[Suma total d''hores d''atenció]]=0,"",AM94)</f>
        <v/>
      </c>
      <c r="V94" s="329"/>
      <c r="W94" s="339"/>
      <c r="X94" s="339"/>
      <c r="Y94" s="339"/>
      <c r="Z94" s="339"/>
      <c r="AA94" s="339"/>
      <c r="AB94" s="318">
        <f t="shared" si="7"/>
        <v>0</v>
      </c>
      <c r="AC94" s="335">
        <f>Taula423[[#This Row],[Mòdul aplicat]]</f>
        <v>0</v>
      </c>
      <c r="AD94" s="336"/>
      <c r="AE94" s="343"/>
      <c r="AF94" s="269"/>
      <c r="AG94" s="474" t="str">
        <f>IF(Taula423[[#This Row],[Data inici contracte]]=0,"",12/365*Taula423[[#This Row],[Dies de contracte en vigor durant l´any 2023]])</f>
        <v/>
      </c>
      <c r="AH94" s="474" t="str">
        <f>IF(Taula423[[#This Row],[Data inici contracte]]=0,"",2/365*Taula423[[#This Row],[Dies de contracte en vigor durant l´any 2023]])</f>
        <v/>
      </c>
      <c r="AI94" s="322">
        <f>IF(AR94=1,((241.81/365)*Taula423[[#This Row],[Dies de contracte en vigor durant l´any 2023]]),0)</f>
        <v>0</v>
      </c>
      <c r="AJ94" s="322"/>
      <c r="AK9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10)]]&lt;&gt;"",AR94=1),1,0)</f>
        <v>0</v>
      </c>
      <c r="AL94" s="534">
        <f t="shared" si="11"/>
        <v>0</v>
      </c>
      <c r="AM9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94" s="322"/>
      <c r="AO94" s="274"/>
      <c r="AP94" s="274"/>
      <c r="AR94" s="429">
        <f>IF(Taula423[[#This Row],[Núm. d''ordre]]&lt;&gt;"",1,0)</f>
        <v>0</v>
      </c>
      <c r="AT94" s="429">
        <f>IF(Taula423[[#This Row],[Núm. d''ordre]]&gt;0,1,0)</f>
        <v>1</v>
      </c>
      <c r="AV94" s="275">
        <f t="shared" si="12"/>
        <v>0</v>
      </c>
      <c r="AW94" s="275">
        <f t="shared" si="13"/>
        <v>0</v>
      </c>
      <c r="AX94" s="275">
        <f t="shared" si="8"/>
        <v>0</v>
      </c>
      <c r="AY94" s="274"/>
      <c r="AZ94" s="275">
        <f t="shared" si="9"/>
        <v>0</v>
      </c>
      <c r="BA94" s="275">
        <f t="shared" si="10"/>
        <v>0</v>
      </c>
      <c r="BZ94" s="276"/>
      <c r="CA94" s="276"/>
      <c r="CB94" s="276"/>
    </row>
    <row r="95" spans="1:80" ht="13.5" customHeight="1">
      <c r="A95" s="267"/>
      <c r="B95" s="274" t="str">
        <f>IF($C95&lt;&gt;"",MAX($B$7:B94)+1,"")</f>
        <v/>
      </c>
      <c r="C95" s="325"/>
      <c r="D95" s="337"/>
      <c r="E95" s="338"/>
      <c r="F95" s="311"/>
      <c r="G95" s="311"/>
      <c r="H95" s="324"/>
      <c r="I95" s="313">
        <f ca="1">DATEDIF(Taula423[[#This Row],[Data naixement dd/mm/aaaa]],TODAY(),"Y")</f>
        <v>124</v>
      </c>
      <c r="J95" s="325"/>
      <c r="K95" s="329"/>
      <c r="L95" s="342"/>
      <c r="M95" s="328"/>
      <c r="N95" s="328"/>
      <c r="O95" s="533" t="str">
        <f>IF(Taula423[[#This Row],[Data inici contracte]]&lt;&gt;0,Taula423[[#This Row],[Data finalització contracte]]+1,"")</f>
        <v/>
      </c>
      <c r="P9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95" s="373" t="str">
        <f>IF(Taula423[[#This Row],[Data inici contracte]]&lt;&gt;0,((Taula423[[#This Row],[Dies de contracte en vigor durant l´any 2023]]/365)*14),"")</f>
        <v/>
      </c>
      <c r="R95" s="367"/>
      <c r="S95" s="367"/>
      <c r="T9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95" s="373" t="str">
        <f>IF(Taula423[[#This Row],[Suma total d''hores d''atenció]]=0,"",AM95)</f>
        <v/>
      </c>
      <c r="V95" s="329"/>
      <c r="W95" s="339"/>
      <c r="X95" s="339"/>
      <c r="Y95" s="339"/>
      <c r="Z95" s="339"/>
      <c r="AA95" s="339"/>
      <c r="AB95" s="318">
        <f t="shared" si="7"/>
        <v>0</v>
      </c>
      <c r="AC95" s="335">
        <f>Taula423[[#This Row],[Mòdul aplicat]]</f>
        <v>0</v>
      </c>
      <c r="AD95" s="336"/>
      <c r="AE95" s="343"/>
      <c r="AF95" s="269"/>
      <c r="AG95" s="474" t="str">
        <f>IF(Taula423[[#This Row],[Data inici contracte]]=0,"",12/365*Taula423[[#This Row],[Dies de contracte en vigor durant l´any 2023]])</f>
        <v/>
      </c>
      <c r="AH95" s="474" t="str">
        <f>IF(Taula423[[#This Row],[Data inici contracte]]=0,"",2/365*Taula423[[#This Row],[Dies de contracte en vigor durant l´any 2023]])</f>
        <v/>
      </c>
      <c r="AI95" s="322">
        <f>IF(AR95=1,((241.81/365)*Taula423[[#This Row],[Dies de contracte en vigor durant l´any 2023]]),0)</f>
        <v>0</v>
      </c>
      <c r="AJ95" s="322"/>
      <c r="AK9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10)]]&lt;&gt;"",AR95=1),1,0)</f>
        <v>0</v>
      </c>
      <c r="AL95" s="534">
        <f t="shared" si="11"/>
        <v>0</v>
      </c>
      <c r="AM9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95" s="322"/>
      <c r="AO95" s="274"/>
      <c r="AP95" s="274"/>
      <c r="AR95" s="429">
        <f>IF(Taula423[[#This Row],[Núm. d''ordre]]&lt;&gt;"",1,0)</f>
        <v>0</v>
      </c>
      <c r="AT95" s="429">
        <f>IF(Taula423[[#This Row],[Núm. d''ordre]]&gt;0,1,0)</f>
        <v>1</v>
      </c>
      <c r="AV95" s="275">
        <f t="shared" si="12"/>
        <v>0</v>
      </c>
      <c r="AW95" s="275">
        <f t="shared" si="13"/>
        <v>0</v>
      </c>
      <c r="AX95" s="275">
        <f t="shared" si="8"/>
        <v>0</v>
      </c>
      <c r="AY95" s="274"/>
      <c r="AZ95" s="275">
        <f t="shared" si="9"/>
        <v>0</v>
      </c>
      <c r="BA95" s="275">
        <f t="shared" si="10"/>
        <v>0</v>
      </c>
      <c r="BZ95" s="276"/>
      <c r="CA95" s="276"/>
      <c r="CB95" s="276"/>
    </row>
    <row r="96" spans="1:80" ht="13.5" customHeight="1">
      <c r="A96" s="267"/>
      <c r="B96" s="274" t="str">
        <f>IF($C96&lt;&gt;"",MAX($B$7:B95)+1,"")</f>
        <v/>
      </c>
      <c r="C96" s="325"/>
      <c r="D96" s="337"/>
      <c r="E96" s="338"/>
      <c r="F96" s="311"/>
      <c r="G96" s="311"/>
      <c r="H96" s="324"/>
      <c r="I96" s="313">
        <f ca="1">DATEDIF(Taula423[[#This Row],[Data naixement dd/mm/aaaa]],TODAY(),"Y")</f>
        <v>124</v>
      </c>
      <c r="J96" s="325"/>
      <c r="K96" s="329"/>
      <c r="L96" s="342"/>
      <c r="M96" s="328"/>
      <c r="N96" s="328"/>
      <c r="O96" s="533" t="str">
        <f>IF(Taula423[[#This Row],[Data inici contracte]]&lt;&gt;0,Taula423[[#This Row],[Data finalització contracte]]+1,"")</f>
        <v/>
      </c>
      <c r="P9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96" s="373" t="str">
        <f>IF(Taula423[[#This Row],[Data inici contracte]]&lt;&gt;0,((Taula423[[#This Row],[Dies de contracte en vigor durant l´any 2023]]/365)*14),"")</f>
        <v/>
      </c>
      <c r="R96" s="367"/>
      <c r="S96" s="367"/>
      <c r="T9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96" s="373" t="str">
        <f>IF(Taula423[[#This Row],[Suma total d''hores d''atenció]]=0,"",AM96)</f>
        <v/>
      </c>
      <c r="V96" s="329"/>
      <c r="W96" s="339"/>
      <c r="X96" s="339"/>
      <c r="Y96" s="339"/>
      <c r="Z96" s="339"/>
      <c r="AA96" s="339"/>
      <c r="AB96" s="318">
        <f t="shared" si="7"/>
        <v>0</v>
      </c>
      <c r="AC96" s="335">
        <f>Taula423[[#This Row],[Mòdul aplicat]]</f>
        <v>0</v>
      </c>
      <c r="AD96" s="336"/>
      <c r="AE96" s="343"/>
      <c r="AF96" s="269"/>
      <c r="AG96" s="474" t="str">
        <f>IF(Taula423[[#This Row],[Data inici contracte]]=0,"",12/365*Taula423[[#This Row],[Dies de contracte en vigor durant l´any 2023]])</f>
        <v/>
      </c>
      <c r="AH96" s="474" t="str">
        <f>IF(Taula423[[#This Row],[Data inici contracte]]=0,"",2/365*Taula423[[#This Row],[Dies de contracte en vigor durant l´any 2023]])</f>
        <v/>
      </c>
      <c r="AI96" s="322">
        <f>IF(AR96=1,((241.81/365)*Taula423[[#This Row],[Dies de contracte en vigor durant l´any 2023]]),0)</f>
        <v>0</v>
      </c>
      <c r="AJ96" s="322"/>
      <c r="AK9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10)]]&lt;&gt;"",AR96=1),1,0)</f>
        <v>0</v>
      </c>
      <c r="AL96" s="534">
        <f t="shared" si="11"/>
        <v>0</v>
      </c>
      <c r="AM9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96" s="322"/>
      <c r="AO96" s="274"/>
      <c r="AP96" s="274"/>
      <c r="AR96" s="429">
        <f>IF(Taula423[[#This Row],[Núm. d''ordre]]&lt;&gt;"",1,0)</f>
        <v>0</v>
      </c>
      <c r="AT96" s="429">
        <f>IF(Taula423[[#This Row],[Núm. d''ordre]]&gt;0,1,0)</f>
        <v>1</v>
      </c>
      <c r="AV96" s="275">
        <f t="shared" si="12"/>
        <v>0</v>
      </c>
      <c r="AW96" s="275">
        <f t="shared" si="13"/>
        <v>0</v>
      </c>
      <c r="AX96" s="275">
        <f t="shared" si="8"/>
        <v>0</v>
      </c>
      <c r="AY96" s="274"/>
      <c r="AZ96" s="275">
        <f t="shared" si="9"/>
        <v>0</v>
      </c>
      <c r="BA96" s="275">
        <f t="shared" si="10"/>
        <v>0</v>
      </c>
      <c r="BZ96" s="276"/>
      <c r="CA96" s="276"/>
      <c r="CB96" s="276"/>
    </row>
    <row r="97" spans="1:80" ht="13.5" customHeight="1">
      <c r="A97" s="267"/>
      <c r="B97" s="274" t="str">
        <f>IF($C97&lt;&gt;"",MAX($B$7:B96)+1,"")</f>
        <v/>
      </c>
      <c r="C97" s="325"/>
      <c r="D97" s="337"/>
      <c r="E97" s="338"/>
      <c r="F97" s="311"/>
      <c r="G97" s="311"/>
      <c r="H97" s="324"/>
      <c r="I97" s="313">
        <f ca="1">DATEDIF(Taula423[[#This Row],[Data naixement dd/mm/aaaa]],TODAY(),"Y")</f>
        <v>124</v>
      </c>
      <c r="J97" s="325"/>
      <c r="K97" s="329"/>
      <c r="L97" s="342"/>
      <c r="M97" s="328"/>
      <c r="N97" s="328"/>
      <c r="O97" s="533" t="str">
        <f>IF(Taula423[[#This Row],[Data inici contracte]]&lt;&gt;0,Taula423[[#This Row],[Data finalització contracte]]+1,"")</f>
        <v/>
      </c>
      <c r="P9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97" s="373" t="str">
        <f>IF(Taula423[[#This Row],[Data inici contracte]]&lt;&gt;0,((Taula423[[#This Row],[Dies de contracte en vigor durant l´any 2023]]/365)*14),"")</f>
        <v/>
      </c>
      <c r="R97" s="367"/>
      <c r="S97" s="367"/>
      <c r="T9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97" s="373" t="str">
        <f>IF(Taula423[[#This Row],[Suma total d''hores d''atenció]]=0,"",AM97)</f>
        <v/>
      </c>
      <c r="V97" s="329"/>
      <c r="W97" s="339"/>
      <c r="X97" s="339"/>
      <c r="Y97" s="339"/>
      <c r="Z97" s="339"/>
      <c r="AA97" s="339"/>
      <c r="AB97" s="318">
        <f t="shared" si="7"/>
        <v>0</v>
      </c>
      <c r="AC97" s="335">
        <f>Taula423[[#This Row],[Mòdul aplicat]]</f>
        <v>0</v>
      </c>
      <c r="AD97" s="336"/>
      <c r="AE97" s="343"/>
      <c r="AF97" s="269"/>
      <c r="AG97" s="474" t="str">
        <f>IF(Taula423[[#This Row],[Data inici contracte]]=0,"",12/365*Taula423[[#This Row],[Dies de contracte en vigor durant l´any 2023]])</f>
        <v/>
      </c>
      <c r="AH97" s="474" t="str">
        <f>IF(Taula423[[#This Row],[Data inici contracte]]=0,"",2/365*Taula423[[#This Row],[Dies de contracte en vigor durant l´any 2023]])</f>
        <v/>
      </c>
      <c r="AI97" s="322">
        <f>IF(AR97=1,((241.81/365)*Taula423[[#This Row],[Dies de contracte en vigor durant l´any 2023]]),0)</f>
        <v>0</v>
      </c>
      <c r="AJ97" s="322"/>
      <c r="AK9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10)]]&lt;&gt;"",AR97=1),1,0)</f>
        <v>0</v>
      </c>
      <c r="AL97" s="534">
        <f t="shared" si="11"/>
        <v>0</v>
      </c>
      <c r="AM9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97" s="322"/>
      <c r="AO97" s="274"/>
      <c r="AP97" s="274"/>
      <c r="AR97" s="429">
        <f>IF(Taula423[[#This Row],[Núm. d''ordre]]&lt;&gt;"",1,0)</f>
        <v>0</v>
      </c>
      <c r="AT97" s="429">
        <f>IF(Taula423[[#This Row],[Núm. d''ordre]]&gt;0,1,0)</f>
        <v>1</v>
      </c>
      <c r="AV97" s="275">
        <f t="shared" si="12"/>
        <v>0</v>
      </c>
      <c r="AW97" s="275">
        <f t="shared" si="13"/>
        <v>0</v>
      </c>
      <c r="AX97" s="275">
        <f t="shared" si="8"/>
        <v>0</v>
      </c>
      <c r="AY97" s="274"/>
      <c r="AZ97" s="275">
        <f t="shared" si="9"/>
        <v>0</v>
      </c>
      <c r="BA97" s="275">
        <f t="shared" si="10"/>
        <v>0</v>
      </c>
      <c r="BZ97" s="276"/>
      <c r="CA97" s="276"/>
      <c r="CB97" s="276"/>
    </row>
    <row r="98" spans="1:80" ht="13.5" customHeight="1">
      <c r="A98" s="267"/>
      <c r="B98" s="274" t="str">
        <f>IF($C98&lt;&gt;"",MAX($B$7:B97)+1,"")</f>
        <v/>
      </c>
      <c r="C98" s="325"/>
      <c r="D98" s="337"/>
      <c r="E98" s="338"/>
      <c r="F98" s="311"/>
      <c r="G98" s="311"/>
      <c r="H98" s="324"/>
      <c r="I98" s="313">
        <f ca="1">DATEDIF(Taula423[[#This Row],[Data naixement dd/mm/aaaa]],TODAY(),"Y")</f>
        <v>124</v>
      </c>
      <c r="J98" s="325"/>
      <c r="K98" s="329"/>
      <c r="L98" s="342"/>
      <c r="M98" s="328"/>
      <c r="N98" s="328"/>
      <c r="O98" s="533" t="str">
        <f>IF(Taula423[[#This Row],[Data inici contracte]]&lt;&gt;0,Taula423[[#This Row],[Data finalització contracte]]+1,"")</f>
        <v/>
      </c>
      <c r="P9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98" s="373" t="str">
        <f>IF(Taula423[[#This Row],[Data inici contracte]]&lt;&gt;0,((Taula423[[#This Row],[Dies de contracte en vigor durant l´any 2023]]/365)*14),"")</f>
        <v/>
      </c>
      <c r="R98" s="367"/>
      <c r="S98" s="367"/>
      <c r="T9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98" s="373" t="str">
        <f>IF(Taula423[[#This Row],[Suma total d''hores d''atenció]]=0,"",AM98)</f>
        <v/>
      </c>
      <c r="V98" s="329"/>
      <c r="W98" s="339"/>
      <c r="X98" s="339"/>
      <c r="Y98" s="339"/>
      <c r="Z98" s="339"/>
      <c r="AA98" s="339"/>
      <c r="AB98" s="318">
        <f t="shared" si="7"/>
        <v>0</v>
      </c>
      <c r="AC98" s="335">
        <f>Taula423[[#This Row],[Mòdul aplicat]]</f>
        <v>0</v>
      </c>
      <c r="AD98" s="336"/>
      <c r="AE98" s="343"/>
      <c r="AF98" s="269"/>
      <c r="AG98" s="474" t="str">
        <f>IF(Taula423[[#This Row],[Data inici contracte]]=0,"",12/365*Taula423[[#This Row],[Dies de contracte en vigor durant l´any 2023]])</f>
        <v/>
      </c>
      <c r="AH98" s="474" t="str">
        <f>IF(Taula423[[#This Row],[Data inici contracte]]=0,"",2/365*Taula423[[#This Row],[Dies de contracte en vigor durant l´any 2023]])</f>
        <v/>
      </c>
      <c r="AI98" s="322">
        <f>IF(AR98=1,((241.81/365)*Taula423[[#This Row],[Dies de contracte en vigor durant l´any 2023]]),0)</f>
        <v>0</v>
      </c>
      <c r="AJ98" s="322"/>
      <c r="AK9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10)]]&lt;&gt;"",AR98=1),1,0)</f>
        <v>0</v>
      </c>
      <c r="AL98" s="534">
        <f t="shared" si="11"/>
        <v>0</v>
      </c>
      <c r="AM9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98" s="322"/>
      <c r="AO98" s="274"/>
      <c r="AP98" s="274"/>
      <c r="AR98" s="429">
        <f>IF(Taula423[[#This Row],[Núm. d''ordre]]&lt;&gt;"",1,0)</f>
        <v>0</v>
      </c>
      <c r="AT98" s="429">
        <f>IF(Taula423[[#This Row],[Núm. d''ordre]]&gt;0,1,0)</f>
        <v>1</v>
      </c>
      <c r="AV98" s="275">
        <f t="shared" si="12"/>
        <v>0</v>
      </c>
      <c r="AW98" s="275">
        <f t="shared" si="13"/>
        <v>0</v>
      </c>
      <c r="AX98" s="275">
        <f t="shared" si="8"/>
        <v>0</v>
      </c>
      <c r="AY98" s="274"/>
      <c r="AZ98" s="275">
        <f t="shared" si="9"/>
        <v>0</v>
      </c>
      <c r="BA98" s="275">
        <f t="shared" si="10"/>
        <v>0</v>
      </c>
      <c r="BZ98" s="276"/>
      <c r="CA98" s="276"/>
      <c r="CB98" s="276"/>
    </row>
    <row r="99" spans="1:80" ht="13.5" customHeight="1">
      <c r="A99" s="267"/>
      <c r="B99" s="274" t="str">
        <f>IF($C99&lt;&gt;"",MAX($B$7:B98)+1,"")</f>
        <v/>
      </c>
      <c r="C99" s="325"/>
      <c r="D99" s="337"/>
      <c r="E99" s="338"/>
      <c r="F99" s="311"/>
      <c r="G99" s="311"/>
      <c r="H99" s="324"/>
      <c r="I99" s="313">
        <f ca="1">DATEDIF(Taula423[[#This Row],[Data naixement dd/mm/aaaa]],TODAY(),"Y")</f>
        <v>124</v>
      </c>
      <c r="J99" s="325"/>
      <c r="K99" s="329"/>
      <c r="L99" s="342"/>
      <c r="M99" s="328"/>
      <c r="N99" s="328"/>
      <c r="O99" s="533" t="str">
        <f>IF(Taula423[[#This Row],[Data inici contracte]]&lt;&gt;0,Taula423[[#This Row],[Data finalització contracte]]+1,"")</f>
        <v/>
      </c>
      <c r="P9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99" s="373" t="str">
        <f>IF(Taula423[[#This Row],[Data inici contracte]]&lt;&gt;0,((Taula423[[#This Row],[Dies de contracte en vigor durant l´any 2023]]/365)*14),"")</f>
        <v/>
      </c>
      <c r="R99" s="367"/>
      <c r="S99" s="367"/>
      <c r="T9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99" s="373" t="str">
        <f>IF(Taula423[[#This Row],[Suma total d''hores d''atenció]]=0,"",AM99)</f>
        <v/>
      </c>
      <c r="V99" s="329"/>
      <c r="W99" s="339"/>
      <c r="X99" s="339"/>
      <c r="Y99" s="339"/>
      <c r="Z99" s="339"/>
      <c r="AA99" s="339"/>
      <c r="AB99" s="318">
        <f t="shared" si="7"/>
        <v>0</v>
      </c>
      <c r="AC99" s="335">
        <f>Taula423[[#This Row],[Mòdul aplicat]]</f>
        <v>0</v>
      </c>
      <c r="AD99" s="336"/>
      <c r="AE99" s="343"/>
      <c r="AF99" s="269"/>
      <c r="AG99" s="474" t="str">
        <f>IF(Taula423[[#This Row],[Data inici contracte]]=0,"",12/365*Taula423[[#This Row],[Dies de contracte en vigor durant l´any 2023]])</f>
        <v/>
      </c>
      <c r="AH99" s="474" t="str">
        <f>IF(Taula423[[#This Row],[Data inici contracte]]=0,"",2/365*Taula423[[#This Row],[Dies de contracte en vigor durant l´any 2023]])</f>
        <v/>
      </c>
      <c r="AI99" s="322">
        <f>IF(AR99=1,((241.81/365)*Taula423[[#This Row],[Dies de contracte en vigor durant l´any 2023]]),0)</f>
        <v>0</v>
      </c>
      <c r="AJ99" s="322"/>
      <c r="AK9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10)]]&lt;&gt;"",AR99=1),1,0)</f>
        <v>0</v>
      </c>
      <c r="AL99" s="534">
        <f t="shared" si="11"/>
        <v>0</v>
      </c>
      <c r="AM9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99" s="322"/>
      <c r="AO99" s="274"/>
      <c r="AP99" s="274"/>
      <c r="AR99" s="429">
        <f>IF(Taula423[[#This Row],[Núm. d''ordre]]&lt;&gt;"",1,0)</f>
        <v>0</v>
      </c>
      <c r="AT99" s="429">
        <f>IF(Taula423[[#This Row],[Núm. d''ordre]]&gt;0,1,0)</f>
        <v>1</v>
      </c>
      <c r="AV99" s="275">
        <f t="shared" si="12"/>
        <v>0</v>
      </c>
      <c r="AW99" s="275">
        <f t="shared" si="13"/>
        <v>0</v>
      </c>
      <c r="AX99" s="275">
        <f t="shared" si="8"/>
        <v>0</v>
      </c>
      <c r="AY99" s="274"/>
      <c r="AZ99" s="275">
        <f t="shared" si="9"/>
        <v>0</v>
      </c>
      <c r="BA99" s="275">
        <f t="shared" si="10"/>
        <v>0</v>
      </c>
      <c r="BZ99" s="276"/>
      <c r="CA99" s="276"/>
      <c r="CB99" s="276"/>
    </row>
    <row r="100" spans="1:80" ht="13.5" customHeight="1">
      <c r="A100" s="267"/>
      <c r="B100" s="274" t="str">
        <f>IF($C100&lt;&gt;"",MAX($B$7:B99)+1,"")</f>
        <v/>
      </c>
      <c r="C100" s="325"/>
      <c r="D100" s="337"/>
      <c r="E100" s="338"/>
      <c r="F100" s="311"/>
      <c r="G100" s="311"/>
      <c r="H100" s="324"/>
      <c r="I100" s="313">
        <f ca="1">DATEDIF(Taula423[[#This Row],[Data naixement dd/mm/aaaa]],TODAY(),"Y")</f>
        <v>124</v>
      </c>
      <c r="J100" s="325"/>
      <c r="K100" s="329"/>
      <c r="L100" s="342"/>
      <c r="M100" s="328"/>
      <c r="N100" s="328"/>
      <c r="O100" s="533" t="str">
        <f>IF(Taula423[[#This Row],[Data inici contracte]]&lt;&gt;0,Taula423[[#This Row],[Data finalització contracte]]+1,"")</f>
        <v/>
      </c>
      <c r="P10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00" s="373" t="str">
        <f>IF(Taula423[[#This Row],[Data inici contracte]]&lt;&gt;0,((Taula423[[#This Row],[Dies de contracte en vigor durant l´any 2023]]/365)*14),"")</f>
        <v/>
      </c>
      <c r="R100" s="367"/>
      <c r="S100" s="367"/>
      <c r="T10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00" s="373" t="str">
        <f>IF(Taula423[[#This Row],[Suma total d''hores d''atenció]]=0,"",AM100)</f>
        <v/>
      </c>
      <c r="V100" s="329"/>
      <c r="W100" s="339"/>
      <c r="X100" s="339"/>
      <c r="Y100" s="339"/>
      <c r="Z100" s="339"/>
      <c r="AA100" s="339"/>
      <c r="AB100" s="318">
        <f t="shared" si="7"/>
        <v>0</v>
      </c>
      <c r="AC100" s="335">
        <f>Taula423[[#This Row],[Mòdul aplicat]]</f>
        <v>0</v>
      </c>
      <c r="AD100" s="336"/>
      <c r="AE100" s="343"/>
      <c r="AF100" s="269"/>
      <c r="AG100" s="474" t="str">
        <f>IF(Taula423[[#This Row],[Data inici contracte]]=0,"",12/365*Taula423[[#This Row],[Dies de contracte en vigor durant l´any 2023]])</f>
        <v/>
      </c>
      <c r="AH100" s="474" t="str">
        <f>IF(Taula423[[#This Row],[Data inici contracte]]=0,"",2/365*Taula423[[#This Row],[Dies de contracte en vigor durant l´any 2023]])</f>
        <v/>
      </c>
      <c r="AI100" s="322">
        <f>IF(AR100=1,((241.81/365)*Taula423[[#This Row],[Dies de contracte en vigor durant l´any 2023]]),0)</f>
        <v>0</v>
      </c>
      <c r="AJ100" s="322"/>
      <c r="AK10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10)]]&lt;&gt;"",AR100=1),1,0)</f>
        <v>0</v>
      </c>
      <c r="AL100" s="534">
        <f t="shared" si="11"/>
        <v>0</v>
      </c>
      <c r="AM10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00" s="322"/>
      <c r="AO100" s="274"/>
      <c r="AP100" s="274"/>
      <c r="AR100" s="429">
        <f>IF(Taula423[[#This Row],[Núm. d''ordre]]&lt;&gt;"",1,0)</f>
        <v>0</v>
      </c>
      <c r="AT100" s="429">
        <f>IF(Taula423[[#This Row],[Núm. d''ordre]]&gt;0,1,0)</f>
        <v>1</v>
      </c>
      <c r="AV100" s="275">
        <f t="shared" si="12"/>
        <v>0</v>
      </c>
      <c r="AW100" s="275">
        <f t="shared" si="13"/>
        <v>0</v>
      </c>
      <c r="AX100" s="275">
        <f t="shared" si="8"/>
        <v>0</v>
      </c>
      <c r="AY100" s="274"/>
      <c r="AZ100" s="275">
        <f t="shared" si="9"/>
        <v>0</v>
      </c>
      <c r="BA100" s="275">
        <f t="shared" si="10"/>
        <v>0</v>
      </c>
      <c r="BZ100" s="276"/>
      <c r="CA100" s="276"/>
      <c r="CB100" s="276"/>
    </row>
    <row r="101" spans="1:80" ht="13.5" customHeight="1">
      <c r="A101" s="267"/>
      <c r="B101" s="274" t="str">
        <f>IF($C101&lt;&gt;"",MAX($B$7:B100)+1,"")</f>
        <v/>
      </c>
      <c r="C101" s="325"/>
      <c r="D101" s="337"/>
      <c r="E101" s="338"/>
      <c r="F101" s="311"/>
      <c r="G101" s="311"/>
      <c r="H101" s="324"/>
      <c r="I101" s="313">
        <f ca="1">DATEDIF(Taula423[[#This Row],[Data naixement dd/mm/aaaa]],TODAY(),"Y")</f>
        <v>124</v>
      </c>
      <c r="J101" s="325"/>
      <c r="K101" s="329"/>
      <c r="L101" s="342"/>
      <c r="M101" s="328"/>
      <c r="N101" s="328"/>
      <c r="O101" s="533" t="str">
        <f>IF(Taula423[[#This Row],[Data inici contracte]]&lt;&gt;0,Taula423[[#This Row],[Data finalització contracte]]+1,"")</f>
        <v/>
      </c>
      <c r="P10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01" s="373" t="str">
        <f>IF(Taula423[[#This Row],[Data inici contracte]]&lt;&gt;0,((Taula423[[#This Row],[Dies de contracte en vigor durant l´any 2023]]/365)*14),"")</f>
        <v/>
      </c>
      <c r="R101" s="367"/>
      <c r="S101" s="367"/>
      <c r="T10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01" s="373" t="str">
        <f>IF(Taula423[[#This Row],[Suma total d''hores d''atenció]]=0,"",AM101)</f>
        <v/>
      </c>
      <c r="V101" s="329"/>
      <c r="W101" s="339"/>
      <c r="X101" s="339"/>
      <c r="Y101" s="339"/>
      <c r="Z101" s="339"/>
      <c r="AA101" s="339"/>
      <c r="AB101" s="318">
        <f t="shared" si="7"/>
        <v>0</v>
      </c>
      <c r="AC101" s="335">
        <f>Taula423[[#This Row],[Mòdul aplicat]]</f>
        <v>0</v>
      </c>
      <c r="AD101" s="336"/>
      <c r="AE101" s="343"/>
      <c r="AF101" s="269"/>
      <c r="AG101" s="474" t="str">
        <f>IF(Taula423[[#This Row],[Data inici contracte]]=0,"",12/365*Taula423[[#This Row],[Dies de contracte en vigor durant l´any 2023]])</f>
        <v/>
      </c>
      <c r="AH101" s="474" t="str">
        <f>IF(Taula423[[#This Row],[Data inici contracte]]=0,"",2/365*Taula423[[#This Row],[Dies de contracte en vigor durant l´any 2023]])</f>
        <v/>
      </c>
      <c r="AI101" s="322">
        <f>IF(AR101=1,((241.81/365)*Taula423[[#This Row],[Dies de contracte en vigor durant l´any 2023]]),0)</f>
        <v>0</v>
      </c>
      <c r="AJ101" s="322"/>
      <c r="AK10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10)]]&lt;&gt;"",AR101=1),1,0)</f>
        <v>0</v>
      </c>
      <c r="AL101" s="534">
        <f t="shared" si="11"/>
        <v>0</v>
      </c>
      <c r="AM10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01" s="322"/>
      <c r="AO101" s="274"/>
      <c r="AP101" s="274"/>
      <c r="AR101" s="429">
        <f>IF(Taula423[[#This Row],[Núm. d''ordre]]&lt;&gt;"",1,0)</f>
        <v>0</v>
      </c>
      <c r="AT101" s="429">
        <f>IF(Taula423[[#This Row],[Núm. d''ordre]]&gt;0,1,0)</f>
        <v>1</v>
      </c>
      <c r="AV101" s="275">
        <f t="shared" si="12"/>
        <v>0</v>
      </c>
      <c r="AW101" s="275">
        <f t="shared" si="13"/>
        <v>0</v>
      </c>
      <c r="AX101" s="275">
        <f t="shared" si="8"/>
        <v>0</v>
      </c>
      <c r="AY101" s="274"/>
      <c r="AZ101" s="275">
        <f t="shared" si="9"/>
        <v>0</v>
      </c>
      <c r="BA101" s="275">
        <f t="shared" si="10"/>
        <v>0</v>
      </c>
      <c r="BZ101" s="276"/>
      <c r="CA101" s="276"/>
      <c r="CB101" s="276"/>
    </row>
    <row r="102" spans="1:80" ht="13.5" customHeight="1">
      <c r="A102" s="267"/>
      <c r="B102" s="274" t="str">
        <f>IF($C102&lt;&gt;"",MAX($B$7:B101)+1,"")</f>
        <v/>
      </c>
      <c r="C102" s="325"/>
      <c r="D102" s="337"/>
      <c r="E102" s="338"/>
      <c r="F102" s="311"/>
      <c r="G102" s="311"/>
      <c r="H102" s="324"/>
      <c r="I102" s="313">
        <f ca="1">DATEDIF(Taula423[[#This Row],[Data naixement dd/mm/aaaa]],TODAY(),"Y")</f>
        <v>124</v>
      </c>
      <c r="J102" s="325"/>
      <c r="K102" s="329"/>
      <c r="L102" s="342"/>
      <c r="M102" s="328"/>
      <c r="N102" s="328"/>
      <c r="O102" s="533" t="str">
        <f>IF(Taula423[[#This Row],[Data inici contracte]]&lt;&gt;0,Taula423[[#This Row],[Data finalització contracte]]+1,"")</f>
        <v/>
      </c>
      <c r="P10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02" s="373" t="str">
        <f>IF(Taula423[[#This Row],[Data inici contracte]]&lt;&gt;0,((Taula423[[#This Row],[Dies de contracte en vigor durant l´any 2023]]/365)*14),"")</f>
        <v/>
      </c>
      <c r="R102" s="367"/>
      <c r="S102" s="367"/>
      <c r="T10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02" s="373" t="str">
        <f>IF(Taula423[[#This Row],[Suma total d''hores d''atenció]]=0,"",AM102)</f>
        <v/>
      </c>
      <c r="V102" s="329"/>
      <c r="W102" s="339"/>
      <c r="X102" s="339"/>
      <c r="Y102" s="339"/>
      <c r="Z102" s="339"/>
      <c r="AA102" s="339"/>
      <c r="AB102" s="318">
        <f t="shared" si="7"/>
        <v>0</v>
      </c>
      <c r="AC102" s="335">
        <f>Taula423[[#This Row],[Mòdul aplicat]]</f>
        <v>0</v>
      </c>
      <c r="AD102" s="336"/>
      <c r="AE102" s="343"/>
      <c r="AF102" s="269"/>
      <c r="AG102" s="474" t="str">
        <f>IF(Taula423[[#This Row],[Data inici contracte]]=0,"",12/365*Taula423[[#This Row],[Dies de contracte en vigor durant l´any 2023]])</f>
        <v/>
      </c>
      <c r="AH102" s="474" t="str">
        <f>IF(Taula423[[#This Row],[Data inici contracte]]=0,"",2/365*Taula423[[#This Row],[Dies de contracte en vigor durant l´any 2023]])</f>
        <v/>
      </c>
      <c r="AI102" s="322">
        <f>IF(AR102=1,((241.81/365)*Taula423[[#This Row],[Dies de contracte en vigor durant l´any 2023]]),0)</f>
        <v>0</v>
      </c>
      <c r="AJ102" s="322"/>
      <c r="AK10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10)]]&lt;&gt;"",AR102=1),1,0)</f>
        <v>0</v>
      </c>
      <c r="AL102" s="534">
        <f t="shared" si="11"/>
        <v>0</v>
      </c>
      <c r="AM10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02" s="322"/>
      <c r="AO102" s="274"/>
      <c r="AP102" s="274"/>
      <c r="AR102" s="429">
        <f>IF(Taula423[[#This Row],[Núm. d''ordre]]&lt;&gt;"",1,0)</f>
        <v>0</v>
      </c>
      <c r="AT102" s="429">
        <f>IF(Taula423[[#This Row],[Núm. d''ordre]]&gt;0,1,0)</f>
        <v>1</v>
      </c>
      <c r="AV102" s="275">
        <f t="shared" si="12"/>
        <v>0</v>
      </c>
      <c r="AW102" s="275">
        <f t="shared" si="13"/>
        <v>0</v>
      </c>
      <c r="AX102" s="275">
        <f t="shared" si="8"/>
        <v>0</v>
      </c>
      <c r="AY102" s="274"/>
      <c r="AZ102" s="275">
        <f t="shared" si="9"/>
        <v>0</v>
      </c>
      <c r="BA102" s="275">
        <f t="shared" si="10"/>
        <v>0</v>
      </c>
      <c r="BZ102" s="276"/>
      <c r="CA102" s="276"/>
      <c r="CB102" s="276"/>
    </row>
    <row r="103" spans="1:80" ht="13.5" customHeight="1">
      <c r="A103" s="267"/>
      <c r="B103" s="274" t="str">
        <f>IF($C103&lt;&gt;"",MAX($B$7:B102)+1,"")</f>
        <v/>
      </c>
      <c r="C103" s="325"/>
      <c r="D103" s="337"/>
      <c r="E103" s="338"/>
      <c r="F103" s="311"/>
      <c r="G103" s="311"/>
      <c r="H103" s="324"/>
      <c r="I103" s="313">
        <f ca="1">DATEDIF(Taula423[[#This Row],[Data naixement dd/mm/aaaa]],TODAY(),"Y")</f>
        <v>124</v>
      </c>
      <c r="J103" s="325"/>
      <c r="K103" s="329"/>
      <c r="L103" s="342"/>
      <c r="M103" s="328"/>
      <c r="N103" s="328"/>
      <c r="O103" s="533" t="str">
        <f>IF(Taula423[[#This Row],[Data inici contracte]]&lt;&gt;0,Taula423[[#This Row],[Data finalització contracte]]+1,"")</f>
        <v/>
      </c>
      <c r="P10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03" s="373" t="str">
        <f>IF(Taula423[[#This Row],[Data inici contracte]]&lt;&gt;0,((Taula423[[#This Row],[Dies de contracte en vigor durant l´any 2023]]/365)*14),"")</f>
        <v/>
      </c>
      <c r="R103" s="367"/>
      <c r="S103" s="367"/>
      <c r="T10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03" s="373" t="str">
        <f>IF(Taula423[[#This Row],[Suma total d''hores d''atenció]]=0,"",AM103)</f>
        <v/>
      </c>
      <c r="V103" s="329"/>
      <c r="W103" s="339"/>
      <c r="X103" s="339"/>
      <c r="Y103" s="339"/>
      <c r="Z103" s="339"/>
      <c r="AA103" s="339"/>
      <c r="AB103" s="318">
        <f t="shared" si="7"/>
        <v>0</v>
      </c>
      <c r="AC103" s="335">
        <f>Taula423[[#This Row],[Mòdul aplicat]]</f>
        <v>0</v>
      </c>
      <c r="AD103" s="336"/>
      <c r="AE103" s="343"/>
      <c r="AF103" s="269"/>
      <c r="AG103" s="474" t="str">
        <f>IF(Taula423[[#This Row],[Data inici contracte]]=0,"",12/365*Taula423[[#This Row],[Dies de contracte en vigor durant l´any 2023]])</f>
        <v/>
      </c>
      <c r="AH103" s="474" t="str">
        <f>IF(Taula423[[#This Row],[Data inici contracte]]=0,"",2/365*Taula423[[#This Row],[Dies de contracte en vigor durant l´any 2023]])</f>
        <v/>
      </c>
      <c r="AI103" s="322">
        <f>IF(AR103=1,((241.81/365)*Taula423[[#This Row],[Dies de contracte en vigor durant l´any 2023]]),0)</f>
        <v>0</v>
      </c>
      <c r="AJ103" s="322"/>
      <c r="AK10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10)]]&lt;&gt;"",AR103=1),1,0)</f>
        <v>0</v>
      </c>
      <c r="AL103" s="534">
        <f t="shared" si="11"/>
        <v>0</v>
      </c>
      <c r="AM10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03" s="322"/>
      <c r="AO103" s="274"/>
      <c r="AP103" s="274"/>
      <c r="AR103" s="429">
        <f>IF(Taula423[[#This Row],[Núm. d''ordre]]&lt;&gt;"",1,0)</f>
        <v>0</v>
      </c>
      <c r="AT103" s="429">
        <f>IF(Taula423[[#This Row],[Núm. d''ordre]]&gt;0,1,0)</f>
        <v>1</v>
      </c>
      <c r="AV103" s="275">
        <f t="shared" si="12"/>
        <v>0</v>
      </c>
      <c r="AW103" s="275">
        <f t="shared" si="13"/>
        <v>0</v>
      </c>
      <c r="AX103" s="275">
        <f t="shared" si="8"/>
        <v>0</v>
      </c>
      <c r="AY103" s="274"/>
      <c r="AZ103" s="275">
        <f t="shared" si="9"/>
        <v>0</v>
      </c>
      <c r="BA103" s="275">
        <f t="shared" si="10"/>
        <v>0</v>
      </c>
      <c r="BZ103" s="276"/>
      <c r="CA103" s="276"/>
      <c r="CB103" s="276"/>
    </row>
    <row r="104" spans="1:80" ht="13.5" customHeight="1">
      <c r="A104" s="267"/>
      <c r="B104" s="274" t="str">
        <f>IF($C104&lt;&gt;"",MAX($B$7:B103)+1,"")</f>
        <v/>
      </c>
      <c r="C104" s="325"/>
      <c r="D104" s="337"/>
      <c r="E104" s="338"/>
      <c r="F104" s="311"/>
      <c r="G104" s="311"/>
      <c r="H104" s="324"/>
      <c r="I104" s="313">
        <f ca="1">DATEDIF(Taula423[[#This Row],[Data naixement dd/mm/aaaa]],TODAY(),"Y")</f>
        <v>124</v>
      </c>
      <c r="J104" s="325"/>
      <c r="K104" s="329"/>
      <c r="L104" s="342"/>
      <c r="M104" s="328"/>
      <c r="N104" s="328"/>
      <c r="O104" s="533" t="str">
        <f>IF(Taula423[[#This Row],[Data inici contracte]]&lt;&gt;0,Taula423[[#This Row],[Data finalització contracte]]+1,"")</f>
        <v/>
      </c>
      <c r="P10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04" s="373" t="str">
        <f>IF(Taula423[[#This Row],[Data inici contracte]]&lt;&gt;0,((Taula423[[#This Row],[Dies de contracte en vigor durant l´any 2023]]/365)*14),"")</f>
        <v/>
      </c>
      <c r="R104" s="367"/>
      <c r="S104" s="367"/>
      <c r="T10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04" s="373" t="str">
        <f>IF(Taula423[[#This Row],[Suma total d''hores d''atenció]]=0,"",AM104)</f>
        <v/>
      </c>
      <c r="V104" s="329"/>
      <c r="W104" s="339"/>
      <c r="X104" s="339"/>
      <c r="Y104" s="339"/>
      <c r="Z104" s="339"/>
      <c r="AA104" s="339"/>
      <c r="AB104" s="318">
        <f t="shared" si="7"/>
        <v>0</v>
      </c>
      <c r="AC104" s="335">
        <f>Taula423[[#This Row],[Mòdul aplicat]]</f>
        <v>0</v>
      </c>
      <c r="AD104" s="336"/>
      <c r="AE104" s="343"/>
      <c r="AF104" s="269"/>
      <c r="AG104" s="474" t="str">
        <f>IF(Taula423[[#This Row],[Data inici contracte]]=0,"",12/365*Taula423[[#This Row],[Dies de contracte en vigor durant l´any 2023]])</f>
        <v/>
      </c>
      <c r="AH104" s="474" t="str">
        <f>IF(Taula423[[#This Row],[Data inici contracte]]=0,"",2/365*Taula423[[#This Row],[Dies de contracte en vigor durant l´any 2023]])</f>
        <v/>
      </c>
      <c r="AI104" s="322">
        <f>IF(AR104=1,((241.81/365)*Taula423[[#This Row],[Dies de contracte en vigor durant l´any 2023]]),0)</f>
        <v>0</v>
      </c>
      <c r="AJ104" s="322"/>
      <c r="AK10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10)]]&lt;&gt;"",AR104=1),1,0)</f>
        <v>0</v>
      </c>
      <c r="AL104" s="534">
        <f t="shared" si="11"/>
        <v>0</v>
      </c>
      <c r="AM10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04" s="322"/>
      <c r="AO104" s="274"/>
      <c r="AP104" s="274"/>
      <c r="AR104" s="429">
        <f>IF(Taula423[[#This Row],[Núm. d''ordre]]&lt;&gt;"",1,0)</f>
        <v>0</v>
      </c>
      <c r="AT104" s="429">
        <f>IF(Taula423[[#This Row],[Núm. d''ordre]]&gt;0,1,0)</f>
        <v>1</v>
      </c>
      <c r="AV104" s="275">
        <f t="shared" si="12"/>
        <v>0</v>
      </c>
      <c r="AW104" s="275">
        <f t="shared" si="13"/>
        <v>0</v>
      </c>
      <c r="AX104" s="275">
        <f t="shared" si="8"/>
        <v>0</v>
      </c>
      <c r="AY104" s="274"/>
      <c r="AZ104" s="275">
        <f t="shared" si="9"/>
        <v>0</v>
      </c>
      <c r="BA104" s="275">
        <f t="shared" si="10"/>
        <v>0</v>
      </c>
      <c r="BZ104" s="276"/>
      <c r="CA104" s="276"/>
      <c r="CB104" s="276"/>
    </row>
    <row r="105" spans="1:80" ht="13.5" customHeight="1">
      <c r="A105" s="267"/>
      <c r="B105" s="274" t="str">
        <f>IF($C105&lt;&gt;"",MAX($B$7:B104)+1,"")</f>
        <v/>
      </c>
      <c r="C105" s="325"/>
      <c r="D105" s="337"/>
      <c r="E105" s="338"/>
      <c r="F105" s="311"/>
      <c r="G105" s="311"/>
      <c r="H105" s="324"/>
      <c r="I105" s="313">
        <f ca="1">DATEDIF(Taula423[[#This Row],[Data naixement dd/mm/aaaa]],TODAY(),"Y")</f>
        <v>124</v>
      </c>
      <c r="J105" s="325"/>
      <c r="K105" s="329"/>
      <c r="L105" s="342"/>
      <c r="M105" s="328"/>
      <c r="N105" s="328"/>
      <c r="O105" s="533" t="str">
        <f>IF(Taula423[[#This Row],[Data inici contracte]]&lt;&gt;0,Taula423[[#This Row],[Data finalització contracte]]+1,"")</f>
        <v/>
      </c>
      <c r="P10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05" s="373" t="str">
        <f>IF(Taula423[[#This Row],[Data inici contracte]]&lt;&gt;0,((Taula423[[#This Row],[Dies de contracte en vigor durant l´any 2023]]/365)*14),"")</f>
        <v/>
      </c>
      <c r="R105" s="367"/>
      <c r="S105" s="367"/>
      <c r="T10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05" s="373" t="str">
        <f>IF(Taula423[[#This Row],[Suma total d''hores d''atenció]]=0,"",AM105)</f>
        <v/>
      </c>
      <c r="V105" s="329"/>
      <c r="W105" s="339"/>
      <c r="X105" s="339"/>
      <c r="Y105" s="339"/>
      <c r="Z105" s="339"/>
      <c r="AA105" s="339"/>
      <c r="AB105" s="318">
        <f t="shared" si="7"/>
        <v>0</v>
      </c>
      <c r="AC105" s="335">
        <f>Taula423[[#This Row],[Mòdul aplicat]]</f>
        <v>0</v>
      </c>
      <c r="AD105" s="336"/>
      <c r="AE105" s="343"/>
      <c r="AF105" s="269"/>
      <c r="AG105" s="474" t="str">
        <f>IF(Taula423[[#This Row],[Data inici contracte]]=0,"",12/365*Taula423[[#This Row],[Dies de contracte en vigor durant l´any 2023]])</f>
        <v/>
      </c>
      <c r="AH105" s="474" t="str">
        <f>IF(Taula423[[#This Row],[Data inici contracte]]=0,"",2/365*Taula423[[#This Row],[Dies de contracte en vigor durant l´any 2023]])</f>
        <v/>
      </c>
      <c r="AI105" s="322">
        <f>IF(AR105=1,((241.81/365)*Taula423[[#This Row],[Dies de contracte en vigor durant l´any 2023]]),0)</f>
        <v>0</v>
      </c>
      <c r="AJ105" s="322"/>
      <c r="AK10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10)]]&lt;&gt;"",AR105=1),1,0)</f>
        <v>0</v>
      </c>
      <c r="AL105" s="534">
        <f t="shared" si="11"/>
        <v>0</v>
      </c>
      <c r="AM10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05" s="322"/>
      <c r="AO105" s="274"/>
      <c r="AP105" s="274"/>
      <c r="AR105" s="429">
        <f>IF(Taula423[[#This Row],[Núm. d''ordre]]&lt;&gt;"",1,0)</f>
        <v>0</v>
      </c>
      <c r="AT105" s="429">
        <f>IF(Taula423[[#This Row],[Núm. d''ordre]]&gt;0,1,0)</f>
        <v>1</v>
      </c>
      <c r="AV105" s="275">
        <f t="shared" si="12"/>
        <v>0</v>
      </c>
      <c r="AW105" s="275">
        <f t="shared" si="13"/>
        <v>0</v>
      </c>
      <c r="AX105" s="275">
        <f t="shared" si="8"/>
        <v>0</v>
      </c>
      <c r="AY105" s="274"/>
      <c r="AZ105" s="275">
        <f t="shared" si="9"/>
        <v>0</v>
      </c>
      <c r="BA105" s="275">
        <f t="shared" si="10"/>
        <v>0</v>
      </c>
      <c r="BZ105" s="276"/>
      <c r="CA105" s="276"/>
      <c r="CB105" s="276"/>
    </row>
    <row r="106" spans="1:80" ht="13.5" customHeight="1">
      <c r="A106" s="267"/>
      <c r="B106" s="274" t="str">
        <f>IF($C106&lt;&gt;"",MAX($B$7:B105)+1,"")</f>
        <v/>
      </c>
      <c r="C106" s="325"/>
      <c r="D106" s="337"/>
      <c r="E106" s="338"/>
      <c r="F106" s="311"/>
      <c r="G106" s="311"/>
      <c r="H106" s="324"/>
      <c r="I106" s="313">
        <f ca="1">DATEDIF(Taula423[[#This Row],[Data naixement dd/mm/aaaa]],TODAY(),"Y")</f>
        <v>124</v>
      </c>
      <c r="J106" s="325"/>
      <c r="K106" s="329"/>
      <c r="L106" s="342"/>
      <c r="M106" s="328"/>
      <c r="N106" s="328"/>
      <c r="O106" s="533" t="str">
        <f>IF(Taula423[[#This Row],[Data inici contracte]]&lt;&gt;0,Taula423[[#This Row],[Data finalització contracte]]+1,"")</f>
        <v/>
      </c>
      <c r="P10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06" s="373" t="str">
        <f>IF(Taula423[[#This Row],[Data inici contracte]]&lt;&gt;0,((Taula423[[#This Row],[Dies de contracte en vigor durant l´any 2023]]/365)*14),"")</f>
        <v/>
      </c>
      <c r="R106" s="367"/>
      <c r="S106" s="367"/>
      <c r="T10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06" s="373" t="str">
        <f>IF(Taula423[[#This Row],[Suma total d''hores d''atenció]]=0,"",AM106)</f>
        <v/>
      </c>
      <c r="V106" s="329"/>
      <c r="W106" s="339"/>
      <c r="X106" s="339"/>
      <c r="Y106" s="339"/>
      <c r="Z106" s="339"/>
      <c r="AA106" s="339"/>
      <c r="AB106" s="318">
        <f t="shared" si="7"/>
        <v>0</v>
      </c>
      <c r="AC106" s="335">
        <f>Taula423[[#This Row],[Mòdul aplicat]]</f>
        <v>0</v>
      </c>
      <c r="AD106" s="336"/>
      <c r="AE106" s="343"/>
      <c r="AF106" s="269"/>
      <c r="AG106" s="474" t="str">
        <f>IF(Taula423[[#This Row],[Data inici contracte]]=0,"",12/365*Taula423[[#This Row],[Dies de contracte en vigor durant l´any 2023]])</f>
        <v/>
      </c>
      <c r="AH106" s="474" t="str">
        <f>IF(Taula423[[#This Row],[Data inici contracte]]=0,"",2/365*Taula423[[#This Row],[Dies de contracte en vigor durant l´any 2023]])</f>
        <v/>
      </c>
      <c r="AI106" s="322">
        <f>IF(AR106=1,((241.81/365)*Taula423[[#This Row],[Dies de contracte en vigor durant l´any 2023]]),0)</f>
        <v>0</v>
      </c>
      <c r="AJ106" s="322"/>
      <c r="AK10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10)]]&lt;&gt;"",AR106=1),1,0)</f>
        <v>0</v>
      </c>
      <c r="AL106" s="534">
        <f t="shared" si="11"/>
        <v>0</v>
      </c>
      <c r="AM10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06" s="322"/>
      <c r="AO106" s="274"/>
      <c r="AP106" s="274"/>
      <c r="AR106" s="429">
        <f>IF(Taula423[[#This Row],[Núm. d''ordre]]&lt;&gt;"",1,0)</f>
        <v>0</v>
      </c>
      <c r="AT106" s="429">
        <f>IF(Taula423[[#This Row],[Núm. d''ordre]]&gt;0,1,0)</f>
        <v>1</v>
      </c>
      <c r="AV106" s="275">
        <f t="shared" si="12"/>
        <v>0</v>
      </c>
      <c r="AW106" s="275">
        <f t="shared" si="13"/>
        <v>0</v>
      </c>
      <c r="AX106" s="275">
        <f t="shared" si="8"/>
        <v>0</v>
      </c>
      <c r="AY106" s="274"/>
      <c r="AZ106" s="275">
        <f t="shared" si="9"/>
        <v>0</v>
      </c>
      <c r="BA106" s="275">
        <f t="shared" si="10"/>
        <v>0</v>
      </c>
      <c r="BZ106" s="276"/>
      <c r="CA106" s="276"/>
      <c r="CB106" s="276"/>
    </row>
    <row r="107" spans="1:80" ht="13.5" customHeight="1">
      <c r="A107" s="267"/>
      <c r="B107" s="274" t="str">
        <f>IF($C107&lt;&gt;"",MAX($B$7:B106)+1,"")</f>
        <v/>
      </c>
      <c r="C107" s="325"/>
      <c r="D107" s="337"/>
      <c r="E107" s="338"/>
      <c r="F107" s="311"/>
      <c r="G107" s="311"/>
      <c r="H107" s="324"/>
      <c r="I107" s="313">
        <f ca="1">DATEDIF(Taula423[[#This Row],[Data naixement dd/mm/aaaa]],TODAY(),"Y")</f>
        <v>124</v>
      </c>
      <c r="J107" s="325"/>
      <c r="K107" s="329"/>
      <c r="L107" s="342"/>
      <c r="M107" s="328"/>
      <c r="N107" s="328"/>
      <c r="O107" s="533" t="str">
        <f>IF(Taula423[[#This Row],[Data inici contracte]]&lt;&gt;0,Taula423[[#This Row],[Data finalització contracte]]+1,"")</f>
        <v/>
      </c>
      <c r="P10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07" s="373" t="str">
        <f>IF(Taula423[[#This Row],[Data inici contracte]]&lt;&gt;0,((Taula423[[#This Row],[Dies de contracte en vigor durant l´any 2023]]/365)*14),"")</f>
        <v/>
      </c>
      <c r="R107" s="367"/>
      <c r="S107" s="367"/>
      <c r="T10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07" s="373" t="str">
        <f>IF(Taula423[[#This Row],[Suma total d''hores d''atenció]]=0,"",AM107)</f>
        <v/>
      </c>
      <c r="V107" s="329"/>
      <c r="W107" s="339"/>
      <c r="X107" s="339"/>
      <c r="Y107" s="339"/>
      <c r="Z107" s="339"/>
      <c r="AA107" s="339"/>
      <c r="AB107" s="318">
        <f t="shared" si="7"/>
        <v>0</v>
      </c>
      <c r="AC107" s="335">
        <f>Taula423[[#This Row],[Mòdul aplicat]]</f>
        <v>0</v>
      </c>
      <c r="AD107" s="336"/>
      <c r="AE107" s="343"/>
      <c r="AF107" s="269"/>
      <c r="AG107" s="474" t="str">
        <f>IF(Taula423[[#This Row],[Data inici contracte]]=0,"",12/365*Taula423[[#This Row],[Dies de contracte en vigor durant l´any 2023]])</f>
        <v/>
      </c>
      <c r="AH107" s="474" t="str">
        <f>IF(Taula423[[#This Row],[Data inici contracte]]=0,"",2/365*Taula423[[#This Row],[Dies de contracte en vigor durant l´any 2023]])</f>
        <v/>
      </c>
      <c r="AI107" s="322">
        <f>IF(AR107=1,((241.81/365)*Taula423[[#This Row],[Dies de contracte en vigor durant l´any 2023]]),0)</f>
        <v>0</v>
      </c>
      <c r="AJ107" s="322"/>
      <c r="AK10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10)]]&lt;&gt;"",AR107=1),1,0)</f>
        <v>0</v>
      </c>
      <c r="AL107" s="534">
        <f t="shared" si="11"/>
        <v>0</v>
      </c>
      <c r="AM10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07" s="322"/>
      <c r="AO107" s="274"/>
      <c r="AP107" s="274"/>
      <c r="AR107" s="429">
        <f>IF(Taula423[[#This Row],[Núm. d''ordre]]&lt;&gt;"",1,0)</f>
        <v>0</v>
      </c>
      <c r="AT107" s="429">
        <f>IF(Taula423[[#This Row],[Núm. d''ordre]]&gt;0,1,0)</f>
        <v>1</v>
      </c>
      <c r="AV107" s="275">
        <f t="shared" si="12"/>
        <v>0</v>
      </c>
      <c r="AW107" s="275">
        <f t="shared" si="13"/>
        <v>0</v>
      </c>
      <c r="AX107" s="275">
        <f t="shared" si="8"/>
        <v>0</v>
      </c>
      <c r="AY107" s="274"/>
      <c r="AZ107" s="275">
        <f t="shared" si="9"/>
        <v>0</v>
      </c>
      <c r="BA107" s="275">
        <f t="shared" si="10"/>
        <v>0</v>
      </c>
      <c r="BZ107" s="276"/>
      <c r="CA107" s="276"/>
      <c r="CB107" s="276"/>
    </row>
    <row r="108" spans="1:80" ht="13.5" customHeight="1">
      <c r="A108" s="267"/>
      <c r="B108" s="274" t="str">
        <f>IF($C108&lt;&gt;"",MAX($B$7:B107)+1,"")</f>
        <v/>
      </c>
      <c r="C108" s="325"/>
      <c r="D108" s="337"/>
      <c r="E108" s="338"/>
      <c r="F108" s="311"/>
      <c r="G108" s="311"/>
      <c r="H108" s="324"/>
      <c r="I108" s="313">
        <f ca="1">DATEDIF(Taula423[[#This Row],[Data naixement dd/mm/aaaa]],TODAY(),"Y")</f>
        <v>124</v>
      </c>
      <c r="J108" s="325"/>
      <c r="K108" s="329"/>
      <c r="L108" s="342"/>
      <c r="M108" s="328"/>
      <c r="N108" s="328"/>
      <c r="O108" s="533" t="str">
        <f>IF(Taula423[[#This Row],[Data inici contracte]]&lt;&gt;0,Taula423[[#This Row],[Data finalització contracte]]+1,"")</f>
        <v/>
      </c>
      <c r="P10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08" s="373" t="str">
        <f>IF(Taula423[[#This Row],[Data inici contracte]]&lt;&gt;0,((Taula423[[#This Row],[Dies de contracte en vigor durant l´any 2023]]/365)*14),"")</f>
        <v/>
      </c>
      <c r="R108" s="367"/>
      <c r="S108" s="367"/>
      <c r="T10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08" s="373" t="str">
        <f>IF(Taula423[[#This Row],[Suma total d''hores d''atenció]]=0,"",AM108)</f>
        <v/>
      </c>
      <c r="V108" s="329"/>
      <c r="W108" s="339"/>
      <c r="X108" s="339"/>
      <c r="Y108" s="339"/>
      <c r="Z108" s="339"/>
      <c r="AA108" s="339"/>
      <c r="AB108" s="318">
        <f t="shared" si="7"/>
        <v>0</v>
      </c>
      <c r="AC108" s="335">
        <f>Taula423[[#This Row],[Mòdul aplicat]]</f>
        <v>0</v>
      </c>
      <c r="AD108" s="336"/>
      <c r="AE108" s="343"/>
      <c r="AF108" s="269"/>
      <c r="AG108" s="474" t="str">
        <f>IF(Taula423[[#This Row],[Data inici contracte]]=0,"",12/365*Taula423[[#This Row],[Dies de contracte en vigor durant l´any 2023]])</f>
        <v/>
      </c>
      <c r="AH108" s="474" t="str">
        <f>IF(Taula423[[#This Row],[Data inici contracte]]=0,"",2/365*Taula423[[#This Row],[Dies de contracte en vigor durant l´any 2023]])</f>
        <v/>
      </c>
      <c r="AI108" s="322">
        <f>IF(AR108=1,((241.81/365)*Taula423[[#This Row],[Dies de contracte en vigor durant l´any 2023]]),0)</f>
        <v>0</v>
      </c>
      <c r="AJ108" s="322"/>
      <c r="AK10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10)]]&lt;&gt;"",AR108=1),1,0)</f>
        <v>0</v>
      </c>
      <c r="AL108" s="534">
        <f t="shared" si="11"/>
        <v>0</v>
      </c>
      <c r="AM10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08" s="322"/>
      <c r="AO108" s="274"/>
      <c r="AP108" s="274"/>
      <c r="AR108" s="429">
        <f>IF(Taula423[[#This Row],[Núm. d''ordre]]&lt;&gt;"",1,0)</f>
        <v>0</v>
      </c>
      <c r="AT108" s="429">
        <f>IF(Taula423[[#This Row],[Núm. d''ordre]]&gt;0,1,0)</f>
        <v>1</v>
      </c>
      <c r="AV108" s="275">
        <f t="shared" si="12"/>
        <v>0</v>
      </c>
      <c r="AW108" s="275">
        <f t="shared" si="13"/>
        <v>0</v>
      </c>
      <c r="AX108" s="275">
        <f t="shared" si="8"/>
        <v>0</v>
      </c>
      <c r="AY108" s="274"/>
      <c r="AZ108" s="275">
        <f t="shared" si="9"/>
        <v>0</v>
      </c>
      <c r="BA108" s="275">
        <f t="shared" si="10"/>
        <v>0</v>
      </c>
      <c r="BZ108" s="276"/>
      <c r="CA108" s="276"/>
      <c r="CB108" s="276"/>
    </row>
    <row r="109" spans="1:80" ht="13.5" customHeight="1">
      <c r="A109" s="267"/>
      <c r="B109" s="274" t="str">
        <f>IF($C109&lt;&gt;"",MAX($B$7:B108)+1,"")</f>
        <v/>
      </c>
      <c r="C109" s="325"/>
      <c r="D109" s="337"/>
      <c r="E109" s="338"/>
      <c r="F109" s="311"/>
      <c r="G109" s="311"/>
      <c r="H109" s="324"/>
      <c r="I109" s="313">
        <f ca="1">DATEDIF(Taula423[[#This Row],[Data naixement dd/mm/aaaa]],TODAY(),"Y")</f>
        <v>124</v>
      </c>
      <c r="J109" s="325"/>
      <c r="K109" s="329"/>
      <c r="L109" s="342"/>
      <c r="M109" s="328"/>
      <c r="N109" s="328"/>
      <c r="O109" s="533" t="str">
        <f>IF(Taula423[[#This Row],[Data inici contracte]]&lt;&gt;0,Taula423[[#This Row],[Data finalització contracte]]+1,"")</f>
        <v/>
      </c>
      <c r="P10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09" s="373" t="str">
        <f>IF(Taula423[[#This Row],[Data inici contracte]]&lt;&gt;0,((Taula423[[#This Row],[Dies de contracte en vigor durant l´any 2023]]/365)*14),"")</f>
        <v/>
      </c>
      <c r="R109" s="367"/>
      <c r="S109" s="367"/>
      <c r="T10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09" s="373" t="str">
        <f>IF(Taula423[[#This Row],[Suma total d''hores d''atenció]]=0,"",AM109)</f>
        <v/>
      </c>
      <c r="V109" s="329"/>
      <c r="W109" s="339"/>
      <c r="X109" s="339"/>
      <c r="Y109" s="339"/>
      <c r="Z109" s="339"/>
      <c r="AA109" s="339"/>
      <c r="AB109" s="318">
        <f t="shared" si="7"/>
        <v>0</v>
      </c>
      <c r="AC109" s="335">
        <f>Taula423[[#This Row],[Mòdul aplicat]]</f>
        <v>0</v>
      </c>
      <c r="AD109" s="336"/>
      <c r="AE109" s="343"/>
      <c r="AF109" s="269"/>
      <c r="AG109" s="474" t="str">
        <f>IF(Taula423[[#This Row],[Data inici contracte]]=0,"",12/365*Taula423[[#This Row],[Dies de contracte en vigor durant l´any 2023]])</f>
        <v/>
      </c>
      <c r="AH109" s="474" t="str">
        <f>IF(Taula423[[#This Row],[Data inici contracte]]=0,"",2/365*Taula423[[#This Row],[Dies de contracte en vigor durant l´any 2023]])</f>
        <v/>
      </c>
      <c r="AI109" s="322">
        <f>IF(AR109=1,((241.81/365)*Taula423[[#This Row],[Dies de contracte en vigor durant l´any 2023]]),0)</f>
        <v>0</v>
      </c>
      <c r="AJ109" s="322"/>
      <c r="AK10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10)]]&lt;&gt;"",AR109=1),1,0)</f>
        <v>0</v>
      </c>
      <c r="AL109" s="534">
        <f t="shared" si="11"/>
        <v>0</v>
      </c>
      <c r="AM10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09" s="322"/>
      <c r="AO109" s="274"/>
      <c r="AP109" s="274"/>
      <c r="AR109" s="429">
        <f>IF(Taula423[[#This Row],[Núm. d''ordre]]&lt;&gt;"",1,0)</f>
        <v>0</v>
      </c>
      <c r="AT109" s="429">
        <f>IF(Taula423[[#This Row],[Núm. d''ordre]]&gt;0,1,0)</f>
        <v>1</v>
      </c>
      <c r="AV109" s="275">
        <f t="shared" si="12"/>
        <v>0</v>
      </c>
      <c r="AW109" s="275">
        <f t="shared" si="13"/>
        <v>0</v>
      </c>
      <c r="AX109" s="275">
        <f t="shared" si="8"/>
        <v>0</v>
      </c>
      <c r="AY109" s="274"/>
      <c r="AZ109" s="275">
        <f t="shared" si="9"/>
        <v>0</v>
      </c>
      <c r="BA109" s="275">
        <f t="shared" si="10"/>
        <v>0</v>
      </c>
      <c r="BZ109" s="276"/>
      <c r="CA109" s="276"/>
      <c r="CB109" s="276"/>
    </row>
    <row r="110" spans="1:80" ht="13.5" customHeight="1">
      <c r="A110" s="267"/>
      <c r="B110" s="274" t="str">
        <f>IF($C110&lt;&gt;"",MAX($B$7:B109)+1,"")</f>
        <v/>
      </c>
      <c r="C110" s="325"/>
      <c r="D110" s="337"/>
      <c r="E110" s="338"/>
      <c r="F110" s="311"/>
      <c r="G110" s="311"/>
      <c r="H110" s="324"/>
      <c r="I110" s="313">
        <f ca="1">DATEDIF(Taula423[[#This Row],[Data naixement dd/mm/aaaa]],TODAY(),"Y")</f>
        <v>124</v>
      </c>
      <c r="J110" s="325"/>
      <c r="K110" s="329"/>
      <c r="L110" s="342"/>
      <c r="M110" s="328"/>
      <c r="N110" s="328"/>
      <c r="O110" s="533" t="str">
        <f>IF(Taula423[[#This Row],[Data inici contracte]]&lt;&gt;0,Taula423[[#This Row],[Data finalització contracte]]+1,"")</f>
        <v/>
      </c>
      <c r="P11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10" s="373" t="str">
        <f>IF(Taula423[[#This Row],[Data inici contracte]]&lt;&gt;0,((Taula423[[#This Row],[Dies de contracte en vigor durant l´any 2023]]/365)*14),"")</f>
        <v/>
      </c>
      <c r="R110" s="367"/>
      <c r="S110" s="367"/>
      <c r="T11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10" s="373" t="str">
        <f>IF(Taula423[[#This Row],[Suma total d''hores d''atenció]]=0,"",AM110)</f>
        <v/>
      </c>
      <c r="V110" s="329"/>
      <c r="W110" s="339"/>
      <c r="X110" s="339"/>
      <c r="Y110" s="339"/>
      <c r="Z110" s="339"/>
      <c r="AA110" s="339"/>
      <c r="AB110" s="318">
        <f t="shared" si="7"/>
        <v>0</v>
      </c>
      <c r="AC110" s="335">
        <f>Taula423[[#This Row],[Mòdul aplicat]]</f>
        <v>0</v>
      </c>
      <c r="AD110" s="336"/>
      <c r="AE110" s="343"/>
      <c r="AF110" s="269"/>
      <c r="AG110" s="474" t="str">
        <f>IF(Taula423[[#This Row],[Data inici contracte]]=0,"",12/365*Taula423[[#This Row],[Dies de contracte en vigor durant l´any 2023]])</f>
        <v/>
      </c>
      <c r="AH110" s="474" t="str">
        <f>IF(Taula423[[#This Row],[Data inici contracte]]=0,"",2/365*Taula423[[#This Row],[Dies de contracte en vigor durant l´any 2023]])</f>
        <v/>
      </c>
      <c r="AI110" s="322">
        <f>IF(AR110=1,((241.81/365)*Taula423[[#This Row],[Dies de contracte en vigor durant l´any 2023]]),0)</f>
        <v>0</v>
      </c>
      <c r="AJ110" s="322"/>
      <c r="AK11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10)]]&lt;&gt;"",AR110=1),1,0)</f>
        <v>0</v>
      </c>
      <c r="AL110" s="534">
        <f t="shared" si="11"/>
        <v>0</v>
      </c>
      <c r="AM11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10" s="322"/>
      <c r="AO110" s="274"/>
      <c r="AP110" s="274"/>
      <c r="AR110" s="429">
        <f>IF(Taula423[[#This Row],[Núm. d''ordre]]&lt;&gt;"",1,0)</f>
        <v>0</v>
      </c>
      <c r="AT110" s="429">
        <f>IF(Taula423[[#This Row],[Núm. d''ordre]]&gt;0,1,0)</f>
        <v>1</v>
      </c>
      <c r="AV110" s="275">
        <f t="shared" si="12"/>
        <v>0</v>
      </c>
      <c r="AW110" s="275">
        <f t="shared" si="13"/>
        <v>0</v>
      </c>
      <c r="AX110" s="275">
        <f t="shared" si="8"/>
        <v>0</v>
      </c>
      <c r="AY110" s="274"/>
      <c r="AZ110" s="275">
        <f t="shared" si="9"/>
        <v>0</v>
      </c>
      <c r="BA110" s="275">
        <f t="shared" si="10"/>
        <v>0</v>
      </c>
      <c r="BZ110" s="276"/>
      <c r="CA110" s="276"/>
      <c r="CB110" s="276"/>
    </row>
    <row r="111" spans="1:80" ht="13.5" customHeight="1">
      <c r="A111" s="267"/>
      <c r="B111" s="274" t="str">
        <f>IF($C111&lt;&gt;"",MAX($B$7:B110)+1,"")</f>
        <v/>
      </c>
      <c r="C111" s="325"/>
      <c r="D111" s="337"/>
      <c r="E111" s="338"/>
      <c r="F111" s="311"/>
      <c r="G111" s="311"/>
      <c r="H111" s="324"/>
      <c r="I111" s="313">
        <f ca="1">DATEDIF(Taula423[[#This Row],[Data naixement dd/mm/aaaa]],TODAY(),"Y")</f>
        <v>124</v>
      </c>
      <c r="J111" s="325"/>
      <c r="K111" s="329"/>
      <c r="L111" s="342"/>
      <c r="M111" s="328"/>
      <c r="N111" s="328"/>
      <c r="O111" s="533" t="str">
        <f>IF(Taula423[[#This Row],[Data inici contracte]]&lt;&gt;0,Taula423[[#This Row],[Data finalització contracte]]+1,"")</f>
        <v/>
      </c>
      <c r="P11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11" s="373" t="str">
        <f>IF(Taula423[[#This Row],[Data inici contracte]]&lt;&gt;0,((Taula423[[#This Row],[Dies de contracte en vigor durant l´any 2023]]/365)*14),"")</f>
        <v/>
      </c>
      <c r="R111" s="367"/>
      <c r="S111" s="367"/>
      <c r="T11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11" s="373" t="str">
        <f>IF(Taula423[[#This Row],[Suma total d''hores d''atenció]]=0,"",AM111)</f>
        <v/>
      </c>
      <c r="V111" s="329"/>
      <c r="W111" s="339"/>
      <c r="X111" s="339"/>
      <c r="Y111" s="339"/>
      <c r="Z111" s="339"/>
      <c r="AA111" s="339"/>
      <c r="AB111" s="318">
        <f t="shared" si="7"/>
        <v>0</v>
      </c>
      <c r="AC111" s="335">
        <f>Taula423[[#This Row],[Mòdul aplicat]]</f>
        <v>0</v>
      </c>
      <c r="AD111" s="336"/>
      <c r="AE111" s="343"/>
      <c r="AF111" s="269"/>
      <c r="AG111" s="474" t="str">
        <f>IF(Taula423[[#This Row],[Data inici contracte]]=0,"",12/365*Taula423[[#This Row],[Dies de contracte en vigor durant l´any 2023]])</f>
        <v/>
      </c>
      <c r="AH111" s="474" t="str">
        <f>IF(Taula423[[#This Row],[Data inici contracte]]=0,"",2/365*Taula423[[#This Row],[Dies de contracte en vigor durant l´any 2023]])</f>
        <v/>
      </c>
      <c r="AI111" s="322">
        <f>IF(AR111=1,((241.81/365)*Taula423[[#This Row],[Dies de contracte en vigor durant l´any 2023]]),0)</f>
        <v>0</v>
      </c>
      <c r="AJ111" s="322"/>
      <c r="AK11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10)]]&lt;&gt;"",AR111=1),1,0)</f>
        <v>0</v>
      </c>
      <c r="AL111" s="534">
        <f t="shared" si="11"/>
        <v>0</v>
      </c>
      <c r="AM11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11" s="322"/>
      <c r="AO111" s="274"/>
      <c r="AP111" s="274"/>
      <c r="AR111" s="429">
        <f>IF(Taula423[[#This Row],[Núm. d''ordre]]&lt;&gt;"",1,0)</f>
        <v>0</v>
      </c>
      <c r="AT111" s="429">
        <f>IF(Taula423[[#This Row],[Núm. d''ordre]]&gt;0,1,0)</f>
        <v>1</v>
      </c>
      <c r="AV111" s="275">
        <f t="shared" si="12"/>
        <v>0</v>
      </c>
      <c r="AW111" s="275">
        <f t="shared" si="13"/>
        <v>0</v>
      </c>
      <c r="AX111" s="275">
        <f t="shared" si="8"/>
        <v>0</v>
      </c>
      <c r="AY111" s="274"/>
      <c r="AZ111" s="275">
        <f t="shared" si="9"/>
        <v>0</v>
      </c>
      <c r="BA111" s="275">
        <f t="shared" si="10"/>
        <v>0</v>
      </c>
      <c r="BZ111" s="276"/>
      <c r="CA111" s="276"/>
      <c r="CB111" s="276"/>
    </row>
    <row r="112" spans="1:80" ht="13.5" customHeight="1">
      <c r="A112" s="267"/>
      <c r="B112" s="274" t="str">
        <f>IF($C112&lt;&gt;"",MAX($B$7:B111)+1,"")</f>
        <v/>
      </c>
      <c r="C112" s="325"/>
      <c r="D112" s="337"/>
      <c r="E112" s="338"/>
      <c r="F112" s="311"/>
      <c r="G112" s="311"/>
      <c r="H112" s="324"/>
      <c r="I112" s="313">
        <f ca="1">DATEDIF(Taula423[[#This Row],[Data naixement dd/mm/aaaa]],TODAY(),"Y")</f>
        <v>124</v>
      </c>
      <c r="J112" s="325"/>
      <c r="K112" s="329"/>
      <c r="L112" s="342"/>
      <c r="M112" s="328"/>
      <c r="N112" s="328"/>
      <c r="O112" s="533" t="str">
        <f>IF(Taula423[[#This Row],[Data inici contracte]]&lt;&gt;0,Taula423[[#This Row],[Data finalització contracte]]+1,"")</f>
        <v/>
      </c>
      <c r="P11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12" s="373" t="str">
        <f>IF(Taula423[[#This Row],[Data inici contracte]]&lt;&gt;0,((Taula423[[#This Row],[Dies de contracte en vigor durant l´any 2023]]/365)*14),"")</f>
        <v/>
      </c>
      <c r="R112" s="367"/>
      <c r="S112" s="367"/>
      <c r="T11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12" s="373" t="str">
        <f>IF(Taula423[[#This Row],[Suma total d''hores d''atenció]]=0,"",AM112)</f>
        <v/>
      </c>
      <c r="V112" s="329"/>
      <c r="W112" s="339"/>
      <c r="X112" s="339"/>
      <c r="Y112" s="339"/>
      <c r="Z112" s="339"/>
      <c r="AA112" s="339"/>
      <c r="AB112" s="318">
        <f t="shared" si="7"/>
        <v>0</v>
      </c>
      <c r="AC112" s="335">
        <f>Taula423[[#This Row],[Mòdul aplicat]]</f>
        <v>0</v>
      </c>
      <c r="AD112" s="336"/>
      <c r="AE112" s="343"/>
      <c r="AF112" s="269"/>
      <c r="AG112" s="474" t="str">
        <f>IF(Taula423[[#This Row],[Data inici contracte]]=0,"",12/365*Taula423[[#This Row],[Dies de contracte en vigor durant l´any 2023]])</f>
        <v/>
      </c>
      <c r="AH112" s="474" t="str">
        <f>IF(Taula423[[#This Row],[Data inici contracte]]=0,"",2/365*Taula423[[#This Row],[Dies de contracte en vigor durant l´any 2023]])</f>
        <v/>
      </c>
      <c r="AI112" s="322">
        <f>IF(AR112=1,((241.81/365)*Taula423[[#This Row],[Dies de contracte en vigor durant l´any 2023]]),0)</f>
        <v>0</v>
      </c>
      <c r="AJ112" s="322"/>
      <c r="AK11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10)]]&lt;&gt;"",AR112=1),1,0)</f>
        <v>0</v>
      </c>
      <c r="AL112" s="534">
        <f t="shared" si="11"/>
        <v>0</v>
      </c>
      <c r="AM11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12" s="322"/>
      <c r="AO112" s="274"/>
      <c r="AP112" s="274"/>
      <c r="AR112" s="429">
        <f>IF(Taula423[[#This Row],[Núm. d''ordre]]&lt;&gt;"",1,0)</f>
        <v>0</v>
      </c>
      <c r="AT112" s="429">
        <f>IF(Taula423[[#This Row],[Núm. d''ordre]]&gt;0,1,0)</f>
        <v>1</v>
      </c>
      <c r="AV112" s="275">
        <f t="shared" si="12"/>
        <v>0</v>
      </c>
      <c r="AW112" s="275">
        <f t="shared" si="13"/>
        <v>0</v>
      </c>
      <c r="AX112" s="275">
        <f t="shared" si="8"/>
        <v>0</v>
      </c>
      <c r="AY112" s="274"/>
      <c r="AZ112" s="275">
        <f t="shared" si="9"/>
        <v>0</v>
      </c>
      <c r="BA112" s="275">
        <f t="shared" si="10"/>
        <v>0</v>
      </c>
      <c r="BZ112" s="276"/>
      <c r="CA112" s="276"/>
      <c r="CB112" s="276"/>
    </row>
    <row r="113" spans="1:80" ht="13.5" customHeight="1">
      <c r="A113" s="267"/>
      <c r="B113" s="274" t="str">
        <f>IF($C113&lt;&gt;"",MAX($B$7:B112)+1,"")</f>
        <v/>
      </c>
      <c r="C113" s="325"/>
      <c r="D113" s="337"/>
      <c r="E113" s="338"/>
      <c r="F113" s="311"/>
      <c r="G113" s="311"/>
      <c r="H113" s="324"/>
      <c r="I113" s="313">
        <f ca="1">DATEDIF(Taula423[[#This Row],[Data naixement dd/mm/aaaa]],TODAY(),"Y")</f>
        <v>124</v>
      </c>
      <c r="J113" s="325"/>
      <c r="K113" s="329"/>
      <c r="L113" s="342"/>
      <c r="M113" s="328"/>
      <c r="N113" s="328"/>
      <c r="O113" s="533" t="str">
        <f>IF(Taula423[[#This Row],[Data inici contracte]]&lt;&gt;0,Taula423[[#This Row],[Data finalització contracte]]+1,"")</f>
        <v/>
      </c>
      <c r="P11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13" s="373" t="str">
        <f>IF(Taula423[[#This Row],[Data inici contracte]]&lt;&gt;0,((Taula423[[#This Row],[Dies de contracte en vigor durant l´any 2023]]/365)*14),"")</f>
        <v/>
      </c>
      <c r="R113" s="367"/>
      <c r="S113" s="367"/>
      <c r="T11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13" s="373" t="str">
        <f>IF(Taula423[[#This Row],[Suma total d''hores d''atenció]]=0,"",AM113)</f>
        <v/>
      </c>
      <c r="V113" s="329"/>
      <c r="W113" s="339"/>
      <c r="X113" s="339"/>
      <c r="Y113" s="339"/>
      <c r="Z113" s="339"/>
      <c r="AA113" s="339"/>
      <c r="AB113" s="318">
        <f t="shared" si="7"/>
        <v>0</v>
      </c>
      <c r="AC113" s="335">
        <f>Taula423[[#This Row],[Mòdul aplicat]]</f>
        <v>0</v>
      </c>
      <c r="AD113" s="336"/>
      <c r="AE113" s="343"/>
      <c r="AF113" s="269"/>
      <c r="AG113" s="474" t="str">
        <f>IF(Taula423[[#This Row],[Data inici contracte]]=0,"",12/365*Taula423[[#This Row],[Dies de contracte en vigor durant l´any 2023]])</f>
        <v/>
      </c>
      <c r="AH113" s="474" t="str">
        <f>IF(Taula423[[#This Row],[Data inici contracte]]=0,"",2/365*Taula423[[#This Row],[Dies de contracte en vigor durant l´any 2023]])</f>
        <v/>
      </c>
      <c r="AI113" s="322">
        <f>IF(AR113=1,((241.81/365)*Taula423[[#This Row],[Dies de contracte en vigor durant l´any 2023]]),0)</f>
        <v>0</v>
      </c>
      <c r="AJ113" s="322"/>
      <c r="AK11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10)]]&lt;&gt;"",AR113=1),1,0)</f>
        <v>0</v>
      </c>
      <c r="AL113" s="534">
        <f t="shared" si="11"/>
        <v>0</v>
      </c>
      <c r="AM11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13" s="322"/>
      <c r="AO113" s="274"/>
      <c r="AP113" s="274"/>
      <c r="AR113" s="429">
        <f>IF(Taula423[[#This Row],[Núm. d''ordre]]&lt;&gt;"",1,0)</f>
        <v>0</v>
      </c>
      <c r="AT113" s="429">
        <f>IF(Taula423[[#This Row],[Núm. d''ordre]]&gt;0,1,0)</f>
        <v>1</v>
      </c>
      <c r="AV113" s="275">
        <f t="shared" si="12"/>
        <v>0</v>
      </c>
      <c r="AW113" s="275">
        <f t="shared" si="13"/>
        <v>0</v>
      </c>
      <c r="AX113" s="275">
        <f t="shared" si="8"/>
        <v>0</v>
      </c>
      <c r="AY113" s="274"/>
      <c r="AZ113" s="275">
        <f t="shared" si="9"/>
        <v>0</v>
      </c>
      <c r="BA113" s="275">
        <f t="shared" si="10"/>
        <v>0</v>
      </c>
      <c r="BZ113" s="276"/>
      <c r="CA113" s="276"/>
      <c r="CB113" s="276"/>
    </row>
    <row r="114" spans="1:80" ht="13.5" customHeight="1">
      <c r="A114" s="267"/>
      <c r="B114" s="274" t="str">
        <f>IF($C114&lt;&gt;"",MAX($B$7:B113)+1,"")</f>
        <v/>
      </c>
      <c r="C114" s="325"/>
      <c r="D114" s="337"/>
      <c r="E114" s="338"/>
      <c r="F114" s="311"/>
      <c r="G114" s="311"/>
      <c r="H114" s="324"/>
      <c r="I114" s="313">
        <f ca="1">DATEDIF(Taula423[[#This Row],[Data naixement dd/mm/aaaa]],TODAY(),"Y")</f>
        <v>124</v>
      </c>
      <c r="J114" s="325"/>
      <c r="K114" s="329"/>
      <c r="L114" s="342"/>
      <c r="M114" s="328"/>
      <c r="N114" s="328"/>
      <c r="O114" s="533" t="str">
        <f>IF(Taula423[[#This Row],[Data inici contracte]]&lt;&gt;0,Taula423[[#This Row],[Data finalització contracte]]+1,"")</f>
        <v/>
      </c>
      <c r="P11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14" s="373" t="str">
        <f>IF(Taula423[[#This Row],[Data inici contracte]]&lt;&gt;0,((Taula423[[#This Row],[Dies de contracte en vigor durant l´any 2023]]/365)*14),"")</f>
        <v/>
      </c>
      <c r="R114" s="367"/>
      <c r="S114" s="367"/>
      <c r="T11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14" s="373" t="str">
        <f>IF(Taula423[[#This Row],[Suma total d''hores d''atenció]]=0,"",AM114)</f>
        <v/>
      </c>
      <c r="V114" s="329"/>
      <c r="W114" s="339"/>
      <c r="X114" s="339"/>
      <c r="Y114" s="339"/>
      <c r="Z114" s="339"/>
      <c r="AA114" s="339"/>
      <c r="AB114" s="318">
        <f t="shared" si="7"/>
        <v>0</v>
      </c>
      <c r="AC114" s="335">
        <f>Taula423[[#This Row],[Mòdul aplicat]]</f>
        <v>0</v>
      </c>
      <c r="AD114" s="336"/>
      <c r="AE114" s="343"/>
      <c r="AF114" s="269"/>
      <c r="AG114" s="474" t="str">
        <f>IF(Taula423[[#This Row],[Data inici contracte]]=0,"",12/365*Taula423[[#This Row],[Dies de contracte en vigor durant l´any 2023]])</f>
        <v/>
      </c>
      <c r="AH114" s="474" t="str">
        <f>IF(Taula423[[#This Row],[Data inici contracte]]=0,"",2/365*Taula423[[#This Row],[Dies de contracte en vigor durant l´any 2023]])</f>
        <v/>
      </c>
      <c r="AI114" s="322">
        <f>IF(AR114=1,((241.81/365)*Taula423[[#This Row],[Dies de contracte en vigor durant l´any 2023]]),0)</f>
        <v>0</v>
      </c>
      <c r="AJ114" s="322"/>
      <c r="AK11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10)]]&lt;&gt;"",AR114=1),1,0)</f>
        <v>0</v>
      </c>
      <c r="AL114" s="534">
        <f t="shared" si="11"/>
        <v>0</v>
      </c>
      <c r="AM11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14" s="322"/>
      <c r="AO114" s="274"/>
      <c r="AP114" s="274"/>
      <c r="AR114" s="429">
        <f>IF(Taula423[[#This Row],[Núm. d''ordre]]&lt;&gt;"",1,0)</f>
        <v>0</v>
      </c>
      <c r="AT114" s="429">
        <f>IF(Taula423[[#This Row],[Núm. d''ordre]]&gt;0,1,0)</f>
        <v>1</v>
      </c>
      <c r="AV114" s="275">
        <f t="shared" si="12"/>
        <v>0</v>
      </c>
      <c r="AW114" s="275">
        <f t="shared" si="13"/>
        <v>0</v>
      </c>
      <c r="AX114" s="275">
        <f t="shared" si="8"/>
        <v>0</v>
      </c>
      <c r="AY114" s="274"/>
      <c r="AZ114" s="275">
        <f t="shared" si="9"/>
        <v>0</v>
      </c>
      <c r="BA114" s="275">
        <f t="shared" si="10"/>
        <v>0</v>
      </c>
      <c r="BZ114" s="276"/>
      <c r="CA114" s="276"/>
      <c r="CB114" s="276"/>
    </row>
    <row r="115" spans="1:80" ht="13.5" customHeight="1">
      <c r="A115" s="267"/>
      <c r="B115" s="274" t="str">
        <f>IF($C115&lt;&gt;"",MAX($B$7:B114)+1,"")</f>
        <v/>
      </c>
      <c r="C115" s="325"/>
      <c r="D115" s="337"/>
      <c r="E115" s="338"/>
      <c r="F115" s="311"/>
      <c r="G115" s="311"/>
      <c r="H115" s="324"/>
      <c r="I115" s="313">
        <f ca="1">DATEDIF(Taula423[[#This Row],[Data naixement dd/mm/aaaa]],TODAY(),"Y")</f>
        <v>124</v>
      </c>
      <c r="J115" s="325"/>
      <c r="K115" s="329"/>
      <c r="L115" s="342"/>
      <c r="M115" s="328"/>
      <c r="N115" s="328"/>
      <c r="O115" s="533" t="str">
        <f>IF(Taula423[[#This Row],[Data inici contracte]]&lt;&gt;0,Taula423[[#This Row],[Data finalització contracte]]+1,"")</f>
        <v/>
      </c>
      <c r="P11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15" s="373" t="str">
        <f>IF(Taula423[[#This Row],[Data inici contracte]]&lt;&gt;0,((Taula423[[#This Row],[Dies de contracte en vigor durant l´any 2023]]/365)*14),"")</f>
        <v/>
      </c>
      <c r="R115" s="367"/>
      <c r="S115" s="367"/>
      <c r="T11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15" s="373" t="str">
        <f>IF(Taula423[[#This Row],[Suma total d''hores d''atenció]]=0,"",AM115)</f>
        <v/>
      </c>
      <c r="V115" s="329"/>
      <c r="W115" s="339"/>
      <c r="X115" s="339"/>
      <c r="Y115" s="339"/>
      <c r="Z115" s="339"/>
      <c r="AA115" s="339"/>
      <c r="AB115" s="318">
        <f t="shared" si="7"/>
        <v>0</v>
      </c>
      <c r="AC115" s="335">
        <f>Taula423[[#This Row],[Mòdul aplicat]]</f>
        <v>0</v>
      </c>
      <c r="AD115" s="336"/>
      <c r="AE115" s="343"/>
      <c r="AF115" s="269"/>
      <c r="AG115" s="474" t="str">
        <f>IF(Taula423[[#This Row],[Data inici contracte]]=0,"",12/365*Taula423[[#This Row],[Dies de contracte en vigor durant l´any 2023]])</f>
        <v/>
      </c>
      <c r="AH115" s="474" t="str">
        <f>IF(Taula423[[#This Row],[Data inici contracte]]=0,"",2/365*Taula423[[#This Row],[Dies de contracte en vigor durant l´any 2023]])</f>
        <v/>
      </c>
      <c r="AI115" s="322">
        <f>IF(AR115=1,((241.81/365)*Taula423[[#This Row],[Dies de contracte en vigor durant l´any 2023]]),0)</f>
        <v>0</v>
      </c>
      <c r="AJ115" s="322"/>
      <c r="AK11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10)]]&lt;&gt;"",AR115=1),1,0)</f>
        <v>0</v>
      </c>
      <c r="AL115" s="534">
        <f t="shared" si="11"/>
        <v>0</v>
      </c>
      <c r="AM11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15" s="322"/>
      <c r="AO115" s="274"/>
      <c r="AP115" s="274"/>
      <c r="AR115" s="429">
        <f>IF(Taula423[[#This Row],[Núm. d''ordre]]&lt;&gt;"",1,0)</f>
        <v>0</v>
      </c>
      <c r="AT115" s="429">
        <f>IF(Taula423[[#This Row],[Núm. d''ordre]]&gt;0,1,0)</f>
        <v>1</v>
      </c>
      <c r="AV115" s="275">
        <f t="shared" si="12"/>
        <v>0</v>
      </c>
      <c r="AW115" s="275">
        <f t="shared" si="13"/>
        <v>0</v>
      </c>
      <c r="AX115" s="275">
        <f t="shared" si="8"/>
        <v>0</v>
      </c>
      <c r="AY115" s="274"/>
      <c r="AZ115" s="275">
        <f t="shared" si="9"/>
        <v>0</v>
      </c>
      <c r="BA115" s="275">
        <f t="shared" si="10"/>
        <v>0</v>
      </c>
      <c r="BZ115" s="276"/>
      <c r="CA115" s="276"/>
      <c r="CB115" s="276"/>
    </row>
    <row r="116" spans="1:80" ht="13.5" customHeight="1">
      <c r="A116" s="267"/>
      <c r="B116" s="274" t="str">
        <f>IF($C116&lt;&gt;"",MAX($B$7:B115)+1,"")</f>
        <v/>
      </c>
      <c r="C116" s="325"/>
      <c r="D116" s="337"/>
      <c r="E116" s="338"/>
      <c r="F116" s="311"/>
      <c r="G116" s="311"/>
      <c r="H116" s="324"/>
      <c r="I116" s="313">
        <f ca="1">DATEDIF(Taula423[[#This Row],[Data naixement dd/mm/aaaa]],TODAY(),"Y")</f>
        <v>124</v>
      </c>
      <c r="J116" s="325"/>
      <c r="K116" s="329"/>
      <c r="L116" s="342"/>
      <c r="M116" s="328"/>
      <c r="N116" s="328"/>
      <c r="O116" s="533" t="str">
        <f>IF(Taula423[[#This Row],[Data inici contracte]]&lt;&gt;0,Taula423[[#This Row],[Data finalització contracte]]+1,"")</f>
        <v/>
      </c>
      <c r="P11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16" s="373" t="str">
        <f>IF(Taula423[[#This Row],[Data inici contracte]]&lt;&gt;0,((Taula423[[#This Row],[Dies de contracte en vigor durant l´any 2023]]/365)*14),"")</f>
        <v/>
      </c>
      <c r="R116" s="367"/>
      <c r="S116" s="367"/>
      <c r="T11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16" s="373" t="str">
        <f>IF(Taula423[[#This Row],[Suma total d''hores d''atenció]]=0,"",AM116)</f>
        <v/>
      </c>
      <c r="V116" s="329"/>
      <c r="W116" s="339"/>
      <c r="X116" s="339"/>
      <c r="Y116" s="339"/>
      <c r="Z116" s="339"/>
      <c r="AA116" s="339"/>
      <c r="AB116" s="318">
        <f t="shared" si="7"/>
        <v>0</v>
      </c>
      <c r="AC116" s="335">
        <f>Taula423[[#This Row],[Mòdul aplicat]]</f>
        <v>0</v>
      </c>
      <c r="AD116" s="336"/>
      <c r="AE116" s="343"/>
      <c r="AF116" s="269"/>
      <c r="AG116" s="474" t="str">
        <f>IF(Taula423[[#This Row],[Data inici contracte]]=0,"",12/365*Taula423[[#This Row],[Dies de contracte en vigor durant l´any 2023]])</f>
        <v/>
      </c>
      <c r="AH116" s="474" t="str">
        <f>IF(Taula423[[#This Row],[Data inici contracte]]=0,"",2/365*Taula423[[#This Row],[Dies de contracte en vigor durant l´any 2023]])</f>
        <v/>
      </c>
      <c r="AI116" s="322">
        <f>IF(AR116=1,((241.81/365)*Taula423[[#This Row],[Dies de contracte en vigor durant l´any 2023]]),0)</f>
        <v>0</v>
      </c>
      <c r="AJ116" s="322"/>
      <c r="AK11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10)]]&lt;&gt;"",AR116=1),1,0)</f>
        <v>0</v>
      </c>
      <c r="AL116" s="534">
        <f t="shared" si="11"/>
        <v>0</v>
      </c>
      <c r="AM11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16" s="322"/>
      <c r="AO116" s="274"/>
      <c r="AP116" s="274"/>
      <c r="AR116" s="429">
        <f>IF(Taula423[[#This Row],[Núm. d''ordre]]&lt;&gt;"",1,0)</f>
        <v>0</v>
      </c>
      <c r="AT116" s="429">
        <f>IF(Taula423[[#This Row],[Núm. d''ordre]]&gt;0,1,0)</f>
        <v>1</v>
      </c>
      <c r="AV116" s="275">
        <f t="shared" si="12"/>
        <v>0</v>
      </c>
      <c r="AW116" s="275">
        <f t="shared" si="13"/>
        <v>0</v>
      </c>
      <c r="AX116" s="275">
        <f t="shared" si="8"/>
        <v>0</v>
      </c>
      <c r="AY116" s="274"/>
      <c r="AZ116" s="275">
        <f t="shared" si="9"/>
        <v>0</v>
      </c>
      <c r="BA116" s="275">
        <f t="shared" si="10"/>
        <v>0</v>
      </c>
      <c r="BZ116" s="276"/>
      <c r="CA116" s="276"/>
      <c r="CB116" s="276"/>
    </row>
    <row r="117" spans="1:80" ht="13.5" customHeight="1">
      <c r="A117" s="267"/>
      <c r="B117" s="274" t="str">
        <f>IF($C117&lt;&gt;"",MAX($B$7:B116)+1,"")</f>
        <v/>
      </c>
      <c r="C117" s="325"/>
      <c r="D117" s="337"/>
      <c r="E117" s="338"/>
      <c r="F117" s="311"/>
      <c r="G117" s="311"/>
      <c r="H117" s="324"/>
      <c r="I117" s="313">
        <f ca="1">DATEDIF(Taula423[[#This Row],[Data naixement dd/mm/aaaa]],TODAY(),"Y")</f>
        <v>124</v>
      </c>
      <c r="J117" s="325"/>
      <c r="K117" s="329"/>
      <c r="L117" s="342"/>
      <c r="M117" s="328"/>
      <c r="N117" s="328"/>
      <c r="O117" s="533" t="str">
        <f>IF(Taula423[[#This Row],[Data inici contracte]]&lt;&gt;0,Taula423[[#This Row],[Data finalització contracte]]+1,"")</f>
        <v/>
      </c>
      <c r="P11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17" s="373" t="str">
        <f>IF(Taula423[[#This Row],[Data inici contracte]]&lt;&gt;0,((Taula423[[#This Row],[Dies de contracte en vigor durant l´any 2023]]/365)*14),"")</f>
        <v/>
      </c>
      <c r="R117" s="367"/>
      <c r="S117" s="367"/>
      <c r="T11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17" s="373" t="str">
        <f>IF(Taula423[[#This Row],[Suma total d''hores d''atenció]]=0,"",AM117)</f>
        <v/>
      </c>
      <c r="V117" s="329"/>
      <c r="W117" s="339"/>
      <c r="X117" s="339"/>
      <c r="Y117" s="339"/>
      <c r="Z117" s="339"/>
      <c r="AA117" s="339"/>
      <c r="AB117" s="318">
        <f t="shared" si="7"/>
        <v>0</v>
      </c>
      <c r="AC117" s="335">
        <f>Taula423[[#This Row],[Mòdul aplicat]]</f>
        <v>0</v>
      </c>
      <c r="AD117" s="336"/>
      <c r="AE117" s="343"/>
      <c r="AF117" s="269"/>
      <c r="AG117" s="474" t="str">
        <f>IF(Taula423[[#This Row],[Data inici contracte]]=0,"",12/365*Taula423[[#This Row],[Dies de contracte en vigor durant l´any 2023]])</f>
        <v/>
      </c>
      <c r="AH117" s="474" t="str">
        <f>IF(Taula423[[#This Row],[Data inici contracte]]=0,"",2/365*Taula423[[#This Row],[Dies de contracte en vigor durant l´any 2023]])</f>
        <v/>
      </c>
      <c r="AI117" s="322">
        <f>IF(AR117=1,((241.81/365)*Taula423[[#This Row],[Dies de contracte en vigor durant l´any 2023]]),0)</f>
        <v>0</v>
      </c>
      <c r="AJ117" s="322"/>
      <c r="AK11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10)]]&lt;&gt;"",AR117=1),1,0)</f>
        <v>0</v>
      </c>
      <c r="AL117" s="534">
        <f t="shared" si="11"/>
        <v>0</v>
      </c>
      <c r="AM11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17" s="322"/>
      <c r="AO117" s="274"/>
      <c r="AP117" s="274"/>
      <c r="AR117" s="429">
        <f>IF(Taula423[[#This Row],[Núm. d''ordre]]&lt;&gt;"",1,0)</f>
        <v>0</v>
      </c>
      <c r="AT117" s="429">
        <f>IF(Taula423[[#This Row],[Núm. d''ordre]]&gt;0,1,0)</f>
        <v>1</v>
      </c>
      <c r="AV117" s="275">
        <f t="shared" si="12"/>
        <v>0</v>
      </c>
      <c r="AW117" s="275">
        <f t="shared" si="13"/>
        <v>0</v>
      </c>
      <c r="AX117" s="275">
        <f t="shared" si="8"/>
        <v>0</v>
      </c>
      <c r="AY117" s="274"/>
      <c r="AZ117" s="275">
        <f t="shared" si="9"/>
        <v>0</v>
      </c>
      <c r="BA117" s="275">
        <f t="shared" si="10"/>
        <v>0</v>
      </c>
      <c r="BZ117" s="276"/>
      <c r="CA117" s="276"/>
      <c r="CB117" s="276"/>
    </row>
    <row r="118" spans="1:80" ht="13.5" customHeight="1">
      <c r="A118" s="267"/>
      <c r="B118" s="274" t="str">
        <f>IF($C118&lt;&gt;"",MAX($B$7:B117)+1,"")</f>
        <v/>
      </c>
      <c r="C118" s="325"/>
      <c r="D118" s="337"/>
      <c r="E118" s="338"/>
      <c r="F118" s="311"/>
      <c r="G118" s="311"/>
      <c r="H118" s="324"/>
      <c r="I118" s="313">
        <f ca="1">DATEDIF(Taula423[[#This Row],[Data naixement dd/mm/aaaa]],TODAY(),"Y")</f>
        <v>124</v>
      </c>
      <c r="J118" s="325"/>
      <c r="K118" s="329"/>
      <c r="L118" s="342"/>
      <c r="M118" s="328"/>
      <c r="N118" s="328"/>
      <c r="O118" s="533" t="str">
        <f>IF(Taula423[[#This Row],[Data inici contracte]]&lt;&gt;0,Taula423[[#This Row],[Data finalització contracte]]+1,"")</f>
        <v/>
      </c>
      <c r="P11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18" s="373" t="str">
        <f>IF(Taula423[[#This Row],[Data inici contracte]]&lt;&gt;0,((Taula423[[#This Row],[Dies de contracte en vigor durant l´any 2023]]/365)*14),"")</f>
        <v/>
      </c>
      <c r="R118" s="367"/>
      <c r="S118" s="367"/>
      <c r="T11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18" s="373" t="str">
        <f>IF(Taula423[[#This Row],[Suma total d''hores d''atenció]]=0,"",AM118)</f>
        <v/>
      </c>
      <c r="V118" s="329"/>
      <c r="W118" s="339"/>
      <c r="X118" s="339"/>
      <c r="Y118" s="339"/>
      <c r="Z118" s="339"/>
      <c r="AA118" s="339"/>
      <c r="AB118" s="318">
        <f t="shared" si="7"/>
        <v>0</v>
      </c>
      <c r="AC118" s="335">
        <f>Taula423[[#This Row],[Mòdul aplicat]]</f>
        <v>0</v>
      </c>
      <c r="AD118" s="336"/>
      <c r="AE118" s="343"/>
      <c r="AF118" s="269"/>
      <c r="AG118" s="474" t="str">
        <f>IF(Taula423[[#This Row],[Data inici contracte]]=0,"",12/365*Taula423[[#This Row],[Dies de contracte en vigor durant l´any 2023]])</f>
        <v/>
      </c>
      <c r="AH118" s="474" t="str">
        <f>IF(Taula423[[#This Row],[Data inici contracte]]=0,"",2/365*Taula423[[#This Row],[Dies de contracte en vigor durant l´any 2023]])</f>
        <v/>
      </c>
      <c r="AI118" s="322">
        <f>IF(AR118=1,((241.81/365)*Taula423[[#This Row],[Dies de contracte en vigor durant l´any 2023]]),0)</f>
        <v>0</v>
      </c>
      <c r="AJ118" s="322"/>
      <c r="AK11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10)]]&lt;&gt;"",AR118=1),1,0)</f>
        <v>0</v>
      </c>
      <c r="AL118" s="534">
        <f t="shared" si="11"/>
        <v>0</v>
      </c>
      <c r="AM11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18" s="322"/>
      <c r="AO118" s="274"/>
      <c r="AP118" s="274"/>
      <c r="AR118" s="429">
        <f>IF(Taula423[[#This Row],[Núm. d''ordre]]&lt;&gt;"",1,0)</f>
        <v>0</v>
      </c>
      <c r="AT118" s="429">
        <f>IF(Taula423[[#This Row],[Núm. d''ordre]]&gt;0,1,0)</f>
        <v>1</v>
      </c>
      <c r="AV118" s="275">
        <f t="shared" si="12"/>
        <v>0</v>
      </c>
      <c r="AW118" s="275">
        <f t="shared" si="13"/>
        <v>0</v>
      </c>
      <c r="AX118" s="275">
        <f t="shared" si="8"/>
        <v>0</v>
      </c>
      <c r="AY118" s="274"/>
      <c r="AZ118" s="275">
        <f t="shared" si="9"/>
        <v>0</v>
      </c>
      <c r="BA118" s="275">
        <f t="shared" si="10"/>
        <v>0</v>
      </c>
      <c r="BZ118" s="276"/>
      <c r="CA118" s="276"/>
      <c r="CB118" s="276"/>
    </row>
    <row r="119" spans="1:80" ht="13.5" customHeight="1">
      <c r="A119" s="267"/>
      <c r="B119" s="274" t="str">
        <f>IF($C119&lt;&gt;"",MAX($B$7:B118)+1,"")</f>
        <v/>
      </c>
      <c r="C119" s="325"/>
      <c r="D119" s="337"/>
      <c r="E119" s="338"/>
      <c r="F119" s="311"/>
      <c r="G119" s="311"/>
      <c r="H119" s="324"/>
      <c r="I119" s="313">
        <f ca="1">DATEDIF(Taula423[[#This Row],[Data naixement dd/mm/aaaa]],TODAY(),"Y")</f>
        <v>124</v>
      </c>
      <c r="J119" s="325"/>
      <c r="K119" s="329"/>
      <c r="L119" s="342"/>
      <c r="M119" s="328"/>
      <c r="N119" s="328"/>
      <c r="O119" s="533" t="str">
        <f>IF(Taula423[[#This Row],[Data inici contracte]]&lt;&gt;0,Taula423[[#This Row],[Data finalització contracte]]+1,"")</f>
        <v/>
      </c>
      <c r="P11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19" s="373" t="str">
        <f>IF(Taula423[[#This Row],[Data inici contracte]]&lt;&gt;0,((Taula423[[#This Row],[Dies de contracte en vigor durant l´any 2023]]/365)*14),"")</f>
        <v/>
      </c>
      <c r="R119" s="367"/>
      <c r="S119" s="367"/>
      <c r="T11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19" s="373" t="str">
        <f>IF(Taula423[[#This Row],[Suma total d''hores d''atenció]]=0,"",AM119)</f>
        <v/>
      </c>
      <c r="V119" s="329"/>
      <c r="W119" s="339"/>
      <c r="X119" s="339"/>
      <c r="Y119" s="339"/>
      <c r="Z119" s="339"/>
      <c r="AA119" s="339"/>
      <c r="AB119" s="318">
        <f t="shared" si="7"/>
        <v>0</v>
      </c>
      <c r="AC119" s="335">
        <f>Taula423[[#This Row],[Mòdul aplicat]]</f>
        <v>0</v>
      </c>
      <c r="AD119" s="336"/>
      <c r="AE119" s="343"/>
      <c r="AF119" s="269"/>
      <c r="AG119" s="474" t="str">
        <f>IF(Taula423[[#This Row],[Data inici contracte]]=0,"",12/365*Taula423[[#This Row],[Dies de contracte en vigor durant l´any 2023]])</f>
        <v/>
      </c>
      <c r="AH119" s="474" t="str">
        <f>IF(Taula423[[#This Row],[Data inici contracte]]=0,"",2/365*Taula423[[#This Row],[Dies de contracte en vigor durant l´any 2023]])</f>
        <v/>
      </c>
      <c r="AI119" s="322">
        <f>IF(AR119=1,((241.81/365)*Taula423[[#This Row],[Dies de contracte en vigor durant l´any 2023]]),0)</f>
        <v>0</v>
      </c>
      <c r="AJ119" s="322"/>
      <c r="AK11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10)]]&lt;&gt;"",AR119=1),1,0)</f>
        <v>0</v>
      </c>
      <c r="AL119" s="534">
        <f t="shared" si="11"/>
        <v>0</v>
      </c>
      <c r="AM11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19" s="322"/>
      <c r="AO119" s="274"/>
      <c r="AP119" s="274"/>
      <c r="AR119" s="429">
        <f>IF(Taula423[[#This Row],[Núm. d''ordre]]&lt;&gt;"",1,0)</f>
        <v>0</v>
      </c>
      <c r="AT119" s="429">
        <f>IF(Taula423[[#This Row],[Núm. d''ordre]]&gt;0,1,0)</f>
        <v>1</v>
      </c>
      <c r="AV119" s="275">
        <f t="shared" si="12"/>
        <v>0</v>
      </c>
      <c r="AW119" s="275">
        <f t="shared" si="13"/>
        <v>0</v>
      </c>
      <c r="AX119" s="275">
        <f t="shared" si="8"/>
        <v>0</v>
      </c>
      <c r="AY119" s="274"/>
      <c r="AZ119" s="275">
        <f t="shared" si="9"/>
        <v>0</v>
      </c>
      <c r="BA119" s="275">
        <f t="shared" si="10"/>
        <v>0</v>
      </c>
      <c r="BZ119" s="276"/>
      <c r="CA119" s="276"/>
      <c r="CB119" s="276"/>
    </row>
    <row r="120" spans="1:80" ht="13.5" customHeight="1">
      <c r="A120" s="267"/>
      <c r="B120" s="274" t="str">
        <f>IF($C120&lt;&gt;"",MAX($B$7:B119)+1,"")</f>
        <v/>
      </c>
      <c r="C120" s="325"/>
      <c r="D120" s="337"/>
      <c r="E120" s="338"/>
      <c r="F120" s="311"/>
      <c r="G120" s="311"/>
      <c r="H120" s="324"/>
      <c r="I120" s="313">
        <f ca="1">DATEDIF(Taula423[[#This Row],[Data naixement dd/mm/aaaa]],TODAY(),"Y")</f>
        <v>124</v>
      </c>
      <c r="J120" s="325"/>
      <c r="K120" s="329"/>
      <c r="L120" s="342"/>
      <c r="M120" s="328"/>
      <c r="N120" s="328"/>
      <c r="O120" s="533" t="str">
        <f>IF(Taula423[[#This Row],[Data inici contracte]]&lt;&gt;0,Taula423[[#This Row],[Data finalització contracte]]+1,"")</f>
        <v/>
      </c>
      <c r="P12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20" s="373" t="str">
        <f>IF(Taula423[[#This Row],[Data inici contracte]]&lt;&gt;0,((Taula423[[#This Row],[Dies de contracte en vigor durant l´any 2023]]/365)*14),"")</f>
        <v/>
      </c>
      <c r="R120" s="367"/>
      <c r="S120" s="367"/>
      <c r="T12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20" s="373" t="str">
        <f>IF(Taula423[[#This Row],[Suma total d''hores d''atenció]]=0,"",AM120)</f>
        <v/>
      </c>
      <c r="V120" s="329"/>
      <c r="W120" s="339"/>
      <c r="X120" s="339"/>
      <c r="Y120" s="339"/>
      <c r="Z120" s="339"/>
      <c r="AA120" s="339"/>
      <c r="AB120" s="318">
        <f t="shared" si="7"/>
        <v>0</v>
      </c>
      <c r="AC120" s="335">
        <f>Taula423[[#This Row],[Mòdul aplicat]]</f>
        <v>0</v>
      </c>
      <c r="AD120" s="336"/>
      <c r="AE120" s="343"/>
      <c r="AF120" s="269"/>
      <c r="AG120" s="474" t="str">
        <f>IF(Taula423[[#This Row],[Data inici contracte]]=0,"",12/365*Taula423[[#This Row],[Dies de contracte en vigor durant l´any 2023]])</f>
        <v/>
      </c>
      <c r="AH120" s="474" t="str">
        <f>IF(Taula423[[#This Row],[Data inici contracte]]=0,"",2/365*Taula423[[#This Row],[Dies de contracte en vigor durant l´any 2023]])</f>
        <v/>
      </c>
      <c r="AI120" s="322">
        <f>IF(AR120=1,((241.81/365)*Taula423[[#This Row],[Dies de contracte en vigor durant l´any 2023]]),0)</f>
        <v>0</v>
      </c>
      <c r="AJ120" s="322"/>
      <c r="AK12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10)]]&lt;&gt;"",AR120=1),1,0)</f>
        <v>0</v>
      </c>
      <c r="AL120" s="534">
        <f t="shared" si="11"/>
        <v>0</v>
      </c>
      <c r="AM12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20" s="322"/>
      <c r="AO120" s="274"/>
      <c r="AP120" s="274"/>
      <c r="AR120" s="429">
        <f>IF(Taula423[[#This Row],[Núm. d''ordre]]&lt;&gt;"",1,0)</f>
        <v>0</v>
      </c>
      <c r="AT120" s="429">
        <f>IF(Taula423[[#This Row],[Núm. d''ordre]]&gt;0,1,0)</f>
        <v>1</v>
      </c>
      <c r="AV120" s="275">
        <f t="shared" si="12"/>
        <v>0</v>
      </c>
      <c r="AW120" s="275">
        <f t="shared" si="13"/>
        <v>0</v>
      </c>
      <c r="AX120" s="275">
        <f t="shared" si="8"/>
        <v>0</v>
      </c>
      <c r="AY120" s="274"/>
      <c r="AZ120" s="275">
        <f t="shared" si="9"/>
        <v>0</v>
      </c>
      <c r="BA120" s="275">
        <f t="shared" si="10"/>
        <v>0</v>
      </c>
      <c r="BZ120" s="276"/>
      <c r="CA120" s="276"/>
      <c r="CB120" s="276"/>
    </row>
    <row r="121" spans="1:80" ht="13.5" customHeight="1">
      <c r="A121" s="267"/>
      <c r="B121" s="274" t="str">
        <f>IF($C121&lt;&gt;"",MAX($B$7:B120)+1,"")</f>
        <v/>
      </c>
      <c r="C121" s="325"/>
      <c r="D121" s="337"/>
      <c r="E121" s="338"/>
      <c r="F121" s="311"/>
      <c r="G121" s="311"/>
      <c r="H121" s="324"/>
      <c r="I121" s="313">
        <f ca="1">DATEDIF(Taula423[[#This Row],[Data naixement dd/mm/aaaa]],TODAY(),"Y")</f>
        <v>124</v>
      </c>
      <c r="J121" s="325"/>
      <c r="K121" s="329"/>
      <c r="L121" s="342"/>
      <c r="M121" s="328"/>
      <c r="N121" s="328"/>
      <c r="O121" s="533" t="str">
        <f>IF(Taula423[[#This Row],[Data inici contracte]]&lt;&gt;0,Taula423[[#This Row],[Data finalització contracte]]+1,"")</f>
        <v/>
      </c>
      <c r="P12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21" s="373" t="str">
        <f>IF(Taula423[[#This Row],[Data inici contracte]]&lt;&gt;0,((Taula423[[#This Row],[Dies de contracte en vigor durant l´any 2023]]/365)*14),"")</f>
        <v/>
      </c>
      <c r="R121" s="367"/>
      <c r="S121" s="367"/>
      <c r="T12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21" s="373" t="str">
        <f>IF(Taula423[[#This Row],[Suma total d''hores d''atenció]]=0,"",AM121)</f>
        <v/>
      </c>
      <c r="V121" s="329"/>
      <c r="W121" s="339"/>
      <c r="X121" s="339"/>
      <c r="Y121" s="339"/>
      <c r="Z121" s="339"/>
      <c r="AA121" s="339"/>
      <c r="AB121" s="318">
        <f t="shared" si="7"/>
        <v>0</v>
      </c>
      <c r="AC121" s="335">
        <f>Taula423[[#This Row],[Mòdul aplicat]]</f>
        <v>0</v>
      </c>
      <c r="AD121" s="336"/>
      <c r="AE121" s="343"/>
      <c r="AF121" s="269"/>
      <c r="AG121" s="474" t="str">
        <f>IF(Taula423[[#This Row],[Data inici contracte]]=0,"",12/365*Taula423[[#This Row],[Dies de contracte en vigor durant l´any 2023]])</f>
        <v/>
      </c>
      <c r="AH121" s="474" t="str">
        <f>IF(Taula423[[#This Row],[Data inici contracte]]=0,"",2/365*Taula423[[#This Row],[Dies de contracte en vigor durant l´any 2023]])</f>
        <v/>
      </c>
      <c r="AI121" s="322">
        <f>IF(AR121=1,((241.81/365)*Taula423[[#This Row],[Dies de contracte en vigor durant l´any 2023]]),0)</f>
        <v>0</v>
      </c>
      <c r="AJ121" s="322"/>
      <c r="AK12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10)]]&lt;&gt;"",AR121=1),1,0)</f>
        <v>0</v>
      </c>
      <c r="AL121" s="534">
        <f t="shared" si="11"/>
        <v>0</v>
      </c>
      <c r="AM12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21" s="322"/>
      <c r="AO121" s="274"/>
      <c r="AP121" s="274"/>
      <c r="AR121" s="429">
        <f>IF(Taula423[[#This Row],[Núm. d''ordre]]&lt;&gt;"",1,0)</f>
        <v>0</v>
      </c>
      <c r="AT121" s="429">
        <f>IF(Taula423[[#This Row],[Núm. d''ordre]]&gt;0,1,0)</f>
        <v>1</v>
      </c>
      <c r="AV121" s="275">
        <f t="shared" si="12"/>
        <v>0</v>
      </c>
      <c r="AW121" s="275">
        <f t="shared" si="13"/>
        <v>0</v>
      </c>
      <c r="AX121" s="275">
        <f t="shared" si="8"/>
        <v>0</v>
      </c>
      <c r="AY121" s="274"/>
      <c r="AZ121" s="275">
        <f t="shared" si="9"/>
        <v>0</v>
      </c>
      <c r="BA121" s="275">
        <f t="shared" si="10"/>
        <v>0</v>
      </c>
      <c r="BZ121" s="276"/>
      <c r="CA121" s="276"/>
      <c r="CB121" s="276"/>
    </row>
    <row r="122" spans="1:80" ht="13.5" customHeight="1">
      <c r="A122" s="267"/>
      <c r="B122" s="274" t="str">
        <f>IF($C122&lt;&gt;"",MAX($B$7:B121)+1,"")</f>
        <v/>
      </c>
      <c r="C122" s="325"/>
      <c r="D122" s="337"/>
      <c r="E122" s="338"/>
      <c r="F122" s="311"/>
      <c r="G122" s="311"/>
      <c r="H122" s="324"/>
      <c r="I122" s="313">
        <f ca="1">DATEDIF(Taula423[[#This Row],[Data naixement dd/mm/aaaa]],TODAY(),"Y")</f>
        <v>124</v>
      </c>
      <c r="J122" s="325"/>
      <c r="K122" s="329"/>
      <c r="L122" s="342"/>
      <c r="M122" s="328"/>
      <c r="N122" s="328"/>
      <c r="O122" s="533" t="str">
        <f>IF(Taula423[[#This Row],[Data inici contracte]]&lt;&gt;0,Taula423[[#This Row],[Data finalització contracte]]+1,"")</f>
        <v/>
      </c>
      <c r="P12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22" s="373" t="str">
        <f>IF(Taula423[[#This Row],[Data inici contracte]]&lt;&gt;0,((Taula423[[#This Row],[Dies de contracte en vigor durant l´any 2023]]/365)*14),"")</f>
        <v/>
      </c>
      <c r="R122" s="367"/>
      <c r="S122" s="367"/>
      <c r="T12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22" s="373" t="str">
        <f>IF(Taula423[[#This Row],[Suma total d''hores d''atenció]]=0,"",AM122)</f>
        <v/>
      </c>
      <c r="V122" s="329"/>
      <c r="W122" s="339"/>
      <c r="X122" s="339"/>
      <c r="Y122" s="339"/>
      <c r="Z122" s="339"/>
      <c r="AA122" s="339"/>
      <c r="AB122" s="318">
        <f t="shared" si="7"/>
        <v>0</v>
      </c>
      <c r="AC122" s="335">
        <f>Taula423[[#This Row],[Mòdul aplicat]]</f>
        <v>0</v>
      </c>
      <c r="AD122" s="336"/>
      <c r="AE122" s="343"/>
      <c r="AF122" s="269"/>
      <c r="AG122" s="474" t="str">
        <f>IF(Taula423[[#This Row],[Data inici contracte]]=0,"",12/365*Taula423[[#This Row],[Dies de contracte en vigor durant l´any 2023]])</f>
        <v/>
      </c>
      <c r="AH122" s="474" t="str">
        <f>IF(Taula423[[#This Row],[Data inici contracte]]=0,"",2/365*Taula423[[#This Row],[Dies de contracte en vigor durant l´any 2023]])</f>
        <v/>
      </c>
      <c r="AI122" s="322">
        <f>IF(AR122=1,((241.81/365)*Taula423[[#This Row],[Dies de contracte en vigor durant l´any 2023]]),0)</f>
        <v>0</v>
      </c>
      <c r="AJ122" s="322"/>
      <c r="AK12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10)]]&lt;&gt;"",AR122=1),1,0)</f>
        <v>0</v>
      </c>
      <c r="AL122" s="534">
        <f t="shared" si="11"/>
        <v>0</v>
      </c>
      <c r="AM12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22" s="322"/>
      <c r="AO122" s="274"/>
      <c r="AP122" s="274"/>
      <c r="AR122" s="429">
        <f>IF(Taula423[[#This Row],[Núm. d''ordre]]&lt;&gt;"",1,0)</f>
        <v>0</v>
      </c>
      <c r="AT122" s="429">
        <f>IF(Taula423[[#This Row],[Núm. d''ordre]]&gt;0,1,0)</f>
        <v>1</v>
      </c>
      <c r="AV122" s="275">
        <f t="shared" si="12"/>
        <v>0</v>
      </c>
      <c r="AW122" s="275">
        <f t="shared" si="13"/>
        <v>0</v>
      </c>
      <c r="AX122" s="275">
        <f t="shared" si="8"/>
        <v>0</v>
      </c>
      <c r="AY122" s="274"/>
      <c r="AZ122" s="275">
        <f t="shared" si="9"/>
        <v>0</v>
      </c>
      <c r="BA122" s="275">
        <f t="shared" si="10"/>
        <v>0</v>
      </c>
      <c r="BZ122" s="276"/>
      <c r="CA122" s="276"/>
      <c r="CB122" s="276"/>
    </row>
    <row r="123" spans="1:80" ht="13.5" customHeight="1">
      <c r="A123" s="267"/>
      <c r="B123" s="274" t="str">
        <f>IF($C123&lt;&gt;"",MAX($B$7:B122)+1,"")</f>
        <v/>
      </c>
      <c r="C123" s="325"/>
      <c r="D123" s="337"/>
      <c r="E123" s="338"/>
      <c r="F123" s="311"/>
      <c r="G123" s="311"/>
      <c r="H123" s="324"/>
      <c r="I123" s="313">
        <f ca="1">DATEDIF(Taula423[[#This Row],[Data naixement dd/mm/aaaa]],TODAY(),"Y")</f>
        <v>124</v>
      </c>
      <c r="J123" s="325"/>
      <c r="K123" s="329"/>
      <c r="L123" s="342"/>
      <c r="M123" s="328"/>
      <c r="N123" s="328"/>
      <c r="O123" s="533" t="str">
        <f>IF(Taula423[[#This Row],[Data inici contracte]]&lt;&gt;0,Taula423[[#This Row],[Data finalització contracte]]+1,"")</f>
        <v/>
      </c>
      <c r="P12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23" s="373" t="str">
        <f>IF(Taula423[[#This Row],[Data inici contracte]]&lt;&gt;0,((Taula423[[#This Row],[Dies de contracte en vigor durant l´any 2023]]/365)*14),"")</f>
        <v/>
      </c>
      <c r="R123" s="367"/>
      <c r="S123" s="367"/>
      <c r="T12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23" s="373" t="str">
        <f>IF(Taula423[[#This Row],[Suma total d''hores d''atenció]]=0,"",AM123)</f>
        <v/>
      </c>
      <c r="V123" s="329"/>
      <c r="W123" s="339"/>
      <c r="X123" s="339"/>
      <c r="Y123" s="339"/>
      <c r="Z123" s="339"/>
      <c r="AA123" s="339"/>
      <c r="AB123" s="318">
        <f t="shared" si="7"/>
        <v>0</v>
      </c>
      <c r="AC123" s="335">
        <f>Taula423[[#This Row],[Mòdul aplicat]]</f>
        <v>0</v>
      </c>
      <c r="AD123" s="336"/>
      <c r="AE123" s="343"/>
      <c r="AF123" s="269"/>
      <c r="AG123" s="474" t="str">
        <f>IF(Taula423[[#This Row],[Data inici contracte]]=0,"",12/365*Taula423[[#This Row],[Dies de contracte en vigor durant l´any 2023]])</f>
        <v/>
      </c>
      <c r="AH123" s="474" t="str">
        <f>IF(Taula423[[#This Row],[Data inici contracte]]=0,"",2/365*Taula423[[#This Row],[Dies de contracte en vigor durant l´any 2023]])</f>
        <v/>
      </c>
      <c r="AI123" s="322">
        <f>IF(AR123=1,((241.81/365)*Taula423[[#This Row],[Dies de contracte en vigor durant l´any 2023]]),0)</f>
        <v>0</v>
      </c>
      <c r="AJ123" s="322"/>
      <c r="AK12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10)]]&lt;&gt;"",AR123=1),1,0)</f>
        <v>0</v>
      </c>
      <c r="AL123" s="534">
        <f t="shared" si="11"/>
        <v>0</v>
      </c>
      <c r="AM12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23" s="322"/>
      <c r="AO123" s="274"/>
      <c r="AP123" s="274"/>
      <c r="AR123" s="429">
        <f>IF(Taula423[[#This Row],[Núm. d''ordre]]&lt;&gt;"",1,0)</f>
        <v>0</v>
      </c>
      <c r="AT123" s="429">
        <f>IF(Taula423[[#This Row],[Núm. d''ordre]]&gt;0,1,0)</f>
        <v>1</v>
      </c>
      <c r="AV123" s="275">
        <f t="shared" si="12"/>
        <v>0</v>
      </c>
      <c r="AW123" s="275">
        <f t="shared" si="13"/>
        <v>0</v>
      </c>
      <c r="AX123" s="275">
        <f t="shared" si="8"/>
        <v>0</v>
      </c>
      <c r="AY123" s="274"/>
      <c r="AZ123" s="275">
        <f t="shared" si="9"/>
        <v>0</v>
      </c>
      <c r="BA123" s="275">
        <f t="shared" si="10"/>
        <v>0</v>
      </c>
      <c r="BZ123" s="276"/>
      <c r="CA123" s="276"/>
      <c r="CB123" s="276"/>
    </row>
    <row r="124" spans="1:80" ht="13.5" customHeight="1">
      <c r="A124" s="267"/>
      <c r="B124" s="274" t="str">
        <f>IF($C124&lt;&gt;"",MAX($B$7:B123)+1,"")</f>
        <v/>
      </c>
      <c r="C124" s="325"/>
      <c r="D124" s="337"/>
      <c r="E124" s="338"/>
      <c r="F124" s="311"/>
      <c r="G124" s="311"/>
      <c r="H124" s="324"/>
      <c r="I124" s="313">
        <f ca="1">DATEDIF(Taula423[[#This Row],[Data naixement dd/mm/aaaa]],TODAY(),"Y")</f>
        <v>124</v>
      </c>
      <c r="J124" s="325"/>
      <c r="K124" s="329"/>
      <c r="L124" s="342"/>
      <c r="M124" s="328"/>
      <c r="N124" s="328"/>
      <c r="O124" s="533" t="str">
        <f>IF(Taula423[[#This Row],[Data inici contracte]]&lt;&gt;0,Taula423[[#This Row],[Data finalització contracte]]+1,"")</f>
        <v/>
      </c>
      <c r="P12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24" s="373" t="str">
        <f>IF(Taula423[[#This Row],[Data inici contracte]]&lt;&gt;0,((Taula423[[#This Row],[Dies de contracte en vigor durant l´any 2023]]/365)*14),"")</f>
        <v/>
      </c>
      <c r="R124" s="367"/>
      <c r="S124" s="367"/>
      <c r="T12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24" s="373" t="str">
        <f>IF(Taula423[[#This Row],[Suma total d''hores d''atenció]]=0,"",AM124)</f>
        <v/>
      </c>
      <c r="V124" s="329"/>
      <c r="W124" s="339"/>
      <c r="X124" s="339"/>
      <c r="Y124" s="339"/>
      <c r="Z124" s="339"/>
      <c r="AA124" s="339"/>
      <c r="AB124" s="318">
        <f t="shared" si="7"/>
        <v>0</v>
      </c>
      <c r="AC124" s="335">
        <f>Taula423[[#This Row],[Mòdul aplicat]]</f>
        <v>0</v>
      </c>
      <c r="AD124" s="336"/>
      <c r="AE124" s="343"/>
      <c r="AF124" s="269"/>
      <c r="AG124" s="474" t="str">
        <f>IF(Taula423[[#This Row],[Data inici contracte]]=0,"",12/365*Taula423[[#This Row],[Dies de contracte en vigor durant l´any 2023]])</f>
        <v/>
      </c>
      <c r="AH124" s="474" t="str">
        <f>IF(Taula423[[#This Row],[Data inici contracte]]=0,"",2/365*Taula423[[#This Row],[Dies de contracte en vigor durant l´any 2023]])</f>
        <v/>
      </c>
      <c r="AI124" s="322">
        <f>IF(AR124=1,((241.81/365)*Taula423[[#This Row],[Dies de contracte en vigor durant l´any 2023]]),0)</f>
        <v>0</v>
      </c>
      <c r="AJ124" s="322"/>
      <c r="AK12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10)]]&lt;&gt;"",AR124=1),1,0)</f>
        <v>0</v>
      </c>
      <c r="AL124" s="534">
        <f t="shared" si="11"/>
        <v>0</v>
      </c>
      <c r="AM12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24" s="322"/>
      <c r="AO124" s="274"/>
      <c r="AP124" s="274"/>
      <c r="AR124" s="429">
        <f>IF(Taula423[[#This Row],[Núm. d''ordre]]&lt;&gt;"",1,0)</f>
        <v>0</v>
      </c>
      <c r="AT124" s="429">
        <f>IF(Taula423[[#This Row],[Núm. d''ordre]]&gt;0,1,0)</f>
        <v>1</v>
      </c>
      <c r="AV124" s="275">
        <f t="shared" si="12"/>
        <v>0</v>
      </c>
      <c r="AW124" s="275">
        <f t="shared" si="13"/>
        <v>0</v>
      </c>
      <c r="AX124" s="275">
        <f t="shared" si="8"/>
        <v>0</v>
      </c>
      <c r="AY124" s="274"/>
      <c r="AZ124" s="275">
        <f t="shared" si="9"/>
        <v>0</v>
      </c>
      <c r="BA124" s="275">
        <f t="shared" si="10"/>
        <v>0</v>
      </c>
      <c r="BZ124" s="276"/>
      <c r="CA124" s="276"/>
      <c r="CB124" s="276"/>
    </row>
    <row r="125" spans="1:80" ht="13.5" customHeight="1">
      <c r="A125" s="267"/>
      <c r="B125" s="274" t="str">
        <f>IF($C125&lt;&gt;"",MAX($B$7:B124)+1,"")</f>
        <v/>
      </c>
      <c r="C125" s="325"/>
      <c r="D125" s="337"/>
      <c r="E125" s="338"/>
      <c r="F125" s="311"/>
      <c r="G125" s="311"/>
      <c r="H125" s="324"/>
      <c r="I125" s="313">
        <f ca="1">DATEDIF(Taula423[[#This Row],[Data naixement dd/mm/aaaa]],TODAY(),"Y")</f>
        <v>124</v>
      </c>
      <c r="J125" s="325"/>
      <c r="K125" s="329"/>
      <c r="L125" s="342"/>
      <c r="M125" s="328"/>
      <c r="N125" s="328"/>
      <c r="O125" s="533" t="str">
        <f>IF(Taula423[[#This Row],[Data inici contracte]]&lt;&gt;0,Taula423[[#This Row],[Data finalització contracte]]+1,"")</f>
        <v/>
      </c>
      <c r="P12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25" s="373" t="str">
        <f>IF(Taula423[[#This Row],[Data inici contracte]]&lt;&gt;0,((Taula423[[#This Row],[Dies de contracte en vigor durant l´any 2023]]/365)*14),"")</f>
        <v/>
      </c>
      <c r="R125" s="367"/>
      <c r="S125" s="367"/>
      <c r="T12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25" s="373" t="str">
        <f>IF(Taula423[[#This Row],[Suma total d''hores d''atenció]]=0,"",AM125)</f>
        <v/>
      </c>
      <c r="V125" s="329"/>
      <c r="W125" s="339"/>
      <c r="X125" s="339"/>
      <c r="Y125" s="339"/>
      <c r="Z125" s="339"/>
      <c r="AA125" s="339"/>
      <c r="AB125" s="318">
        <f t="shared" si="7"/>
        <v>0</v>
      </c>
      <c r="AC125" s="335">
        <f>Taula423[[#This Row],[Mòdul aplicat]]</f>
        <v>0</v>
      </c>
      <c r="AD125" s="336"/>
      <c r="AE125" s="343"/>
      <c r="AF125" s="269"/>
      <c r="AG125" s="474" t="str">
        <f>IF(Taula423[[#This Row],[Data inici contracte]]=0,"",12/365*Taula423[[#This Row],[Dies de contracte en vigor durant l´any 2023]])</f>
        <v/>
      </c>
      <c r="AH125" s="474" t="str">
        <f>IF(Taula423[[#This Row],[Data inici contracte]]=0,"",2/365*Taula423[[#This Row],[Dies de contracte en vigor durant l´any 2023]])</f>
        <v/>
      </c>
      <c r="AI125" s="322">
        <f>IF(AR125=1,((241.81/365)*Taula423[[#This Row],[Dies de contracte en vigor durant l´any 2023]]),0)</f>
        <v>0</v>
      </c>
      <c r="AJ125" s="322"/>
      <c r="AK12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10)]]&lt;&gt;"",AR125=1),1,0)</f>
        <v>0</v>
      </c>
      <c r="AL125" s="534">
        <f t="shared" si="11"/>
        <v>0</v>
      </c>
      <c r="AM12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25" s="322"/>
      <c r="AO125" s="274"/>
      <c r="AP125" s="274"/>
      <c r="AR125" s="429">
        <f>IF(Taula423[[#This Row],[Núm. d''ordre]]&lt;&gt;"",1,0)</f>
        <v>0</v>
      </c>
      <c r="AT125" s="429">
        <f>IF(Taula423[[#This Row],[Núm. d''ordre]]&gt;0,1,0)</f>
        <v>1</v>
      </c>
      <c r="AV125" s="275">
        <f t="shared" si="12"/>
        <v>0</v>
      </c>
      <c r="AW125" s="275">
        <f t="shared" si="13"/>
        <v>0</v>
      </c>
      <c r="AX125" s="275">
        <f t="shared" si="8"/>
        <v>0</v>
      </c>
      <c r="AY125" s="274"/>
      <c r="AZ125" s="275">
        <f t="shared" si="9"/>
        <v>0</v>
      </c>
      <c r="BA125" s="275">
        <f t="shared" si="10"/>
        <v>0</v>
      </c>
      <c r="BZ125" s="276"/>
      <c r="CA125" s="276"/>
      <c r="CB125" s="276"/>
    </row>
    <row r="126" spans="1:80" ht="13.5" customHeight="1">
      <c r="A126" s="267"/>
      <c r="B126" s="274" t="str">
        <f>IF($C126&lt;&gt;"",MAX($B$7:B125)+1,"")</f>
        <v/>
      </c>
      <c r="C126" s="325"/>
      <c r="D126" s="337"/>
      <c r="E126" s="338"/>
      <c r="F126" s="311"/>
      <c r="G126" s="311"/>
      <c r="H126" s="324"/>
      <c r="I126" s="313">
        <f ca="1">DATEDIF(Taula423[[#This Row],[Data naixement dd/mm/aaaa]],TODAY(),"Y")</f>
        <v>124</v>
      </c>
      <c r="J126" s="325"/>
      <c r="K126" s="329"/>
      <c r="L126" s="342"/>
      <c r="M126" s="328"/>
      <c r="N126" s="328"/>
      <c r="O126" s="533" t="str">
        <f>IF(Taula423[[#This Row],[Data inici contracte]]&lt;&gt;0,Taula423[[#This Row],[Data finalització contracte]]+1,"")</f>
        <v/>
      </c>
      <c r="P12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26" s="373" t="str">
        <f>IF(Taula423[[#This Row],[Data inici contracte]]&lt;&gt;0,((Taula423[[#This Row],[Dies de contracte en vigor durant l´any 2023]]/365)*14),"")</f>
        <v/>
      </c>
      <c r="R126" s="367"/>
      <c r="S126" s="367"/>
      <c r="T12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26" s="373" t="str">
        <f>IF(Taula423[[#This Row],[Suma total d''hores d''atenció]]=0,"",AM126)</f>
        <v/>
      </c>
      <c r="V126" s="329"/>
      <c r="W126" s="339"/>
      <c r="X126" s="339"/>
      <c r="Y126" s="339"/>
      <c r="Z126" s="339"/>
      <c r="AA126" s="339"/>
      <c r="AB126" s="318">
        <f t="shared" si="7"/>
        <v>0</v>
      </c>
      <c r="AC126" s="335">
        <f>Taula423[[#This Row],[Mòdul aplicat]]</f>
        <v>0</v>
      </c>
      <c r="AD126" s="336"/>
      <c r="AE126" s="343"/>
      <c r="AF126" s="269"/>
      <c r="AG126" s="474" t="str">
        <f>IF(Taula423[[#This Row],[Data inici contracte]]=0,"",12/365*Taula423[[#This Row],[Dies de contracte en vigor durant l´any 2023]])</f>
        <v/>
      </c>
      <c r="AH126" s="474" t="str">
        <f>IF(Taula423[[#This Row],[Data inici contracte]]=0,"",2/365*Taula423[[#This Row],[Dies de contracte en vigor durant l´any 2023]])</f>
        <v/>
      </c>
      <c r="AI126" s="322">
        <f>IF(AR126=1,((241.81/365)*Taula423[[#This Row],[Dies de contracte en vigor durant l´any 2023]]),0)</f>
        <v>0</v>
      </c>
      <c r="AJ126" s="322"/>
      <c r="AK12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10)]]&lt;&gt;"",AR126=1),1,0)</f>
        <v>0</v>
      </c>
      <c r="AL126" s="534">
        <f t="shared" si="11"/>
        <v>0</v>
      </c>
      <c r="AM12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26" s="322"/>
      <c r="AO126" s="274"/>
      <c r="AP126" s="274"/>
      <c r="AR126" s="429">
        <f>IF(Taula423[[#This Row],[Núm. d''ordre]]&lt;&gt;"",1,0)</f>
        <v>0</v>
      </c>
      <c r="AT126" s="429">
        <f>IF(Taula423[[#This Row],[Núm. d''ordre]]&gt;0,1,0)</f>
        <v>1</v>
      </c>
      <c r="AV126" s="275">
        <f t="shared" si="12"/>
        <v>0</v>
      </c>
      <c r="AW126" s="275">
        <f t="shared" si="13"/>
        <v>0</v>
      </c>
      <c r="AX126" s="275">
        <f t="shared" si="8"/>
        <v>0</v>
      </c>
      <c r="AY126" s="274"/>
      <c r="AZ126" s="275">
        <f t="shared" si="9"/>
        <v>0</v>
      </c>
      <c r="BA126" s="275">
        <f t="shared" si="10"/>
        <v>0</v>
      </c>
      <c r="BZ126" s="276"/>
      <c r="CA126" s="276"/>
      <c r="CB126" s="276"/>
    </row>
    <row r="127" spans="1:80" ht="13.5" customHeight="1">
      <c r="A127" s="267"/>
      <c r="B127" s="274" t="str">
        <f>IF($C127&lt;&gt;"",MAX($B$7:B126)+1,"")</f>
        <v/>
      </c>
      <c r="C127" s="325"/>
      <c r="D127" s="337"/>
      <c r="E127" s="338"/>
      <c r="F127" s="311"/>
      <c r="G127" s="311"/>
      <c r="H127" s="324"/>
      <c r="I127" s="313">
        <f ca="1">DATEDIF(Taula423[[#This Row],[Data naixement dd/mm/aaaa]],TODAY(),"Y")</f>
        <v>124</v>
      </c>
      <c r="J127" s="325"/>
      <c r="K127" s="329"/>
      <c r="L127" s="342"/>
      <c r="M127" s="328"/>
      <c r="N127" s="328"/>
      <c r="O127" s="533" t="str">
        <f>IF(Taula423[[#This Row],[Data inici contracte]]&lt;&gt;0,Taula423[[#This Row],[Data finalització contracte]]+1,"")</f>
        <v/>
      </c>
      <c r="P12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27" s="373" t="str">
        <f>IF(Taula423[[#This Row],[Data inici contracte]]&lt;&gt;0,((Taula423[[#This Row],[Dies de contracte en vigor durant l´any 2023]]/365)*14),"")</f>
        <v/>
      </c>
      <c r="R127" s="367"/>
      <c r="S127" s="367"/>
      <c r="T12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27" s="373" t="str">
        <f>IF(Taula423[[#This Row],[Suma total d''hores d''atenció]]=0,"",AM127)</f>
        <v/>
      </c>
      <c r="V127" s="329"/>
      <c r="W127" s="339"/>
      <c r="X127" s="339"/>
      <c r="Y127" s="339"/>
      <c r="Z127" s="339"/>
      <c r="AA127" s="339"/>
      <c r="AB127" s="318">
        <f t="shared" si="7"/>
        <v>0</v>
      </c>
      <c r="AC127" s="335">
        <f>Taula423[[#This Row],[Mòdul aplicat]]</f>
        <v>0</v>
      </c>
      <c r="AD127" s="336"/>
      <c r="AE127" s="343"/>
      <c r="AF127" s="269"/>
      <c r="AG127" s="474" t="str">
        <f>IF(Taula423[[#This Row],[Data inici contracte]]=0,"",12/365*Taula423[[#This Row],[Dies de contracte en vigor durant l´any 2023]])</f>
        <v/>
      </c>
      <c r="AH127" s="474" t="str">
        <f>IF(Taula423[[#This Row],[Data inici contracte]]=0,"",2/365*Taula423[[#This Row],[Dies de contracte en vigor durant l´any 2023]])</f>
        <v/>
      </c>
      <c r="AI127" s="322">
        <f>IF(AR127=1,((241.81/365)*Taula423[[#This Row],[Dies de contracte en vigor durant l´any 2023]]),0)</f>
        <v>0</v>
      </c>
      <c r="AJ127" s="322"/>
      <c r="AK12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10)]]&lt;&gt;"",AR127=1),1,0)</f>
        <v>0</v>
      </c>
      <c r="AL127" s="534">
        <f t="shared" si="11"/>
        <v>0</v>
      </c>
      <c r="AM12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27" s="322"/>
      <c r="AO127" s="274"/>
      <c r="AP127" s="274"/>
      <c r="AR127" s="429">
        <f>IF(Taula423[[#This Row],[Núm. d''ordre]]&lt;&gt;"",1,0)</f>
        <v>0</v>
      </c>
      <c r="AT127" s="429">
        <f>IF(Taula423[[#This Row],[Núm. d''ordre]]&gt;0,1,0)</f>
        <v>1</v>
      </c>
      <c r="AV127" s="275">
        <f t="shared" si="12"/>
        <v>0</v>
      </c>
      <c r="AW127" s="275">
        <f t="shared" si="13"/>
        <v>0</v>
      </c>
      <c r="AX127" s="275">
        <f t="shared" si="8"/>
        <v>0</v>
      </c>
      <c r="AY127" s="274"/>
      <c r="AZ127" s="275">
        <f t="shared" si="9"/>
        <v>0</v>
      </c>
      <c r="BA127" s="275">
        <f t="shared" si="10"/>
        <v>0</v>
      </c>
      <c r="BZ127" s="276"/>
      <c r="CA127" s="276"/>
      <c r="CB127" s="276"/>
    </row>
    <row r="128" spans="1:80" ht="13.5" customHeight="1">
      <c r="A128" s="267"/>
      <c r="B128" s="274" t="str">
        <f>IF($C128&lt;&gt;"",MAX($B$7:B127)+1,"")</f>
        <v/>
      </c>
      <c r="C128" s="325"/>
      <c r="D128" s="337"/>
      <c r="E128" s="338"/>
      <c r="F128" s="311"/>
      <c r="G128" s="311"/>
      <c r="H128" s="324"/>
      <c r="I128" s="313">
        <f ca="1">DATEDIF(Taula423[[#This Row],[Data naixement dd/mm/aaaa]],TODAY(),"Y")</f>
        <v>124</v>
      </c>
      <c r="J128" s="325"/>
      <c r="K128" s="329"/>
      <c r="L128" s="342"/>
      <c r="M128" s="328"/>
      <c r="N128" s="328"/>
      <c r="O128" s="533" t="str">
        <f>IF(Taula423[[#This Row],[Data inici contracte]]&lt;&gt;0,Taula423[[#This Row],[Data finalització contracte]]+1,"")</f>
        <v/>
      </c>
      <c r="P12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28" s="373" t="str">
        <f>IF(Taula423[[#This Row],[Data inici contracte]]&lt;&gt;0,((Taula423[[#This Row],[Dies de contracte en vigor durant l´any 2023]]/365)*14),"")</f>
        <v/>
      </c>
      <c r="R128" s="367"/>
      <c r="S128" s="367"/>
      <c r="T12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28" s="373" t="str">
        <f>IF(Taula423[[#This Row],[Suma total d''hores d''atenció]]=0,"",AM128)</f>
        <v/>
      </c>
      <c r="V128" s="329"/>
      <c r="W128" s="339"/>
      <c r="X128" s="339"/>
      <c r="Y128" s="339"/>
      <c r="Z128" s="339"/>
      <c r="AA128" s="339"/>
      <c r="AB128" s="318">
        <f t="shared" si="7"/>
        <v>0</v>
      </c>
      <c r="AC128" s="335">
        <f>Taula423[[#This Row],[Mòdul aplicat]]</f>
        <v>0</v>
      </c>
      <c r="AD128" s="336"/>
      <c r="AE128" s="343"/>
      <c r="AF128" s="269"/>
      <c r="AG128" s="474" t="str">
        <f>IF(Taula423[[#This Row],[Data inici contracte]]=0,"",12/365*Taula423[[#This Row],[Dies de contracte en vigor durant l´any 2023]])</f>
        <v/>
      </c>
      <c r="AH128" s="474" t="str">
        <f>IF(Taula423[[#This Row],[Data inici contracte]]=0,"",2/365*Taula423[[#This Row],[Dies de contracte en vigor durant l´any 2023]])</f>
        <v/>
      </c>
      <c r="AI128" s="322">
        <f>IF(AR128=1,((241.81/365)*Taula423[[#This Row],[Dies de contracte en vigor durant l´any 2023]]),0)</f>
        <v>0</v>
      </c>
      <c r="AJ128" s="322"/>
      <c r="AK12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10)]]&lt;&gt;"",AR128=1),1,0)</f>
        <v>0</v>
      </c>
      <c r="AL128" s="534">
        <f t="shared" si="11"/>
        <v>0</v>
      </c>
      <c r="AM12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28" s="322"/>
      <c r="AO128" s="274"/>
      <c r="AP128" s="274"/>
      <c r="AR128" s="429">
        <f>IF(Taula423[[#This Row],[Núm. d''ordre]]&lt;&gt;"",1,0)</f>
        <v>0</v>
      </c>
      <c r="AT128" s="429">
        <f>IF(Taula423[[#This Row],[Núm. d''ordre]]&gt;0,1,0)</f>
        <v>1</v>
      </c>
      <c r="AV128" s="275">
        <f t="shared" si="12"/>
        <v>0</v>
      </c>
      <c r="AW128" s="275">
        <f t="shared" si="13"/>
        <v>0</v>
      </c>
      <c r="AX128" s="275">
        <f t="shared" si="8"/>
        <v>0</v>
      </c>
      <c r="AY128" s="274"/>
      <c r="AZ128" s="275">
        <f t="shared" si="9"/>
        <v>0</v>
      </c>
      <c r="BA128" s="275">
        <f t="shared" si="10"/>
        <v>0</v>
      </c>
      <c r="BZ128" s="276"/>
      <c r="CA128" s="276"/>
      <c r="CB128" s="276"/>
    </row>
    <row r="129" spans="1:80" ht="13.5" customHeight="1">
      <c r="A129" s="267"/>
      <c r="B129" s="274" t="str">
        <f>IF($C129&lt;&gt;"",MAX($B$7:B128)+1,"")</f>
        <v/>
      </c>
      <c r="C129" s="325"/>
      <c r="D129" s="337"/>
      <c r="E129" s="338"/>
      <c r="F129" s="311"/>
      <c r="G129" s="311"/>
      <c r="H129" s="324"/>
      <c r="I129" s="313">
        <f ca="1">DATEDIF(Taula423[[#This Row],[Data naixement dd/mm/aaaa]],TODAY(),"Y")</f>
        <v>124</v>
      </c>
      <c r="J129" s="325"/>
      <c r="K129" s="329"/>
      <c r="L129" s="342"/>
      <c r="M129" s="328"/>
      <c r="N129" s="328"/>
      <c r="O129" s="533" t="str">
        <f>IF(Taula423[[#This Row],[Data inici contracte]]&lt;&gt;0,Taula423[[#This Row],[Data finalització contracte]]+1,"")</f>
        <v/>
      </c>
      <c r="P12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29" s="373" t="str">
        <f>IF(Taula423[[#This Row],[Data inici contracte]]&lt;&gt;0,((Taula423[[#This Row],[Dies de contracte en vigor durant l´any 2023]]/365)*14),"")</f>
        <v/>
      </c>
      <c r="R129" s="367"/>
      <c r="S129" s="367"/>
      <c r="T12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29" s="373" t="str">
        <f>IF(Taula423[[#This Row],[Suma total d''hores d''atenció]]=0,"",AM129)</f>
        <v/>
      </c>
      <c r="V129" s="329"/>
      <c r="W129" s="339"/>
      <c r="X129" s="339"/>
      <c r="Y129" s="339"/>
      <c r="Z129" s="339"/>
      <c r="AA129" s="339"/>
      <c r="AB129" s="318">
        <f t="shared" si="7"/>
        <v>0</v>
      </c>
      <c r="AC129" s="335">
        <f>Taula423[[#This Row],[Mòdul aplicat]]</f>
        <v>0</v>
      </c>
      <c r="AD129" s="336"/>
      <c r="AE129" s="343"/>
      <c r="AF129" s="269"/>
      <c r="AG129" s="474" t="str">
        <f>IF(Taula423[[#This Row],[Data inici contracte]]=0,"",12/365*Taula423[[#This Row],[Dies de contracte en vigor durant l´any 2023]])</f>
        <v/>
      </c>
      <c r="AH129" s="474" t="str">
        <f>IF(Taula423[[#This Row],[Data inici contracte]]=0,"",2/365*Taula423[[#This Row],[Dies de contracte en vigor durant l´any 2023]])</f>
        <v/>
      </c>
      <c r="AI129" s="322">
        <f>IF(AR129=1,((241.81/365)*Taula423[[#This Row],[Dies de contracte en vigor durant l´any 2023]]),0)</f>
        <v>0</v>
      </c>
      <c r="AJ129" s="322"/>
      <c r="AK12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10)]]&lt;&gt;"",AR129=1),1,0)</f>
        <v>0</v>
      </c>
      <c r="AL129" s="534">
        <f t="shared" si="11"/>
        <v>0</v>
      </c>
      <c r="AM12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29" s="322"/>
      <c r="AO129" s="274"/>
      <c r="AP129" s="274"/>
      <c r="AR129" s="429">
        <f>IF(Taula423[[#This Row],[Núm. d''ordre]]&lt;&gt;"",1,0)</f>
        <v>0</v>
      </c>
      <c r="AT129" s="429">
        <f>IF(Taula423[[#This Row],[Núm. d''ordre]]&gt;0,1,0)</f>
        <v>1</v>
      </c>
      <c r="AV129" s="275">
        <f t="shared" si="12"/>
        <v>0</v>
      </c>
      <c r="AW129" s="275">
        <f t="shared" si="13"/>
        <v>0</v>
      </c>
      <c r="AX129" s="275">
        <f t="shared" si="8"/>
        <v>0</v>
      </c>
      <c r="AY129" s="274"/>
      <c r="AZ129" s="275">
        <f t="shared" si="9"/>
        <v>0</v>
      </c>
      <c r="BA129" s="275">
        <f t="shared" si="10"/>
        <v>0</v>
      </c>
      <c r="BZ129" s="276"/>
      <c r="CA129" s="276"/>
      <c r="CB129" s="276"/>
    </row>
    <row r="130" spans="1:80" ht="13.5" customHeight="1">
      <c r="A130" s="267"/>
      <c r="B130" s="274" t="str">
        <f>IF($C130&lt;&gt;"",MAX($B$7:B129)+1,"")</f>
        <v/>
      </c>
      <c r="C130" s="325"/>
      <c r="D130" s="337"/>
      <c r="E130" s="338"/>
      <c r="F130" s="311"/>
      <c r="G130" s="311"/>
      <c r="H130" s="324"/>
      <c r="I130" s="313">
        <f ca="1">DATEDIF(Taula423[[#This Row],[Data naixement dd/mm/aaaa]],TODAY(),"Y")</f>
        <v>124</v>
      </c>
      <c r="J130" s="325"/>
      <c r="K130" s="329"/>
      <c r="L130" s="342"/>
      <c r="M130" s="328"/>
      <c r="N130" s="328"/>
      <c r="O130" s="533" t="str">
        <f>IF(Taula423[[#This Row],[Data inici contracte]]&lt;&gt;0,Taula423[[#This Row],[Data finalització contracte]]+1,"")</f>
        <v/>
      </c>
      <c r="P13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30" s="373" t="str">
        <f>IF(Taula423[[#This Row],[Data inici contracte]]&lt;&gt;0,((Taula423[[#This Row],[Dies de contracte en vigor durant l´any 2023]]/365)*14),"")</f>
        <v/>
      </c>
      <c r="R130" s="367"/>
      <c r="S130" s="367"/>
      <c r="T13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30" s="373" t="str">
        <f>IF(Taula423[[#This Row],[Suma total d''hores d''atenció]]=0,"",AM130)</f>
        <v/>
      </c>
      <c r="V130" s="329"/>
      <c r="W130" s="339"/>
      <c r="X130" s="339"/>
      <c r="Y130" s="339"/>
      <c r="Z130" s="339"/>
      <c r="AA130" s="339"/>
      <c r="AB130" s="318">
        <f t="shared" si="7"/>
        <v>0</v>
      </c>
      <c r="AC130" s="335">
        <f>Taula423[[#This Row],[Mòdul aplicat]]</f>
        <v>0</v>
      </c>
      <c r="AD130" s="336"/>
      <c r="AE130" s="343"/>
      <c r="AF130" s="269"/>
      <c r="AG130" s="474" t="str">
        <f>IF(Taula423[[#This Row],[Data inici contracte]]=0,"",12/365*Taula423[[#This Row],[Dies de contracte en vigor durant l´any 2023]])</f>
        <v/>
      </c>
      <c r="AH130" s="474" t="str">
        <f>IF(Taula423[[#This Row],[Data inici contracte]]=0,"",2/365*Taula423[[#This Row],[Dies de contracte en vigor durant l´any 2023]])</f>
        <v/>
      </c>
      <c r="AI130" s="322">
        <f>IF(AR130=1,((241.81/365)*Taula423[[#This Row],[Dies de contracte en vigor durant l´any 2023]]),0)</f>
        <v>0</v>
      </c>
      <c r="AJ130" s="322"/>
      <c r="AK13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10)]]&lt;&gt;"",AR130=1),1,0)</f>
        <v>0</v>
      </c>
      <c r="AL130" s="534">
        <f t="shared" si="11"/>
        <v>0</v>
      </c>
      <c r="AM13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30" s="322"/>
      <c r="AO130" s="274"/>
      <c r="AP130" s="274"/>
      <c r="AR130" s="429">
        <f>IF(Taula423[[#This Row],[Núm. d''ordre]]&lt;&gt;"",1,0)</f>
        <v>0</v>
      </c>
      <c r="AT130" s="429">
        <f>IF(Taula423[[#This Row],[Núm. d''ordre]]&gt;0,1,0)</f>
        <v>1</v>
      </c>
      <c r="AV130" s="275">
        <f t="shared" si="12"/>
        <v>0</v>
      </c>
      <c r="AW130" s="275">
        <f t="shared" si="13"/>
        <v>0</v>
      </c>
      <c r="AX130" s="275">
        <f t="shared" si="8"/>
        <v>0</v>
      </c>
      <c r="AY130" s="274"/>
      <c r="AZ130" s="275">
        <f t="shared" si="9"/>
        <v>0</v>
      </c>
      <c r="BA130" s="275">
        <f t="shared" si="10"/>
        <v>0</v>
      </c>
      <c r="BZ130" s="276"/>
      <c r="CA130" s="276"/>
      <c r="CB130" s="276"/>
    </row>
    <row r="131" spans="1:80" ht="13.5" customHeight="1">
      <c r="A131" s="267"/>
      <c r="B131" s="274" t="str">
        <f>IF($C131&lt;&gt;"",MAX($B$7:B130)+1,"")</f>
        <v/>
      </c>
      <c r="C131" s="325"/>
      <c r="D131" s="337"/>
      <c r="E131" s="338"/>
      <c r="F131" s="311"/>
      <c r="G131" s="311"/>
      <c r="H131" s="324"/>
      <c r="I131" s="313">
        <f ca="1">DATEDIF(Taula423[[#This Row],[Data naixement dd/mm/aaaa]],TODAY(),"Y")</f>
        <v>124</v>
      </c>
      <c r="J131" s="325"/>
      <c r="K131" s="329"/>
      <c r="L131" s="342"/>
      <c r="M131" s="328"/>
      <c r="N131" s="328"/>
      <c r="O131" s="533" t="str">
        <f>IF(Taula423[[#This Row],[Data inici contracte]]&lt;&gt;0,Taula423[[#This Row],[Data finalització contracte]]+1,"")</f>
        <v/>
      </c>
      <c r="P13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31" s="373" t="str">
        <f>IF(Taula423[[#This Row],[Data inici contracte]]&lt;&gt;0,((Taula423[[#This Row],[Dies de contracte en vigor durant l´any 2023]]/365)*14),"")</f>
        <v/>
      </c>
      <c r="R131" s="367"/>
      <c r="S131" s="367"/>
      <c r="T13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31" s="373" t="str">
        <f>IF(Taula423[[#This Row],[Suma total d''hores d''atenció]]=0,"",AM131)</f>
        <v/>
      </c>
      <c r="V131" s="329"/>
      <c r="W131" s="339"/>
      <c r="X131" s="339"/>
      <c r="Y131" s="339"/>
      <c r="Z131" s="339"/>
      <c r="AA131" s="339"/>
      <c r="AB131" s="318">
        <f t="shared" si="7"/>
        <v>0</v>
      </c>
      <c r="AC131" s="335">
        <f>Taula423[[#This Row],[Mòdul aplicat]]</f>
        <v>0</v>
      </c>
      <c r="AD131" s="336"/>
      <c r="AE131" s="343"/>
      <c r="AF131" s="269"/>
      <c r="AG131" s="474" t="str">
        <f>IF(Taula423[[#This Row],[Data inici contracte]]=0,"",12/365*Taula423[[#This Row],[Dies de contracte en vigor durant l´any 2023]])</f>
        <v/>
      </c>
      <c r="AH131" s="474" t="str">
        <f>IF(Taula423[[#This Row],[Data inici contracte]]=0,"",2/365*Taula423[[#This Row],[Dies de contracte en vigor durant l´any 2023]])</f>
        <v/>
      </c>
      <c r="AI131" s="322">
        <f>IF(AR131=1,((241.81/365)*Taula423[[#This Row],[Dies de contracte en vigor durant l´any 2023]]),0)</f>
        <v>0</v>
      </c>
      <c r="AJ131" s="322"/>
      <c r="AK13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10)]]&lt;&gt;"",AR131=1),1,0)</f>
        <v>0</v>
      </c>
      <c r="AL131" s="534">
        <f t="shared" si="11"/>
        <v>0</v>
      </c>
      <c r="AM13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31" s="322"/>
      <c r="AO131" s="274"/>
      <c r="AP131" s="274"/>
      <c r="AR131" s="429">
        <f>IF(Taula423[[#This Row],[Núm. d''ordre]]&lt;&gt;"",1,0)</f>
        <v>0</v>
      </c>
      <c r="AT131" s="429">
        <f>IF(Taula423[[#This Row],[Núm. d''ordre]]&gt;0,1,0)</f>
        <v>1</v>
      </c>
      <c r="AV131" s="275">
        <f t="shared" si="12"/>
        <v>0</v>
      </c>
      <c r="AW131" s="275">
        <f t="shared" si="13"/>
        <v>0</v>
      </c>
      <c r="AX131" s="275">
        <f t="shared" si="8"/>
        <v>0</v>
      </c>
      <c r="AY131" s="274"/>
      <c r="AZ131" s="275">
        <f t="shared" si="9"/>
        <v>0</v>
      </c>
      <c r="BA131" s="275">
        <f t="shared" si="10"/>
        <v>0</v>
      </c>
      <c r="BZ131" s="276"/>
      <c r="CA131" s="276"/>
      <c r="CB131" s="276"/>
    </row>
    <row r="132" spans="1:80" ht="13.5" customHeight="1">
      <c r="A132" s="267"/>
      <c r="B132" s="274" t="str">
        <f>IF($C132&lt;&gt;"",MAX($B$7:B131)+1,"")</f>
        <v/>
      </c>
      <c r="C132" s="325"/>
      <c r="D132" s="337"/>
      <c r="E132" s="338"/>
      <c r="F132" s="311"/>
      <c r="G132" s="311"/>
      <c r="H132" s="324"/>
      <c r="I132" s="313">
        <f ca="1">DATEDIF(Taula423[[#This Row],[Data naixement dd/mm/aaaa]],TODAY(),"Y")</f>
        <v>124</v>
      </c>
      <c r="J132" s="325"/>
      <c r="K132" s="329"/>
      <c r="L132" s="342"/>
      <c r="M132" s="328"/>
      <c r="N132" s="328"/>
      <c r="O132" s="533" t="str">
        <f>IF(Taula423[[#This Row],[Data inici contracte]]&lt;&gt;0,Taula423[[#This Row],[Data finalització contracte]]+1,"")</f>
        <v/>
      </c>
      <c r="P13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32" s="373" t="str">
        <f>IF(Taula423[[#This Row],[Data inici contracte]]&lt;&gt;0,((Taula423[[#This Row],[Dies de contracte en vigor durant l´any 2023]]/365)*14),"")</f>
        <v/>
      </c>
      <c r="R132" s="367"/>
      <c r="S132" s="367"/>
      <c r="T13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32" s="373" t="str">
        <f>IF(Taula423[[#This Row],[Suma total d''hores d''atenció]]=0,"",AM132)</f>
        <v/>
      </c>
      <c r="V132" s="329"/>
      <c r="W132" s="339"/>
      <c r="X132" s="339"/>
      <c r="Y132" s="339"/>
      <c r="Z132" s="339"/>
      <c r="AA132" s="339"/>
      <c r="AB132" s="318">
        <f t="shared" si="7"/>
        <v>0</v>
      </c>
      <c r="AC132" s="335">
        <f>Taula423[[#This Row],[Mòdul aplicat]]</f>
        <v>0</v>
      </c>
      <c r="AD132" s="336"/>
      <c r="AE132" s="343"/>
      <c r="AF132" s="269"/>
      <c r="AG132" s="474" t="str">
        <f>IF(Taula423[[#This Row],[Data inici contracte]]=0,"",12/365*Taula423[[#This Row],[Dies de contracte en vigor durant l´any 2023]])</f>
        <v/>
      </c>
      <c r="AH132" s="474" t="str">
        <f>IF(Taula423[[#This Row],[Data inici contracte]]=0,"",2/365*Taula423[[#This Row],[Dies de contracte en vigor durant l´any 2023]])</f>
        <v/>
      </c>
      <c r="AI132" s="322">
        <f>IF(AR132=1,((241.81/365)*Taula423[[#This Row],[Dies de contracte en vigor durant l´any 2023]]),0)</f>
        <v>0</v>
      </c>
      <c r="AJ132" s="322"/>
      <c r="AK13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10)]]&lt;&gt;"",AR132=1),1,0)</f>
        <v>0</v>
      </c>
      <c r="AL132" s="534">
        <f t="shared" si="11"/>
        <v>0</v>
      </c>
      <c r="AM13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32" s="322"/>
      <c r="AO132" s="274"/>
      <c r="AP132" s="274"/>
      <c r="AR132" s="429">
        <f>IF(Taula423[[#This Row],[Núm. d''ordre]]&lt;&gt;"",1,0)</f>
        <v>0</v>
      </c>
      <c r="AT132" s="429">
        <f>IF(Taula423[[#This Row],[Núm. d''ordre]]&gt;0,1,0)</f>
        <v>1</v>
      </c>
      <c r="AV132" s="275">
        <f t="shared" si="12"/>
        <v>0</v>
      </c>
      <c r="AW132" s="275">
        <f t="shared" si="13"/>
        <v>0</v>
      </c>
      <c r="AX132" s="275">
        <f t="shared" si="8"/>
        <v>0</v>
      </c>
      <c r="AY132" s="274"/>
      <c r="AZ132" s="275">
        <f t="shared" si="9"/>
        <v>0</v>
      </c>
      <c r="BA132" s="275">
        <f t="shared" si="10"/>
        <v>0</v>
      </c>
      <c r="BZ132" s="276"/>
      <c r="CA132" s="276"/>
      <c r="CB132" s="276"/>
    </row>
    <row r="133" spans="1:80" ht="13.5" customHeight="1">
      <c r="A133" s="267"/>
      <c r="B133" s="274" t="str">
        <f>IF($C133&lt;&gt;"",MAX($B$7:B132)+1,"")</f>
        <v/>
      </c>
      <c r="C133" s="325"/>
      <c r="D133" s="337"/>
      <c r="E133" s="338"/>
      <c r="F133" s="311"/>
      <c r="G133" s="311"/>
      <c r="H133" s="324"/>
      <c r="I133" s="313">
        <f ca="1">DATEDIF(Taula423[[#This Row],[Data naixement dd/mm/aaaa]],TODAY(),"Y")</f>
        <v>124</v>
      </c>
      <c r="J133" s="325"/>
      <c r="K133" s="329"/>
      <c r="L133" s="342"/>
      <c r="M133" s="328"/>
      <c r="N133" s="328"/>
      <c r="O133" s="533" t="str">
        <f>IF(Taula423[[#This Row],[Data inici contracte]]&lt;&gt;0,Taula423[[#This Row],[Data finalització contracte]]+1,"")</f>
        <v/>
      </c>
      <c r="P13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33" s="373" t="str">
        <f>IF(Taula423[[#This Row],[Data inici contracte]]&lt;&gt;0,((Taula423[[#This Row],[Dies de contracte en vigor durant l´any 2023]]/365)*14),"")</f>
        <v/>
      </c>
      <c r="R133" s="367"/>
      <c r="S133" s="367"/>
      <c r="T13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33" s="373" t="str">
        <f>IF(Taula423[[#This Row],[Suma total d''hores d''atenció]]=0,"",AM133)</f>
        <v/>
      </c>
      <c r="V133" s="329"/>
      <c r="W133" s="339"/>
      <c r="X133" s="339"/>
      <c r="Y133" s="339"/>
      <c r="Z133" s="339"/>
      <c r="AA133" s="339"/>
      <c r="AB133" s="318">
        <f t="shared" si="7"/>
        <v>0</v>
      </c>
      <c r="AC133" s="335">
        <f>Taula423[[#This Row],[Mòdul aplicat]]</f>
        <v>0</v>
      </c>
      <c r="AD133" s="336"/>
      <c r="AE133" s="343"/>
      <c r="AF133" s="269"/>
      <c r="AG133" s="474" t="str">
        <f>IF(Taula423[[#This Row],[Data inici contracte]]=0,"",12/365*Taula423[[#This Row],[Dies de contracte en vigor durant l´any 2023]])</f>
        <v/>
      </c>
      <c r="AH133" s="474" t="str">
        <f>IF(Taula423[[#This Row],[Data inici contracte]]=0,"",2/365*Taula423[[#This Row],[Dies de contracte en vigor durant l´any 2023]])</f>
        <v/>
      </c>
      <c r="AI133" s="322">
        <f>IF(AR133=1,((241.81/365)*Taula423[[#This Row],[Dies de contracte en vigor durant l´any 2023]]),0)</f>
        <v>0</v>
      </c>
      <c r="AJ133" s="322"/>
      <c r="AK13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10)]]&lt;&gt;"",AR133=1),1,0)</f>
        <v>0</v>
      </c>
      <c r="AL133" s="534">
        <f t="shared" si="11"/>
        <v>0</v>
      </c>
      <c r="AM13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33" s="322"/>
      <c r="AO133" s="274"/>
      <c r="AP133" s="274"/>
      <c r="AR133" s="429">
        <f>IF(Taula423[[#This Row],[Núm. d''ordre]]&lt;&gt;"",1,0)</f>
        <v>0</v>
      </c>
      <c r="AT133" s="429">
        <f>IF(Taula423[[#This Row],[Núm. d''ordre]]&gt;0,1,0)</f>
        <v>1</v>
      </c>
      <c r="AV133" s="275">
        <f t="shared" si="12"/>
        <v>0</v>
      </c>
      <c r="AW133" s="275">
        <f t="shared" si="13"/>
        <v>0</v>
      </c>
      <c r="AX133" s="275">
        <f t="shared" si="8"/>
        <v>0</v>
      </c>
      <c r="AY133" s="274"/>
      <c r="AZ133" s="275">
        <f t="shared" si="9"/>
        <v>0</v>
      </c>
      <c r="BA133" s="275">
        <f t="shared" si="10"/>
        <v>0</v>
      </c>
      <c r="BZ133" s="276"/>
      <c r="CA133" s="276"/>
      <c r="CB133" s="276"/>
    </row>
    <row r="134" spans="1:80" ht="13.5" customHeight="1">
      <c r="A134" s="267"/>
      <c r="B134" s="274" t="str">
        <f>IF($C134&lt;&gt;"",MAX($B$7:B133)+1,"")</f>
        <v/>
      </c>
      <c r="C134" s="325"/>
      <c r="D134" s="337"/>
      <c r="E134" s="338"/>
      <c r="F134" s="311"/>
      <c r="G134" s="311"/>
      <c r="H134" s="324"/>
      <c r="I134" s="313">
        <f ca="1">DATEDIF(Taula423[[#This Row],[Data naixement dd/mm/aaaa]],TODAY(),"Y")</f>
        <v>124</v>
      </c>
      <c r="J134" s="325"/>
      <c r="K134" s="329"/>
      <c r="L134" s="342"/>
      <c r="M134" s="328"/>
      <c r="N134" s="328"/>
      <c r="O134" s="533" t="str">
        <f>IF(Taula423[[#This Row],[Data inici contracte]]&lt;&gt;0,Taula423[[#This Row],[Data finalització contracte]]+1,"")</f>
        <v/>
      </c>
      <c r="P13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34" s="373" t="str">
        <f>IF(Taula423[[#This Row],[Data inici contracte]]&lt;&gt;0,((Taula423[[#This Row],[Dies de contracte en vigor durant l´any 2023]]/365)*14),"")</f>
        <v/>
      </c>
      <c r="R134" s="367"/>
      <c r="S134" s="367"/>
      <c r="T13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34" s="373" t="str">
        <f>IF(Taula423[[#This Row],[Suma total d''hores d''atenció]]=0,"",AM134)</f>
        <v/>
      </c>
      <c r="V134" s="329"/>
      <c r="W134" s="339"/>
      <c r="X134" s="339"/>
      <c r="Y134" s="339"/>
      <c r="Z134" s="339"/>
      <c r="AA134" s="339"/>
      <c r="AB134" s="318">
        <f t="shared" si="7"/>
        <v>0</v>
      </c>
      <c r="AC134" s="335">
        <f>Taula423[[#This Row],[Mòdul aplicat]]</f>
        <v>0</v>
      </c>
      <c r="AD134" s="336"/>
      <c r="AE134" s="343"/>
      <c r="AF134" s="269"/>
      <c r="AG134" s="474" t="str">
        <f>IF(Taula423[[#This Row],[Data inici contracte]]=0,"",12/365*Taula423[[#This Row],[Dies de contracte en vigor durant l´any 2023]])</f>
        <v/>
      </c>
      <c r="AH134" s="474" t="str">
        <f>IF(Taula423[[#This Row],[Data inici contracte]]=0,"",2/365*Taula423[[#This Row],[Dies de contracte en vigor durant l´any 2023]])</f>
        <v/>
      </c>
      <c r="AI134" s="322">
        <f>IF(AR134=1,((241.81/365)*Taula423[[#This Row],[Dies de contracte en vigor durant l´any 2023]]),0)</f>
        <v>0</v>
      </c>
      <c r="AJ134" s="322"/>
      <c r="AK13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10)]]&lt;&gt;"",AR134=1),1,0)</f>
        <v>0</v>
      </c>
      <c r="AL134" s="534">
        <f t="shared" si="11"/>
        <v>0</v>
      </c>
      <c r="AM13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34" s="322"/>
      <c r="AO134" s="274"/>
      <c r="AP134" s="274"/>
      <c r="AR134" s="429">
        <f>IF(Taula423[[#This Row],[Núm. d''ordre]]&lt;&gt;"",1,0)</f>
        <v>0</v>
      </c>
      <c r="AT134" s="429">
        <f>IF(Taula423[[#This Row],[Núm. d''ordre]]&gt;0,1,0)</f>
        <v>1</v>
      </c>
      <c r="AV134" s="275">
        <f t="shared" si="12"/>
        <v>0</v>
      </c>
      <c r="AW134" s="275">
        <f t="shared" si="13"/>
        <v>0</v>
      </c>
      <c r="AX134" s="275">
        <f t="shared" si="8"/>
        <v>0</v>
      </c>
      <c r="AY134" s="274"/>
      <c r="AZ134" s="275">
        <f t="shared" si="9"/>
        <v>0</v>
      </c>
      <c r="BA134" s="275">
        <f t="shared" si="10"/>
        <v>0</v>
      </c>
      <c r="BZ134" s="276"/>
      <c r="CA134" s="276"/>
      <c r="CB134" s="276"/>
    </row>
    <row r="135" spans="1:80" ht="13.5" customHeight="1">
      <c r="A135" s="267"/>
      <c r="B135" s="274" t="str">
        <f>IF($C135&lt;&gt;"",MAX($B$7:B134)+1,"")</f>
        <v/>
      </c>
      <c r="C135" s="325"/>
      <c r="D135" s="337"/>
      <c r="E135" s="338"/>
      <c r="F135" s="311"/>
      <c r="G135" s="311"/>
      <c r="H135" s="324"/>
      <c r="I135" s="313">
        <f ca="1">DATEDIF(Taula423[[#This Row],[Data naixement dd/mm/aaaa]],TODAY(),"Y")</f>
        <v>124</v>
      </c>
      <c r="J135" s="325"/>
      <c r="K135" s="329"/>
      <c r="L135" s="342"/>
      <c r="M135" s="328"/>
      <c r="N135" s="328"/>
      <c r="O135" s="533" t="str">
        <f>IF(Taula423[[#This Row],[Data inici contracte]]&lt;&gt;0,Taula423[[#This Row],[Data finalització contracte]]+1,"")</f>
        <v/>
      </c>
      <c r="P13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35" s="373" t="str">
        <f>IF(Taula423[[#This Row],[Data inici contracte]]&lt;&gt;0,((Taula423[[#This Row],[Dies de contracte en vigor durant l´any 2023]]/365)*14),"")</f>
        <v/>
      </c>
      <c r="R135" s="367"/>
      <c r="S135" s="367"/>
      <c r="T13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35" s="373" t="str">
        <f>IF(Taula423[[#This Row],[Suma total d''hores d''atenció]]=0,"",AM135)</f>
        <v/>
      </c>
      <c r="V135" s="329"/>
      <c r="W135" s="339"/>
      <c r="X135" s="339"/>
      <c r="Y135" s="339"/>
      <c r="Z135" s="339"/>
      <c r="AA135" s="339"/>
      <c r="AB135" s="318">
        <f t="shared" ref="AB135:AB198" si="14">IF((AK135+AL135=2),AI135,0)</f>
        <v>0</v>
      </c>
      <c r="AC135" s="335">
        <f>Taula423[[#This Row],[Mòdul aplicat]]</f>
        <v>0</v>
      </c>
      <c r="AD135" s="336"/>
      <c r="AE135" s="343"/>
      <c r="AF135" s="269"/>
      <c r="AG135" s="474" t="str">
        <f>IF(Taula423[[#This Row],[Data inici contracte]]=0,"",12/365*Taula423[[#This Row],[Dies de contracte en vigor durant l´any 2023]])</f>
        <v/>
      </c>
      <c r="AH135" s="474" t="str">
        <f>IF(Taula423[[#This Row],[Data inici contracte]]=0,"",2/365*Taula423[[#This Row],[Dies de contracte en vigor durant l´any 2023]])</f>
        <v/>
      </c>
      <c r="AI135" s="322">
        <f>IF(AR135=1,((241.81/365)*Taula423[[#This Row],[Dies de contracte en vigor durant l´any 2023]]),0)</f>
        <v>0</v>
      </c>
      <c r="AJ135" s="322"/>
      <c r="AK13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10)]]&lt;&gt;"",AR135=1),1,0)</f>
        <v>0</v>
      </c>
      <c r="AL135" s="534">
        <f t="shared" si="11"/>
        <v>0</v>
      </c>
      <c r="AM13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35" s="322"/>
      <c r="AO135" s="274"/>
      <c r="AP135" s="274"/>
      <c r="AR135" s="429">
        <f>IF(Taula423[[#This Row],[Núm. d''ordre]]&lt;&gt;"",1,0)</f>
        <v>0</v>
      </c>
      <c r="AT135" s="429">
        <f>IF(Taula423[[#This Row],[Núm. d''ordre]]&gt;0,1,0)</f>
        <v>1</v>
      </c>
      <c r="AV135" s="275">
        <f t="shared" si="12"/>
        <v>0</v>
      </c>
      <c r="AW135" s="275">
        <f t="shared" si="13"/>
        <v>0</v>
      </c>
      <c r="AX135" s="275">
        <f t="shared" ref="AX135:AX198" si="15">IF(G135="No binari",1,0)</f>
        <v>0</v>
      </c>
      <c r="AY135" s="274"/>
      <c r="AZ135" s="275">
        <f t="shared" ref="AZ135:AZ198" si="16">IF(F135="Home",1,0)</f>
        <v>0</v>
      </c>
      <c r="BA135" s="275">
        <f t="shared" ref="BA135:BA198" si="17">IF(F135="Dona",1,0)</f>
        <v>0</v>
      </c>
      <c r="BZ135" s="276"/>
      <c r="CA135" s="276"/>
      <c r="CB135" s="276"/>
    </row>
    <row r="136" spans="1:80" ht="13.5" customHeight="1">
      <c r="A136" s="267"/>
      <c r="B136" s="274" t="str">
        <f>IF($C136&lt;&gt;"",MAX($B$7:B135)+1,"")</f>
        <v/>
      </c>
      <c r="C136" s="325"/>
      <c r="D136" s="337"/>
      <c r="E136" s="338"/>
      <c r="F136" s="311"/>
      <c r="G136" s="311"/>
      <c r="H136" s="324"/>
      <c r="I136" s="313">
        <f ca="1">DATEDIF(Taula423[[#This Row],[Data naixement dd/mm/aaaa]],TODAY(),"Y")</f>
        <v>124</v>
      </c>
      <c r="J136" s="325"/>
      <c r="K136" s="329"/>
      <c r="L136" s="342"/>
      <c r="M136" s="328"/>
      <c r="N136" s="328"/>
      <c r="O136" s="533" t="str">
        <f>IF(Taula423[[#This Row],[Data inici contracte]]&lt;&gt;0,Taula423[[#This Row],[Data finalització contracte]]+1,"")</f>
        <v/>
      </c>
      <c r="P13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36" s="373" t="str">
        <f>IF(Taula423[[#This Row],[Data inici contracte]]&lt;&gt;0,((Taula423[[#This Row],[Dies de contracte en vigor durant l´any 2023]]/365)*14),"")</f>
        <v/>
      </c>
      <c r="R136" s="367"/>
      <c r="S136" s="367"/>
      <c r="T13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36" s="373" t="str">
        <f>IF(Taula423[[#This Row],[Suma total d''hores d''atenció]]=0,"",AM136)</f>
        <v/>
      </c>
      <c r="V136" s="329"/>
      <c r="W136" s="339"/>
      <c r="X136" s="339"/>
      <c r="Y136" s="339"/>
      <c r="Z136" s="339"/>
      <c r="AA136" s="339"/>
      <c r="AB136" s="318">
        <f t="shared" si="14"/>
        <v>0</v>
      </c>
      <c r="AC136" s="335">
        <f>Taula423[[#This Row],[Mòdul aplicat]]</f>
        <v>0</v>
      </c>
      <c r="AD136" s="336"/>
      <c r="AE136" s="343"/>
      <c r="AF136" s="269"/>
      <c r="AG136" s="474" t="str">
        <f>IF(Taula423[[#This Row],[Data inici contracte]]=0,"",12/365*Taula423[[#This Row],[Dies de contracte en vigor durant l´any 2023]])</f>
        <v/>
      </c>
      <c r="AH136" s="474" t="str">
        <f>IF(Taula423[[#This Row],[Data inici contracte]]=0,"",2/365*Taula423[[#This Row],[Dies de contracte en vigor durant l´any 2023]])</f>
        <v/>
      </c>
      <c r="AI136" s="322">
        <f>IF(AR136=1,((241.81/365)*Taula423[[#This Row],[Dies de contracte en vigor durant l´any 2023]]),0)</f>
        <v>0</v>
      </c>
      <c r="AJ136" s="322"/>
      <c r="AK13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10)]]&lt;&gt;"",AR136=1),1,0)</f>
        <v>0</v>
      </c>
      <c r="AL136" s="534">
        <f t="shared" ref="AL136:AL199" si="18">IF(AM136="Atenció mínima assolida amb èxit",1,0)</f>
        <v>0</v>
      </c>
      <c r="AM13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36" s="322"/>
      <c r="AO136" s="274"/>
      <c r="AP136" s="274"/>
      <c r="AR136" s="429">
        <f>IF(Taula423[[#This Row],[Núm. d''ordre]]&lt;&gt;"",1,0)</f>
        <v>0</v>
      </c>
      <c r="AT136" s="429">
        <f>IF(Taula423[[#This Row],[Núm. d''ordre]]&gt;0,1,0)</f>
        <v>1</v>
      </c>
      <c r="AV136" s="275">
        <f t="shared" ref="AV136:AV199" si="19">IF(G136="Home",1,0)</f>
        <v>0</v>
      </c>
      <c r="AW136" s="275">
        <f t="shared" ref="AW136:AW199" si="20">IF(G136="Dona",1,0)</f>
        <v>0</v>
      </c>
      <c r="AX136" s="275">
        <f t="shared" si="15"/>
        <v>0</v>
      </c>
      <c r="AY136" s="274"/>
      <c r="AZ136" s="275">
        <f t="shared" si="16"/>
        <v>0</v>
      </c>
      <c r="BA136" s="275">
        <f t="shared" si="17"/>
        <v>0</v>
      </c>
      <c r="BZ136" s="276"/>
      <c r="CA136" s="276"/>
      <c r="CB136" s="276"/>
    </row>
    <row r="137" spans="1:80" ht="13.5" customHeight="1">
      <c r="A137" s="267"/>
      <c r="B137" s="274" t="str">
        <f>IF($C137&lt;&gt;"",MAX($B$7:B136)+1,"")</f>
        <v/>
      </c>
      <c r="C137" s="325"/>
      <c r="D137" s="337"/>
      <c r="E137" s="338"/>
      <c r="F137" s="311"/>
      <c r="G137" s="311"/>
      <c r="H137" s="324"/>
      <c r="I137" s="313">
        <f ca="1">DATEDIF(Taula423[[#This Row],[Data naixement dd/mm/aaaa]],TODAY(),"Y")</f>
        <v>124</v>
      </c>
      <c r="J137" s="325"/>
      <c r="K137" s="329"/>
      <c r="L137" s="342"/>
      <c r="M137" s="328"/>
      <c r="N137" s="328"/>
      <c r="O137" s="533" t="str">
        <f>IF(Taula423[[#This Row],[Data inici contracte]]&lt;&gt;0,Taula423[[#This Row],[Data finalització contracte]]+1,"")</f>
        <v/>
      </c>
      <c r="P13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37" s="373" t="str">
        <f>IF(Taula423[[#This Row],[Data inici contracte]]&lt;&gt;0,((Taula423[[#This Row],[Dies de contracte en vigor durant l´any 2023]]/365)*14),"")</f>
        <v/>
      </c>
      <c r="R137" s="367"/>
      <c r="S137" s="367"/>
      <c r="T13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37" s="373" t="str">
        <f>IF(Taula423[[#This Row],[Suma total d''hores d''atenció]]=0,"",AM137)</f>
        <v/>
      </c>
      <c r="V137" s="329"/>
      <c r="W137" s="339"/>
      <c r="X137" s="339"/>
      <c r="Y137" s="339"/>
      <c r="Z137" s="339"/>
      <c r="AA137" s="339"/>
      <c r="AB137" s="318">
        <f t="shared" si="14"/>
        <v>0</v>
      </c>
      <c r="AC137" s="335">
        <f>Taula423[[#This Row],[Mòdul aplicat]]</f>
        <v>0</v>
      </c>
      <c r="AD137" s="336"/>
      <c r="AE137" s="343"/>
      <c r="AF137" s="269"/>
      <c r="AG137" s="474" t="str">
        <f>IF(Taula423[[#This Row],[Data inici contracte]]=0,"",12/365*Taula423[[#This Row],[Dies de contracte en vigor durant l´any 2023]])</f>
        <v/>
      </c>
      <c r="AH137" s="474" t="str">
        <f>IF(Taula423[[#This Row],[Data inici contracte]]=0,"",2/365*Taula423[[#This Row],[Dies de contracte en vigor durant l´any 2023]])</f>
        <v/>
      </c>
      <c r="AI137" s="322">
        <f>IF(AR137=1,((241.81/365)*Taula423[[#This Row],[Dies de contracte en vigor durant l´any 2023]]),0)</f>
        <v>0</v>
      </c>
      <c r="AJ137" s="322"/>
      <c r="AK13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10)]]&lt;&gt;"",AR137=1),1,0)</f>
        <v>0</v>
      </c>
      <c r="AL137" s="534">
        <f t="shared" si="18"/>
        <v>0</v>
      </c>
      <c r="AM13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37" s="322"/>
      <c r="AO137" s="274"/>
      <c r="AP137" s="274"/>
      <c r="AR137" s="429">
        <f>IF(Taula423[[#This Row],[Núm. d''ordre]]&lt;&gt;"",1,0)</f>
        <v>0</v>
      </c>
      <c r="AT137" s="429">
        <f>IF(Taula423[[#This Row],[Núm. d''ordre]]&gt;0,1,0)</f>
        <v>1</v>
      </c>
      <c r="AV137" s="275">
        <f t="shared" si="19"/>
        <v>0</v>
      </c>
      <c r="AW137" s="275">
        <f t="shared" si="20"/>
        <v>0</v>
      </c>
      <c r="AX137" s="275">
        <f t="shared" si="15"/>
        <v>0</v>
      </c>
      <c r="AY137" s="274"/>
      <c r="AZ137" s="275">
        <f t="shared" si="16"/>
        <v>0</v>
      </c>
      <c r="BA137" s="275">
        <f t="shared" si="17"/>
        <v>0</v>
      </c>
      <c r="BZ137" s="276"/>
      <c r="CA137" s="276"/>
      <c r="CB137" s="276"/>
    </row>
    <row r="138" spans="1:80" ht="13.5" customHeight="1">
      <c r="A138" s="267"/>
      <c r="B138" s="274" t="str">
        <f>IF($C138&lt;&gt;"",MAX($B$7:B137)+1,"")</f>
        <v/>
      </c>
      <c r="C138" s="325"/>
      <c r="D138" s="337"/>
      <c r="E138" s="338"/>
      <c r="F138" s="311"/>
      <c r="G138" s="311"/>
      <c r="H138" s="324"/>
      <c r="I138" s="313">
        <f ca="1">DATEDIF(Taula423[[#This Row],[Data naixement dd/mm/aaaa]],TODAY(),"Y")</f>
        <v>124</v>
      </c>
      <c r="J138" s="325"/>
      <c r="K138" s="329"/>
      <c r="L138" s="342"/>
      <c r="M138" s="328"/>
      <c r="N138" s="328"/>
      <c r="O138" s="533" t="str">
        <f>IF(Taula423[[#This Row],[Data inici contracte]]&lt;&gt;0,Taula423[[#This Row],[Data finalització contracte]]+1,"")</f>
        <v/>
      </c>
      <c r="P13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38" s="373" t="str">
        <f>IF(Taula423[[#This Row],[Data inici contracte]]&lt;&gt;0,((Taula423[[#This Row],[Dies de contracte en vigor durant l´any 2023]]/365)*14),"")</f>
        <v/>
      </c>
      <c r="R138" s="367"/>
      <c r="S138" s="367"/>
      <c r="T13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38" s="373" t="str">
        <f>IF(Taula423[[#This Row],[Suma total d''hores d''atenció]]=0,"",AM138)</f>
        <v/>
      </c>
      <c r="V138" s="329"/>
      <c r="W138" s="339"/>
      <c r="X138" s="339"/>
      <c r="Y138" s="339"/>
      <c r="Z138" s="339"/>
      <c r="AA138" s="339"/>
      <c r="AB138" s="318">
        <f t="shared" si="14"/>
        <v>0</v>
      </c>
      <c r="AC138" s="335">
        <f>Taula423[[#This Row],[Mòdul aplicat]]</f>
        <v>0</v>
      </c>
      <c r="AD138" s="336"/>
      <c r="AE138" s="343"/>
      <c r="AF138" s="269"/>
      <c r="AG138" s="474" t="str">
        <f>IF(Taula423[[#This Row],[Data inici contracte]]=0,"",12/365*Taula423[[#This Row],[Dies de contracte en vigor durant l´any 2023]])</f>
        <v/>
      </c>
      <c r="AH138" s="474" t="str">
        <f>IF(Taula423[[#This Row],[Data inici contracte]]=0,"",2/365*Taula423[[#This Row],[Dies de contracte en vigor durant l´any 2023]])</f>
        <v/>
      </c>
      <c r="AI138" s="322">
        <f>IF(AR138=1,((241.81/365)*Taula423[[#This Row],[Dies de contracte en vigor durant l´any 2023]]),0)</f>
        <v>0</v>
      </c>
      <c r="AJ138" s="322"/>
      <c r="AK13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10)]]&lt;&gt;"",AR138=1),1,0)</f>
        <v>0</v>
      </c>
      <c r="AL138" s="534">
        <f t="shared" si="18"/>
        <v>0</v>
      </c>
      <c r="AM13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38" s="322"/>
      <c r="AO138" s="274"/>
      <c r="AP138" s="274"/>
      <c r="AR138" s="429">
        <f>IF(Taula423[[#This Row],[Núm. d''ordre]]&lt;&gt;"",1,0)</f>
        <v>0</v>
      </c>
      <c r="AT138" s="429">
        <f>IF(Taula423[[#This Row],[Núm. d''ordre]]&gt;0,1,0)</f>
        <v>1</v>
      </c>
      <c r="AV138" s="275">
        <f t="shared" si="19"/>
        <v>0</v>
      </c>
      <c r="AW138" s="275">
        <f t="shared" si="20"/>
        <v>0</v>
      </c>
      <c r="AX138" s="275">
        <f t="shared" si="15"/>
        <v>0</v>
      </c>
      <c r="AY138" s="274"/>
      <c r="AZ138" s="275">
        <f t="shared" si="16"/>
        <v>0</v>
      </c>
      <c r="BA138" s="275">
        <f t="shared" si="17"/>
        <v>0</v>
      </c>
      <c r="BZ138" s="276"/>
      <c r="CA138" s="276"/>
      <c r="CB138" s="276"/>
    </row>
    <row r="139" spans="1:80" ht="13.5" customHeight="1">
      <c r="A139" s="267"/>
      <c r="B139" s="274" t="str">
        <f>IF($C139&lt;&gt;"",MAX($B$7:B138)+1,"")</f>
        <v/>
      </c>
      <c r="C139" s="325"/>
      <c r="D139" s="337"/>
      <c r="E139" s="338"/>
      <c r="F139" s="311"/>
      <c r="G139" s="311"/>
      <c r="H139" s="324"/>
      <c r="I139" s="313">
        <f ca="1">DATEDIF(Taula423[[#This Row],[Data naixement dd/mm/aaaa]],TODAY(),"Y")</f>
        <v>124</v>
      </c>
      <c r="J139" s="325"/>
      <c r="K139" s="329"/>
      <c r="L139" s="342"/>
      <c r="M139" s="328"/>
      <c r="N139" s="328"/>
      <c r="O139" s="533" t="str">
        <f>IF(Taula423[[#This Row],[Data inici contracte]]&lt;&gt;0,Taula423[[#This Row],[Data finalització contracte]]+1,"")</f>
        <v/>
      </c>
      <c r="P13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39" s="373" t="str">
        <f>IF(Taula423[[#This Row],[Data inici contracte]]&lt;&gt;0,((Taula423[[#This Row],[Dies de contracte en vigor durant l´any 2023]]/365)*14),"")</f>
        <v/>
      </c>
      <c r="R139" s="367"/>
      <c r="S139" s="367"/>
      <c r="T13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39" s="373" t="str">
        <f>IF(Taula423[[#This Row],[Suma total d''hores d''atenció]]=0,"",AM139)</f>
        <v/>
      </c>
      <c r="V139" s="329"/>
      <c r="W139" s="339"/>
      <c r="X139" s="339"/>
      <c r="Y139" s="339"/>
      <c r="Z139" s="339"/>
      <c r="AA139" s="339"/>
      <c r="AB139" s="318">
        <f t="shared" si="14"/>
        <v>0</v>
      </c>
      <c r="AC139" s="335">
        <f>Taula423[[#This Row],[Mòdul aplicat]]</f>
        <v>0</v>
      </c>
      <c r="AD139" s="336"/>
      <c r="AE139" s="343"/>
      <c r="AF139" s="269"/>
      <c r="AG139" s="474" t="str">
        <f>IF(Taula423[[#This Row],[Data inici contracte]]=0,"",12/365*Taula423[[#This Row],[Dies de contracte en vigor durant l´any 2023]])</f>
        <v/>
      </c>
      <c r="AH139" s="474" t="str">
        <f>IF(Taula423[[#This Row],[Data inici contracte]]=0,"",2/365*Taula423[[#This Row],[Dies de contracte en vigor durant l´any 2023]])</f>
        <v/>
      </c>
      <c r="AI139" s="322">
        <f>IF(AR139=1,((241.81/365)*Taula423[[#This Row],[Dies de contracte en vigor durant l´any 2023]]),0)</f>
        <v>0</v>
      </c>
      <c r="AJ139" s="322"/>
      <c r="AK13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10)]]&lt;&gt;"",AR139=1),1,0)</f>
        <v>0</v>
      </c>
      <c r="AL139" s="534">
        <f t="shared" si="18"/>
        <v>0</v>
      </c>
      <c r="AM13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39" s="322"/>
      <c r="AO139" s="274"/>
      <c r="AP139" s="274"/>
      <c r="AR139" s="429">
        <f>IF(Taula423[[#This Row],[Núm. d''ordre]]&lt;&gt;"",1,0)</f>
        <v>0</v>
      </c>
      <c r="AT139" s="429">
        <f>IF(Taula423[[#This Row],[Núm. d''ordre]]&gt;0,1,0)</f>
        <v>1</v>
      </c>
      <c r="AV139" s="275">
        <f t="shared" si="19"/>
        <v>0</v>
      </c>
      <c r="AW139" s="275">
        <f t="shared" si="20"/>
        <v>0</v>
      </c>
      <c r="AX139" s="275">
        <f t="shared" si="15"/>
        <v>0</v>
      </c>
      <c r="AY139" s="274"/>
      <c r="AZ139" s="275">
        <f t="shared" si="16"/>
        <v>0</v>
      </c>
      <c r="BA139" s="275">
        <f t="shared" si="17"/>
        <v>0</v>
      </c>
      <c r="BZ139" s="276"/>
      <c r="CA139" s="276"/>
      <c r="CB139" s="276"/>
    </row>
    <row r="140" spans="1:80" ht="13.5" customHeight="1">
      <c r="A140" s="267"/>
      <c r="B140" s="274" t="str">
        <f>IF($C140&lt;&gt;"",MAX($B$7:B139)+1,"")</f>
        <v/>
      </c>
      <c r="C140" s="325"/>
      <c r="D140" s="337"/>
      <c r="E140" s="338"/>
      <c r="F140" s="311"/>
      <c r="G140" s="311"/>
      <c r="H140" s="324"/>
      <c r="I140" s="313">
        <f ca="1">DATEDIF(Taula423[[#This Row],[Data naixement dd/mm/aaaa]],TODAY(),"Y")</f>
        <v>124</v>
      </c>
      <c r="J140" s="325"/>
      <c r="K140" s="329"/>
      <c r="L140" s="342"/>
      <c r="M140" s="328"/>
      <c r="N140" s="328"/>
      <c r="O140" s="533" t="str">
        <f>IF(Taula423[[#This Row],[Data inici contracte]]&lt;&gt;0,Taula423[[#This Row],[Data finalització contracte]]+1,"")</f>
        <v/>
      </c>
      <c r="P14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40" s="373" t="str">
        <f>IF(Taula423[[#This Row],[Data inici contracte]]&lt;&gt;0,((Taula423[[#This Row],[Dies de contracte en vigor durant l´any 2023]]/365)*14),"")</f>
        <v/>
      </c>
      <c r="R140" s="367"/>
      <c r="S140" s="367"/>
      <c r="T14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40" s="373" t="str">
        <f>IF(Taula423[[#This Row],[Suma total d''hores d''atenció]]=0,"",AM140)</f>
        <v/>
      </c>
      <c r="V140" s="329"/>
      <c r="W140" s="339"/>
      <c r="X140" s="339"/>
      <c r="Y140" s="339"/>
      <c r="Z140" s="339"/>
      <c r="AA140" s="339"/>
      <c r="AB140" s="318">
        <f t="shared" si="14"/>
        <v>0</v>
      </c>
      <c r="AC140" s="335">
        <f>Taula423[[#This Row],[Mòdul aplicat]]</f>
        <v>0</v>
      </c>
      <c r="AD140" s="336"/>
      <c r="AE140" s="343"/>
      <c r="AF140" s="269"/>
      <c r="AG140" s="474" t="str">
        <f>IF(Taula423[[#This Row],[Data inici contracte]]=0,"",12/365*Taula423[[#This Row],[Dies de contracte en vigor durant l´any 2023]])</f>
        <v/>
      </c>
      <c r="AH140" s="474" t="str">
        <f>IF(Taula423[[#This Row],[Data inici contracte]]=0,"",2/365*Taula423[[#This Row],[Dies de contracte en vigor durant l´any 2023]])</f>
        <v/>
      </c>
      <c r="AI140" s="322">
        <f>IF(AR140=1,((241.81/365)*Taula423[[#This Row],[Dies de contracte en vigor durant l´any 2023]]),0)</f>
        <v>0</v>
      </c>
      <c r="AJ140" s="322"/>
      <c r="AK14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10)]]&lt;&gt;"",AR140=1),1,0)</f>
        <v>0</v>
      </c>
      <c r="AL140" s="534">
        <f t="shared" si="18"/>
        <v>0</v>
      </c>
      <c r="AM14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40" s="322"/>
      <c r="AO140" s="274"/>
      <c r="AP140" s="274"/>
      <c r="AR140" s="429">
        <f>IF(Taula423[[#This Row],[Núm. d''ordre]]&lt;&gt;"",1,0)</f>
        <v>0</v>
      </c>
      <c r="AT140" s="429">
        <f>IF(Taula423[[#This Row],[Núm. d''ordre]]&gt;0,1,0)</f>
        <v>1</v>
      </c>
      <c r="AV140" s="275">
        <f t="shared" si="19"/>
        <v>0</v>
      </c>
      <c r="AW140" s="275">
        <f t="shared" si="20"/>
        <v>0</v>
      </c>
      <c r="AX140" s="275">
        <f t="shared" si="15"/>
        <v>0</v>
      </c>
      <c r="AY140" s="274"/>
      <c r="AZ140" s="275">
        <f t="shared" si="16"/>
        <v>0</v>
      </c>
      <c r="BA140" s="275">
        <f t="shared" si="17"/>
        <v>0</v>
      </c>
      <c r="BZ140" s="276"/>
      <c r="CA140" s="276"/>
      <c r="CB140" s="276"/>
    </row>
    <row r="141" spans="1:80" ht="13.5" customHeight="1">
      <c r="A141" s="267"/>
      <c r="B141" s="274" t="str">
        <f>IF($C141&lt;&gt;"",MAX($B$7:B140)+1,"")</f>
        <v/>
      </c>
      <c r="C141" s="325"/>
      <c r="D141" s="337"/>
      <c r="E141" s="338"/>
      <c r="F141" s="311"/>
      <c r="G141" s="311"/>
      <c r="H141" s="324"/>
      <c r="I141" s="313">
        <f ca="1">DATEDIF(Taula423[[#This Row],[Data naixement dd/mm/aaaa]],TODAY(),"Y")</f>
        <v>124</v>
      </c>
      <c r="J141" s="325"/>
      <c r="K141" s="329"/>
      <c r="L141" s="342"/>
      <c r="M141" s="328"/>
      <c r="N141" s="328"/>
      <c r="O141" s="533" t="str">
        <f>IF(Taula423[[#This Row],[Data inici contracte]]&lt;&gt;0,Taula423[[#This Row],[Data finalització contracte]]+1,"")</f>
        <v/>
      </c>
      <c r="P14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41" s="373" t="str">
        <f>IF(Taula423[[#This Row],[Data inici contracte]]&lt;&gt;0,((Taula423[[#This Row],[Dies de contracte en vigor durant l´any 2023]]/365)*14),"")</f>
        <v/>
      </c>
      <c r="R141" s="367"/>
      <c r="S141" s="367"/>
      <c r="T14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41" s="373" t="str">
        <f>IF(Taula423[[#This Row],[Suma total d''hores d''atenció]]=0,"",AM141)</f>
        <v/>
      </c>
      <c r="V141" s="329"/>
      <c r="W141" s="339"/>
      <c r="X141" s="339"/>
      <c r="Y141" s="339"/>
      <c r="Z141" s="339"/>
      <c r="AA141" s="339"/>
      <c r="AB141" s="318">
        <f t="shared" si="14"/>
        <v>0</v>
      </c>
      <c r="AC141" s="335">
        <f>Taula423[[#This Row],[Mòdul aplicat]]</f>
        <v>0</v>
      </c>
      <c r="AD141" s="336"/>
      <c r="AE141" s="343"/>
      <c r="AF141" s="269"/>
      <c r="AG141" s="474" t="str">
        <f>IF(Taula423[[#This Row],[Data inici contracte]]=0,"",12/365*Taula423[[#This Row],[Dies de contracte en vigor durant l´any 2023]])</f>
        <v/>
      </c>
      <c r="AH141" s="474" t="str">
        <f>IF(Taula423[[#This Row],[Data inici contracte]]=0,"",2/365*Taula423[[#This Row],[Dies de contracte en vigor durant l´any 2023]])</f>
        <v/>
      </c>
      <c r="AI141" s="322">
        <f>IF(AR141=1,((241.81/365)*Taula423[[#This Row],[Dies de contracte en vigor durant l´any 2023]]),0)</f>
        <v>0</v>
      </c>
      <c r="AJ141" s="322"/>
      <c r="AK14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10)]]&lt;&gt;"",AR141=1),1,0)</f>
        <v>0</v>
      </c>
      <c r="AL141" s="534">
        <f t="shared" si="18"/>
        <v>0</v>
      </c>
      <c r="AM14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41" s="322"/>
      <c r="AO141" s="274"/>
      <c r="AP141" s="274"/>
      <c r="AR141" s="429">
        <f>IF(Taula423[[#This Row],[Núm. d''ordre]]&lt;&gt;"",1,0)</f>
        <v>0</v>
      </c>
      <c r="AT141" s="429">
        <f>IF(Taula423[[#This Row],[Núm. d''ordre]]&gt;0,1,0)</f>
        <v>1</v>
      </c>
      <c r="AV141" s="275">
        <f t="shared" si="19"/>
        <v>0</v>
      </c>
      <c r="AW141" s="275">
        <f t="shared" si="20"/>
        <v>0</v>
      </c>
      <c r="AX141" s="275">
        <f t="shared" si="15"/>
        <v>0</v>
      </c>
      <c r="AY141" s="274"/>
      <c r="AZ141" s="275">
        <f t="shared" si="16"/>
        <v>0</v>
      </c>
      <c r="BA141" s="275">
        <f t="shared" si="17"/>
        <v>0</v>
      </c>
      <c r="BZ141" s="276"/>
      <c r="CA141" s="276"/>
      <c r="CB141" s="276"/>
    </row>
    <row r="142" spans="1:80" ht="13.5" customHeight="1">
      <c r="A142" s="267"/>
      <c r="B142" s="274" t="str">
        <f>IF($C142&lt;&gt;"",MAX($B$7:B141)+1,"")</f>
        <v/>
      </c>
      <c r="C142" s="325"/>
      <c r="D142" s="337"/>
      <c r="E142" s="338"/>
      <c r="F142" s="311"/>
      <c r="G142" s="311"/>
      <c r="H142" s="324"/>
      <c r="I142" s="313">
        <f ca="1">DATEDIF(Taula423[[#This Row],[Data naixement dd/mm/aaaa]],TODAY(),"Y")</f>
        <v>124</v>
      </c>
      <c r="J142" s="325"/>
      <c r="K142" s="329"/>
      <c r="L142" s="342"/>
      <c r="M142" s="328"/>
      <c r="N142" s="328"/>
      <c r="O142" s="533" t="str">
        <f>IF(Taula423[[#This Row],[Data inici contracte]]&lt;&gt;0,Taula423[[#This Row],[Data finalització contracte]]+1,"")</f>
        <v/>
      </c>
      <c r="P14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42" s="373" t="str">
        <f>IF(Taula423[[#This Row],[Data inici contracte]]&lt;&gt;0,((Taula423[[#This Row],[Dies de contracte en vigor durant l´any 2023]]/365)*14),"")</f>
        <v/>
      </c>
      <c r="R142" s="367"/>
      <c r="S142" s="367"/>
      <c r="T14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42" s="373" t="str">
        <f>IF(Taula423[[#This Row],[Suma total d''hores d''atenció]]=0,"",AM142)</f>
        <v/>
      </c>
      <c r="V142" s="329"/>
      <c r="W142" s="339"/>
      <c r="X142" s="339"/>
      <c r="Y142" s="339"/>
      <c r="Z142" s="339"/>
      <c r="AA142" s="339"/>
      <c r="AB142" s="318">
        <f t="shared" si="14"/>
        <v>0</v>
      </c>
      <c r="AC142" s="335">
        <f>Taula423[[#This Row],[Mòdul aplicat]]</f>
        <v>0</v>
      </c>
      <c r="AD142" s="336"/>
      <c r="AE142" s="343"/>
      <c r="AF142" s="269"/>
      <c r="AG142" s="474" t="str">
        <f>IF(Taula423[[#This Row],[Data inici contracte]]=0,"",12/365*Taula423[[#This Row],[Dies de contracte en vigor durant l´any 2023]])</f>
        <v/>
      </c>
      <c r="AH142" s="474" t="str">
        <f>IF(Taula423[[#This Row],[Data inici contracte]]=0,"",2/365*Taula423[[#This Row],[Dies de contracte en vigor durant l´any 2023]])</f>
        <v/>
      </c>
      <c r="AI142" s="322">
        <f>IF(AR142=1,((241.81/365)*Taula423[[#This Row],[Dies de contracte en vigor durant l´any 2023]]),0)</f>
        <v>0</v>
      </c>
      <c r="AJ142" s="322"/>
      <c r="AK14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10)]]&lt;&gt;"",AR142=1),1,0)</f>
        <v>0</v>
      </c>
      <c r="AL142" s="534">
        <f t="shared" si="18"/>
        <v>0</v>
      </c>
      <c r="AM14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42" s="322"/>
      <c r="AO142" s="274"/>
      <c r="AP142" s="274"/>
      <c r="AR142" s="429">
        <f>IF(Taula423[[#This Row],[Núm. d''ordre]]&lt;&gt;"",1,0)</f>
        <v>0</v>
      </c>
      <c r="AT142" s="429">
        <f>IF(Taula423[[#This Row],[Núm. d''ordre]]&gt;0,1,0)</f>
        <v>1</v>
      </c>
      <c r="AV142" s="275">
        <f t="shared" si="19"/>
        <v>0</v>
      </c>
      <c r="AW142" s="275">
        <f t="shared" si="20"/>
        <v>0</v>
      </c>
      <c r="AX142" s="275">
        <f t="shared" si="15"/>
        <v>0</v>
      </c>
      <c r="AY142" s="274"/>
      <c r="AZ142" s="275">
        <f t="shared" si="16"/>
        <v>0</v>
      </c>
      <c r="BA142" s="275">
        <f t="shared" si="17"/>
        <v>0</v>
      </c>
      <c r="BZ142" s="276"/>
      <c r="CA142" s="276"/>
      <c r="CB142" s="276"/>
    </row>
    <row r="143" spans="1:80" ht="13.5" customHeight="1">
      <c r="A143" s="267"/>
      <c r="B143" s="274" t="str">
        <f>IF($C143&lt;&gt;"",MAX($B$7:B142)+1,"")</f>
        <v/>
      </c>
      <c r="C143" s="325"/>
      <c r="D143" s="337"/>
      <c r="E143" s="338"/>
      <c r="F143" s="311"/>
      <c r="G143" s="311"/>
      <c r="H143" s="324"/>
      <c r="I143" s="313">
        <f ca="1">DATEDIF(Taula423[[#This Row],[Data naixement dd/mm/aaaa]],TODAY(),"Y")</f>
        <v>124</v>
      </c>
      <c r="J143" s="325"/>
      <c r="K143" s="329"/>
      <c r="L143" s="342"/>
      <c r="M143" s="328"/>
      <c r="N143" s="328"/>
      <c r="O143" s="533" t="str">
        <f>IF(Taula423[[#This Row],[Data inici contracte]]&lt;&gt;0,Taula423[[#This Row],[Data finalització contracte]]+1,"")</f>
        <v/>
      </c>
      <c r="P14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43" s="373" t="str">
        <f>IF(Taula423[[#This Row],[Data inici contracte]]&lt;&gt;0,((Taula423[[#This Row],[Dies de contracte en vigor durant l´any 2023]]/365)*14),"")</f>
        <v/>
      </c>
      <c r="R143" s="367"/>
      <c r="S143" s="367"/>
      <c r="T14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43" s="373" t="str">
        <f>IF(Taula423[[#This Row],[Suma total d''hores d''atenció]]=0,"",AM143)</f>
        <v/>
      </c>
      <c r="V143" s="329"/>
      <c r="W143" s="339"/>
      <c r="X143" s="339"/>
      <c r="Y143" s="339"/>
      <c r="Z143" s="339"/>
      <c r="AA143" s="339"/>
      <c r="AB143" s="318">
        <f t="shared" si="14"/>
        <v>0</v>
      </c>
      <c r="AC143" s="335">
        <f>Taula423[[#This Row],[Mòdul aplicat]]</f>
        <v>0</v>
      </c>
      <c r="AD143" s="336"/>
      <c r="AE143" s="343"/>
      <c r="AF143" s="269"/>
      <c r="AG143" s="474" t="str">
        <f>IF(Taula423[[#This Row],[Data inici contracte]]=0,"",12/365*Taula423[[#This Row],[Dies de contracte en vigor durant l´any 2023]])</f>
        <v/>
      </c>
      <c r="AH143" s="474" t="str">
        <f>IF(Taula423[[#This Row],[Data inici contracte]]=0,"",2/365*Taula423[[#This Row],[Dies de contracte en vigor durant l´any 2023]])</f>
        <v/>
      </c>
      <c r="AI143" s="322">
        <f>IF(AR143=1,((241.81/365)*Taula423[[#This Row],[Dies de contracte en vigor durant l´any 2023]]),0)</f>
        <v>0</v>
      </c>
      <c r="AJ143" s="322"/>
      <c r="AK14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10)]]&lt;&gt;"",AR143=1),1,0)</f>
        <v>0</v>
      </c>
      <c r="AL143" s="534">
        <f t="shared" si="18"/>
        <v>0</v>
      </c>
      <c r="AM14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43" s="322"/>
      <c r="AO143" s="274"/>
      <c r="AP143" s="274"/>
      <c r="AR143" s="429">
        <f>IF(Taula423[[#This Row],[Núm. d''ordre]]&lt;&gt;"",1,0)</f>
        <v>0</v>
      </c>
      <c r="AT143" s="429">
        <f>IF(Taula423[[#This Row],[Núm. d''ordre]]&gt;0,1,0)</f>
        <v>1</v>
      </c>
      <c r="AV143" s="275">
        <f t="shared" si="19"/>
        <v>0</v>
      </c>
      <c r="AW143" s="275">
        <f t="shared" si="20"/>
        <v>0</v>
      </c>
      <c r="AX143" s="275">
        <f t="shared" si="15"/>
        <v>0</v>
      </c>
      <c r="AY143" s="274"/>
      <c r="AZ143" s="275">
        <f t="shared" si="16"/>
        <v>0</v>
      </c>
      <c r="BA143" s="275">
        <f t="shared" si="17"/>
        <v>0</v>
      </c>
      <c r="BZ143" s="276"/>
      <c r="CA143" s="276"/>
      <c r="CB143" s="276"/>
    </row>
    <row r="144" spans="1:80" ht="13.5" customHeight="1">
      <c r="A144" s="267"/>
      <c r="B144" s="274" t="str">
        <f>IF($C144&lt;&gt;"",MAX($B$7:B143)+1,"")</f>
        <v/>
      </c>
      <c r="C144" s="325"/>
      <c r="D144" s="337"/>
      <c r="E144" s="338"/>
      <c r="F144" s="311"/>
      <c r="G144" s="311"/>
      <c r="H144" s="324"/>
      <c r="I144" s="313">
        <f ca="1">DATEDIF(Taula423[[#This Row],[Data naixement dd/mm/aaaa]],TODAY(),"Y")</f>
        <v>124</v>
      </c>
      <c r="J144" s="325"/>
      <c r="K144" s="329"/>
      <c r="L144" s="342"/>
      <c r="M144" s="328"/>
      <c r="N144" s="328"/>
      <c r="O144" s="533" t="str">
        <f>IF(Taula423[[#This Row],[Data inici contracte]]&lt;&gt;0,Taula423[[#This Row],[Data finalització contracte]]+1,"")</f>
        <v/>
      </c>
      <c r="P14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44" s="373" t="str">
        <f>IF(Taula423[[#This Row],[Data inici contracte]]&lt;&gt;0,((Taula423[[#This Row],[Dies de contracte en vigor durant l´any 2023]]/365)*14),"")</f>
        <v/>
      </c>
      <c r="R144" s="367"/>
      <c r="S144" s="367"/>
      <c r="T14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44" s="373" t="str">
        <f>IF(Taula423[[#This Row],[Suma total d''hores d''atenció]]=0,"",AM144)</f>
        <v/>
      </c>
      <c r="V144" s="329"/>
      <c r="W144" s="339"/>
      <c r="X144" s="339"/>
      <c r="Y144" s="339"/>
      <c r="Z144" s="339"/>
      <c r="AA144" s="339"/>
      <c r="AB144" s="318">
        <f t="shared" si="14"/>
        <v>0</v>
      </c>
      <c r="AC144" s="335">
        <f>Taula423[[#This Row],[Mòdul aplicat]]</f>
        <v>0</v>
      </c>
      <c r="AD144" s="336"/>
      <c r="AE144" s="343"/>
      <c r="AF144" s="269"/>
      <c r="AG144" s="474" t="str">
        <f>IF(Taula423[[#This Row],[Data inici contracte]]=0,"",12/365*Taula423[[#This Row],[Dies de contracte en vigor durant l´any 2023]])</f>
        <v/>
      </c>
      <c r="AH144" s="474" t="str">
        <f>IF(Taula423[[#This Row],[Data inici contracte]]=0,"",2/365*Taula423[[#This Row],[Dies de contracte en vigor durant l´any 2023]])</f>
        <v/>
      </c>
      <c r="AI144" s="322">
        <f>IF(AR144=1,((241.81/365)*Taula423[[#This Row],[Dies de contracte en vigor durant l´any 2023]]),0)</f>
        <v>0</v>
      </c>
      <c r="AJ144" s="322"/>
      <c r="AK14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10)]]&lt;&gt;"",AR144=1),1,0)</f>
        <v>0</v>
      </c>
      <c r="AL144" s="534">
        <f t="shared" si="18"/>
        <v>0</v>
      </c>
      <c r="AM14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44" s="322"/>
      <c r="AO144" s="274"/>
      <c r="AP144" s="274"/>
      <c r="AR144" s="429">
        <f>IF(Taula423[[#This Row],[Núm. d''ordre]]&lt;&gt;"",1,0)</f>
        <v>0</v>
      </c>
      <c r="AT144" s="429">
        <f>IF(Taula423[[#This Row],[Núm. d''ordre]]&gt;0,1,0)</f>
        <v>1</v>
      </c>
      <c r="AV144" s="275">
        <f t="shared" si="19"/>
        <v>0</v>
      </c>
      <c r="AW144" s="275">
        <f t="shared" si="20"/>
        <v>0</v>
      </c>
      <c r="AX144" s="275">
        <f t="shared" si="15"/>
        <v>0</v>
      </c>
      <c r="AY144" s="274"/>
      <c r="AZ144" s="275">
        <f t="shared" si="16"/>
        <v>0</v>
      </c>
      <c r="BA144" s="275">
        <f t="shared" si="17"/>
        <v>0</v>
      </c>
      <c r="BZ144" s="276"/>
      <c r="CA144" s="276"/>
      <c r="CB144" s="276"/>
    </row>
    <row r="145" spans="1:80" ht="13.5" customHeight="1">
      <c r="A145" s="267"/>
      <c r="B145" s="274" t="str">
        <f>IF($C145&lt;&gt;"",MAX($B$7:B144)+1,"")</f>
        <v/>
      </c>
      <c r="C145" s="325"/>
      <c r="D145" s="337"/>
      <c r="E145" s="338"/>
      <c r="F145" s="311"/>
      <c r="G145" s="311"/>
      <c r="H145" s="324"/>
      <c r="I145" s="313">
        <f ca="1">DATEDIF(Taula423[[#This Row],[Data naixement dd/mm/aaaa]],TODAY(),"Y")</f>
        <v>124</v>
      </c>
      <c r="J145" s="325"/>
      <c r="K145" s="329"/>
      <c r="L145" s="342"/>
      <c r="M145" s="328"/>
      <c r="N145" s="328"/>
      <c r="O145" s="533" t="str">
        <f>IF(Taula423[[#This Row],[Data inici contracte]]&lt;&gt;0,Taula423[[#This Row],[Data finalització contracte]]+1,"")</f>
        <v/>
      </c>
      <c r="P14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45" s="373" t="str">
        <f>IF(Taula423[[#This Row],[Data inici contracte]]&lt;&gt;0,((Taula423[[#This Row],[Dies de contracte en vigor durant l´any 2023]]/365)*14),"")</f>
        <v/>
      </c>
      <c r="R145" s="367"/>
      <c r="S145" s="367"/>
      <c r="T14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45" s="373" t="str">
        <f>IF(Taula423[[#This Row],[Suma total d''hores d''atenció]]=0,"",AM145)</f>
        <v/>
      </c>
      <c r="V145" s="329"/>
      <c r="W145" s="339"/>
      <c r="X145" s="339"/>
      <c r="Y145" s="339"/>
      <c r="Z145" s="339"/>
      <c r="AA145" s="339"/>
      <c r="AB145" s="318">
        <f t="shared" si="14"/>
        <v>0</v>
      </c>
      <c r="AC145" s="335">
        <f>Taula423[[#This Row],[Mòdul aplicat]]</f>
        <v>0</v>
      </c>
      <c r="AD145" s="336"/>
      <c r="AE145" s="343"/>
      <c r="AF145" s="269"/>
      <c r="AG145" s="474" t="str">
        <f>IF(Taula423[[#This Row],[Data inici contracte]]=0,"",12/365*Taula423[[#This Row],[Dies de contracte en vigor durant l´any 2023]])</f>
        <v/>
      </c>
      <c r="AH145" s="474" t="str">
        <f>IF(Taula423[[#This Row],[Data inici contracte]]=0,"",2/365*Taula423[[#This Row],[Dies de contracte en vigor durant l´any 2023]])</f>
        <v/>
      </c>
      <c r="AI145" s="322">
        <f>IF(AR145=1,((241.81/365)*Taula423[[#This Row],[Dies de contracte en vigor durant l´any 2023]]),0)</f>
        <v>0</v>
      </c>
      <c r="AJ145" s="322"/>
      <c r="AK14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10)]]&lt;&gt;"",AR145=1),1,0)</f>
        <v>0</v>
      </c>
      <c r="AL145" s="534">
        <f t="shared" si="18"/>
        <v>0</v>
      </c>
      <c r="AM14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45" s="322"/>
      <c r="AO145" s="274"/>
      <c r="AP145" s="274"/>
      <c r="AR145" s="429">
        <f>IF(Taula423[[#This Row],[Núm. d''ordre]]&lt;&gt;"",1,0)</f>
        <v>0</v>
      </c>
      <c r="AT145" s="429">
        <f>IF(Taula423[[#This Row],[Núm. d''ordre]]&gt;0,1,0)</f>
        <v>1</v>
      </c>
      <c r="AV145" s="275">
        <f t="shared" si="19"/>
        <v>0</v>
      </c>
      <c r="AW145" s="275">
        <f t="shared" si="20"/>
        <v>0</v>
      </c>
      <c r="AX145" s="275">
        <f t="shared" si="15"/>
        <v>0</v>
      </c>
      <c r="AY145" s="274"/>
      <c r="AZ145" s="275">
        <f t="shared" si="16"/>
        <v>0</v>
      </c>
      <c r="BA145" s="275">
        <f t="shared" si="17"/>
        <v>0</v>
      </c>
      <c r="BZ145" s="276"/>
      <c r="CA145" s="276"/>
      <c r="CB145" s="276"/>
    </row>
    <row r="146" spans="1:80" ht="13.5" customHeight="1">
      <c r="A146" s="267"/>
      <c r="B146" s="274" t="str">
        <f>IF($C146&lt;&gt;"",MAX($B$7:B145)+1,"")</f>
        <v/>
      </c>
      <c r="C146" s="325"/>
      <c r="D146" s="337"/>
      <c r="E146" s="338"/>
      <c r="F146" s="311"/>
      <c r="G146" s="311"/>
      <c r="H146" s="324"/>
      <c r="I146" s="313">
        <f ca="1">DATEDIF(Taula423[[#This Row],[Data naixement dd/mm/aaaa]],TODAY(),"Y")</f>
        <v>124</v>
      </c>
      <c r="J146" s="325"/>
      <c r="K146" s="329"/>
      <c r="L146" s="342"/>
      <c r="M146" s="328"/>
      <c r="N146" s="328"/>
      <c r="O146" s="533" t="str">
        <f>IF(Taula423[[#This Row],[Data inici contracte]]&lt;&gt;0,Taula423[[#This Row],[Data finalització contracte]]+1,"")</f>
        <v/>
      </c>
      <c r="P14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46" s="373" t="str">
        <f>IF(Taula423[[#This Row],[Data inici contracte]]&lt;&gt;0,((Taula423[[#This Row],[Dies de contracte en vigor durant l´any 2023]]/365)*14),"")</f>
        <v/>
      </c>
      <c r="R146" s="367"/>
      <c r="S146" s="367"/>
      <c r="T14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46" s="373" t="str">
        <f>IF(Taula423[[#This Row],[Suma total d''hores d''atenció]]=0,"",AM146)</f>
        <v/>
      </c>
      <c r="V146" s="329"/>
      <c r="W146" s="339"/>
      <c r="X146" s="339"/>
      <c r="Y146" s="339"/>
      <c r="Z146" s="339"/>
      <c r="AA146" s="339"/>
      <c r="AB146" s="318">
        <f t="shared" si="14"/>
        <v>0</v>
      </c>
      <c r="AC146" s="335">
        <f>Taula423[[#This Row],[Mòdul aplicat]]</f>
        <v>0</v>
      </c>
      <c r="AD146" s="336"/>
      <c r="AE146" s="343"/>
      <c r="AF146" s="269"/>
      <c r="AG146" s="474" t="str">
        <f>IF(Taula423[[#This Row],[Data inici contracte]]=0,"",12/365*Taula423[[#This Row],[Dies de contracte en vigor durant l´any 2023]])</f>
        <v/>
      </c>
      <c r="AH146" s="474" t="str">
        <f>IF(Taula423[[#This Row],[Data inici contracte]]=0,"",2/365*Taula423[[#This Row],[Dies de contracte en vigor durant l´any 2023]])</f>
        <v/>
      </c>
      <c r="AI146" s="322">
        <f>IF(AR146=1,((241.81/365)*Taula423[[#This Row],[Dies de contracte en vigor durant l´any 2023]]),0)</f>
        <v>0</v>
      </c>
      <c r="AJ146" s="322"/>
      <c r="AK14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10)]]&lt;&gt;"",AR146=1),1,0)</f>
        <v>0</v>
      </c>
      <c r="AL146" s="534">
        <f t="shared" si="18"/>
        <v>0</v>
      </c>
      <c r="AM14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46" s="322"/>
      <c r="AO146" s="274"/>
      <c r="AP146" s="274"/>
      <c r="AR146" s="429">
        <f>IF(Taula423[[#This Row],[Núm. d''ordre]]&lt;&gt;"",1,0)</f>
        <v>0</v>
      </c>
      <c r="AT146" s="429">
        <f>IF(Taula423[[#This Row],[Núm. d''ordre]]&gt;0,1,0)</f>
        <v>1</v>
      </c>
      <c r="AV146" s="275">
        <f t="shared" si="19"/>
        <v>0</v>
      </c>
      <c r="AW146" s="275">
        <f t="shared" si="20"/>
        <v>0</v>
      </c>
      <c r="AX146" s="275">
        <f t="shared" si="15"/>
        <v>0</v>
      </c>
      <c r="AY146" s="274"/>
      <c r="AZ146" s="275">
        <f t="shared" si="16"/>
        <v>0</v>
      </c>
      <c r="BA146" s="275">
        <f t="shared" si="17"/>
        <v>0</v>
      </c>
      <c r="BZ146" s="276"/>
      <c r="CA146" s="276"/>
      <c r="CB146" s="276"/>
    </row>
    <row r="147" spans="1:80" ht="13.5" customHeight="1">
      <c r="A147" s="267"/>
      <c r="B147" s="274" t="str">
        <f>IF($C147&lt;&gt;"",MAX($B$7:B146)+1,"")</f>
        <v/>
      </c>
      <c r="C147" s="325"/>
      <c r="D147" s="337"/>
      <c r="E147" s="338"/>
      <c r="F147" s="311"/>
      <c r="G147" s="311"/>
      <c r="H147" s="324"/>
      <c r="I147" s="313">
        <f ca="1">DATEDIF(Taula423[[#This Row],[Data naixement dd/mm/aaaa]],TODAY(),"Y")</f>
        <v>124</v>
      </c>
      <c r="J147" s="325"/>
      <c r="K147" s="329"/>
      <c r="L147" s="342"/>
      <c r="M147" s="328"/>
      <c r="N147" s="328"/>
      <c r="O147" s="533" t="str">
        <f>IF(Taula423[[#This Row],[Data inici contracte]]&lt;&gt;0,Taula423[[#This Row],[Data finalització contracte]]+1,"")</f>
        <v/>
      </c>
      <c r="P14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47" s="373" t="str">
        <f>IF(Taula423[[#This Row],[Data inici contracte]]&lt;&gt;0,((Taula423[[#This Row],[Dies de contracte en vigor durant l´any 2023]]/365)*14),"")</f>
        <v/>
      </c>
      <c r="R147" s="367"/>
      <c r="S147" s="367"/>
      <c r="T14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47" s="373" t="str">
        <f>IF(Taula423[[#This Row],[Suma total d''hores d''atenció]]=0,"",AM147)</f>
        <v/>
      </c>
      <c r="V147" s="329"/>
      <c r="W147" s="339"/>
      <c r="X147" s="339"/>
      <c r="Y147" s="339"/>
      <c r="Z147" s="339"/>
      <c r="AA147" s="339"/>
      <c r="AB147" s="318">
        <f t="shared" si="14"/>
        <v>0</v>
      </c>
      <c r="AC147" s="335">
        <f>Taula423[[#This Row],[Mòdul aplicat]]</f>
        <v>0</v>
      </c>
      <c r="AD147" s="336"/>
      <c r="AE147" s="343"/>
      <c r="AF147" s="269"/>
      <c r="AG147" s="474" t="str">
        <f>IF(Taula423[[#This Row],[Data inici contracte]]=0,"",12/365*Taula423[[#This Row],[Dies de contracte en vigor durant l´any 2023]])</f>
        <v/>
      </c>
      <c r="AH147" s="474" t="str">
        <f>IF(Taula423[[#This Row],[Data inici contracte]]=0,"",2/365*Taula423[[#This Row],[Dies de contracte en vigor durant l´any 2023]])</f>
        <v/>
      </c>
      <c r="AI147" s="322">
        <f>IF(AR147=1,((241.81/365)*Taula423[[#This Row],[Dies de contracte en vigor durant l´any 2023]]),0)</f>
        <v>0</v>
      </c>
      <c r="AJ147" s="322"/>
      <c r="AK14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10)]]&lt;&gt;"",AR147=1),1,0)</f>
        <v>0</v>
      </c>
      <c r="AL147" s="534">
        <f t="shared" si="18"/>
        <v>0</v>
      </c>
      <c r="AM14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47" s="322"/>
      <c r="AO147" s="274"/>
      <c r="AP147" s="274"/>
      <c r="AR147" s="429">
        <f>IF(Taula423[[#This Row],[Núm. d''ordre]]&lt;&gt;"",1,0)</f>
        <v>0</v>
      </c>
      <c r="AT147" s="429">
        <f>IF(Taula423[[#This Row],[Núm. d''ordre]]&gt;0,1,0)</f>
        <v>1</v>
      </c>
      <c r="AV147" s="275">
        <f t="shared" si="19"/>
        <v>0</v>
      </c>
      <c r="AW147" s="275">
        <f t="shared" si="20"/>
        <v>0</v>
      </c>
      <c r="AX147" s="275">
        <f t="shared" si="15"/>
        <v>0</v>
      </c>
      <c r="AY147" s="274"/>
      <c r="AZ147" s="275">
        <f t="shared" si="16"/>
        <v>0</v>
      </c>
      <c r="BA147" s="275">
        <f t="shared" si="17"/>
        <v>0</v>
      </c>
      <c r="BZ147" s="276"/>
      <c r="CA147" s="276"/>
      <c r="CB147" s="276"/>
    </row>
    <row r="148" spans="1:80" ht="13.5" customHeight="1">
      <c r="A148" s="267"/>
      <c r="B148" s="274" t="str">
        <f>IF($C148&lt;&gt;"",MAX($B$7:B147)+1,"")</f>
        <v/>
      </c>
      <c r="C148" s="325"/>
      <c r="D148" s="337"/>
      <c r="E148" s="338"/>
      <c r="F148" s="311"/>
      <c r="G148" s="311"/>
      <c r="H148" s="324"/>
      <c r="I148" s="313">
        <f ca="1">DATEDIF(Taula423[[#This Row],[Data naixement dd/mm/aaaa]],TODAY(),"Y")</f>
        <v>124</v>
      </c>
      <c r="J148" s="325"/>
      <c r="K148" s="329"/>
      <c r="L148" s="342"/>
      <c r="M148" s="328"/>
      <c r="N148" s="328"/>
      <c r="O148" s="533" t="str">
        <f>IF(Taula423[[#This Row],[Data inici contracte]]&lt;&gt;0,Taula423[[#This Row],[Data finalització contracte]]+1,"")</f>
        <v/>
      </c>
      <c r="P14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48" s="373" t="str">
        <f>IF(Taula423[[#This Row],[Data inici contracte]]&lt;&gt;0,((Taula423[[#This Row],[Dies de contracte en vigor durant l´any 2023]]/365)*14),"")</f>
        <v/>
      </c>
      <c r="R148" s="367"/>
      <c r="S148" s="367"/>
      <c r="T14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48" s="373" t="str">
        <f>IF(Taula423[[#This Row],[Suma total d''hores d''atenció]]=0,"",AM148)</f>
        <v/>
      </c>
      <c r="V148" s="329"/>
      <c r="W148" s="339"/>
      <c r="X148" s="339"/>
      <c r="Y148" s="339"/>
      <c r="Z148" s="339"/>
      <c r="AA148" s="339"/>
      <c r="AB148" s="318">
        <f t="shared" si="14"/>
        <v>0</v>
      </c>
      <c r="AC148" s="335">
        <f>Taula423[[#This Row],[Mòdul aplicat]]</f>
        <v>0</v>
      </c>
      <c r="AD148" s="336"/>
      <c r="AE148" s="343"/>
      <c r="AF148" s="269"/>
      <c r="AG148" s="474" t="str">
        <f>IF(Taula423[[#This Row],[Data inici contracte]]=0,"",12/365*Taula423[[#This Row],[Dies de contracte en vigor durant l´any 2023]])</f>
        <v/>
      </c>
      <c r="AH148" s="474" t="str">
        <f>IF(Taula423[[#This Row],[Data inici contracte]]=0,"",2/365*Taula423[[#This Row],[Dies de contracte en vigor durant l´any 2023]])</f>
        <v/>
      </c>
      <c r="AI148" s="322">
        <f>IF(AR148=1,((241.81/365)*Taula423[[#This Row],[Dies de contracte en vigor durant l´any 2023]]),0)</f>
        <v>0</v>
      </c>
      <c r="AJ148" s="322"/>
      <c r="AK14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10)]]&lt;&gt;"",AR148=1),1,0)</f>
        <v>0</v>
      </c>
      <c r="AL148" s="534">
        <f t="shared" si="18"/>
        <v>0</v>
      </c>
      <c r="AM14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48" s="322"/>
      <c r="AO148" s="274"/>
      <c r="AP148" s="274"/>
      <c r="AR148" s="429">
        <f>IF(Taula423[[#This Row],[Núm. d''ordre]]&lt;&gt;"",1,0)</f>
        <v>0</v>
      </c>
      <c r="AT148" s="429">
        <f>IF(Taula423[[#This Row],[Núm. d''ordre]]&gt;0,1,0)</f>
        <v>1</v>
      </c>
      <c r="AV148" s="275">
        <f t="shared" si="19"/>
        <v>0</v>
      </c>
      <c r="AW148" s="275">
        <f t="shared" si="20"/>
        <v>0</v>
      </c>
      <c r="AX148" s="275">
        <f t="shared" si="15"/>
        <v>0</v>
      </c>
      <c r="AY148" s="274"/>
      <c r="AZ148" s="275">
        <f t="shared" si="16"/>
        <v>0</v>
      </c>
      <c r="BA148" s="275">
        <f t="shared" si="17"/>
        <v>0</v>
      </c>
      <c r="BZ148" s="276"/>
      <c r="CA148" s="276"/>
      <c r="CB148" s="276"/>
    </row>
    <row r="149" spans="1:80" ht="13.5" customHeight="1">
      <c r="A149" s="267"/>
      <c r="B149" s="274" t="str">
        <f>IF($C149&lt;&gt;"",MAX($B$7:B148)+1,"")</f>
        <v/>
      </c>
      <c r="C149" s="325"/>
      <c r="D149" s="337"/>
      <c r="E149" s="338"/>
      <c r="F149" s="311"/>
      <c r="G149" s="311"/>
      <c r="H149" s="324"/>
      <c r="I149" s="313">
        <f ca="1">DATEDIF(Taula423[[#This Row],[Data naixement dd/mm/aaaa]],TODAY(),"Y")</f>
        <v>124</v>
      </c>
      <c r="J149" s="325"/>
      <c r="K149" s="329"/>
      <c r="L149" s="342"/>
      <c r="M149" s="328"/>
      <c r="N149" s="328"/>
      <c r="O149" s="533" t="str">
        <f>IF(Taula423[[#This Row],[Data inici contracte]]&lt;&gt;0,Taula423[[#This Row],[Data finalització contracte]]+1,"")</f>
        <v/>
      </c>
      <c r="P14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49" s="373" t="str">
        <f>IF(Taula423[[#This Row],[Data inici contracte]]&lt;&gt;0,((Taula423[[#This Row],[Dies de contracte en vigor durant l´any 2023]]/365)*14),"")</f>
        <v/>
      </c>
      <c r="R149" s="367"/>
      <c r="S149" s="367"/>
      <c r="T14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49" s="373" t="str">
        <f>IF(Taula423[[#This Row],[Suma total d''hores d''atenció]]=0,"",AM149)</f>
        <v/>
      </c>
      <c r="V149" s="329"/>
      <c r="W149" s="339"/>
      <c r="X149" s="339"/>
      <c r="Y149" s="339"/>
      <c r="Z149" s="339"/>
      <c r="AA149" s="339"/>
      <c r="AB149" s="318">
        <f t="shared" si="14"/>
        <v>0</v>
      </c>
      <c r="AC149" s="335">
        <f>Taula423[[#This Row],[Mòdul aplicat]]</f>
        <v>0</v>
      </c>
      <c r="AD149" s="336"/>
      <c r="AE149" s="343"/>
      <c r="AF149" s="269"/>
      <c r="AG149" s="474" t="str">
        <f>IF(Taula423[[#This Row],[Data inici contracte]]=0,"",12/365*Taula423[[#This Row],[Dies de contracte en vigor durant l´any 2023]])</f>
        <v/>
      </c>
      <c r="AH149" s="474" t="str">
        <f>IF(Taula423[[#This Row],[Data inici contracte]]=0,"",2/365*Taula423[[#This Row],[Dies de contracte en vigor durant l´any 2023]])</f>
        <v/>
      </c>
      <c r="AI149" s="322">
        <f>IF(AR149=1,((241.81/365)*Taula423[[#This Row],[Dies de contracte en vigor durant l´any 2023]]),0)</f>
        <v>0</v>
      </c>
      <c r="AJ149" s="322"/>
      <c r="AK14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10)]]&lt;&gt;"",AR149=1),1,0)</f>
        <v>0</v>
      </c>
      <c r="AL149" s="534">
        <f t="shared" si="18"/>
        <v>0</v>
      </c>
      <c r="AM14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49" s="322"/>
      <c r="AO149" s="274"/>
      <c r="AP149" s="274"/>
      <c r="AR149" s="429">
        <f>IF(Taula423[[#This Row],[Núm. d''ordre]]&lt;&gt;"",1,0)</f>
        <v>0</v>
      </c>
      <c r="AT149" s="429">
        <f>IF(Taula423[[#This Row],[Núm. d''ordre]]&gt;0,1,0)</f>
        <v>1</v>
      </c>
      <c r="AV149" s="275">
        <f t="shared" si="19"/>
        <v>0</v>
      </c>
      <c r="AW149" s="275">
        <f t="shared" si="20"/>
        <v>0</v>
      </c>
      <c r="AX149" s="275">
        <f t="shared" si="15"/>
        <v>0</v>
      </c>
      <c r="AY149" s="274"/>
      <c r="AZ149" s="275">
        <f t="shared" si="16"/>
        <v>0</v>
      </c>
      <c r="BA149" s="275">
        <f t="shared" si="17"/>
        <v>0</v>
      </c>
      <c r="BZ149" s="276"/>
      <c r="CA149" s="276"/>
      <c r="CB149" s="276"/>
    </row>
    <row r="150" spans="1:80" ht="13.5" customHeight="1">
      <c r="A150" s="267"/>
      <c r="B150" s="274" t="str">
        <f>IF($C150&lt;&gt;"",MAX($B$7:B149)+1,"")</f>
        <v/>
      </c>
      <c r="C150" s="325"/>
      <c r="D150" s="337"/>
      <c r="E150" s="338"/>
      <c r="F150" s="311"/>
      <c r="G150" s="311"/>
      <c r="H150" s="324"/>
      <c r="I150" s="313">
        <f ca="1">DATEDIF(Taula423[[#This Row],[Data naixement dd/mm/aaaa]],TODAY(),"Y")</f>
        <v>124</v>
      </c>
      <c r="J150" s="325"/>
      <c r="K150" s="329"/>
      <c r="L150" s="342"/>
      <c r="M150" s="328"/>
      <c r="N150" s="328"/>
      <c r="O150" s="533" t="str">
        <f>IF(Taula423[[#This Row],[Data inici contracte]]&lt;&gt;0,Taula423[[#This Row],[Data finalització contracte]]+1,"")</f>
        <v/>
      </c>
      <c r="P15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50" s="373" t="str">
        <f>IF(Taula423[[#This Row],[Data inici contracte]]&lt;&gt;0,((Taula423[[#This Row],[Dies de contracte en vigor durant l´any 2023]]/365)*14),"")</f>
        <v/>
      </c>
      <c r="R150" s="367"/>
      <c r="S150" s="367"/>
      <c r="T15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50" s="373" t="str">
        <f>IF(Taula423[[#This Row],[Suma total d''hores d''atenció]]=0,"",AM150)</f>
        <v/>
      </c>
      <c r="V150" s="329"/>
      <c r="W150" s="339"/>
      <c r="X150" s="339"/>
      <c r="Y150" s="339"/>
      <c r="Z150" s="339"/>
      <c r="AA150" s="339"/>
      <c r="AB150" s="318">
        <f t="shared" si="14"/>
        <v>0</v>
      </c>
      <c r="AC150" s="335">
        <f>Taula423[[#This Row],[Mòdul aplicat]]</f>
        <v>0</v>
      </c>
      <c r="AD150" s="336"/>
      <c r="AE150" s="343"/>
      <c r="AF150" s="269"/>
      <c r="AG150" s="474" t="str">
        <f>IF(Taula423[[#This Row],[Data inici contracte]]=0,"",12/365*Taula423[[#This Row],[Dies de contracte en vigor durant l´any 2023]])</f>
        <v/>
      </c>
      <c r="AH150" s="474" t="str">
        <f>IF(Taula423[[#This Row],[Data inici contracte]]=0,"",2/365*Taula423[[#This Row],[Dies de contracte en vigor durant l´any 2023]])</f>
        <v/>
      </c>
      <c r="AI150" s="322">
        <f>IF(AR150=1,((241.81/365)*Taula423[[#This Row],[Dies de contracte en vigor durant l´any 2023]]),0)</f>
        <v>0</v>
      </c>
      <c r="AJ150" s="322"/>
      <c r="AK15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10)]]&lt;&gt;"",AR150=1),1,0)</f>
        <v>0</v>
      </c>
      <c r="AL150" s="534">
        <f t="shared" si="18"/>
        <v>0</v>
      </c>
      <c r="AM15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50" s="322"/>
      <c r="AO150" s="274"/>
      <c r="AP150" s="274"/>
      <c r="AR150" s="429">
        <f>IF(Taula423[[#This Row],[Núm. d''ordre]]&lt;&gt;"",1,0)</f>
        <v>0</v>
      </c>
      <c r="AT150" s="429">
        <f>IF(Taula423[[#This Row],[Núm. d''ordre]]&gt;0,1,0)</f>
        <v>1</v>
      </c>
      <c r="AV150" s="275">
        <f t="shared" si="19"/>
        <v>0</v>
      </c>
      <c r="AW150" s="275">
        <f t="shared" si="20"/>
        <v>0</v>
      </c>
      <c r="AX150" s="275">
        <f t="shared" si="15"/>
        <v>0</v>
      </c>
      <c r="AY150" s="274"/>
      <c r="AZ150" s="275">
        <f t="shared" si="16"/>
        <v>0</v>
      </c>
      <c r="BA150" s="275">
        <f t="shared" si="17"/>
        <v>0</v>
      </c>
      <c r="BZ150" s="276"/>
      <c r="CA150" s="276"/>
      <c r="CB150" s="276"/>
    </row>
    <row r="151" spans="1:80" ht="13.5" customHeight="1">
      <c r="A151" s="267"/>
      <c r="B151" s="274" t="str">
        <f>IF($C151&lt;&gt;"",MAX($B$7:B150)+1,"")</f>
        <v/>
      </c>
      <c r="C151" s="325"/>
      <c r="D151" s="337"/>
      <c r="E151" s="338"/>
      <c r="F151" s="311"/>
      <c r="G151" s="311"/>
      <c r="H151" s="324"/>
      <c r="I151" s="313">
        <f ca="1">DATEDIF(Taula423[[#This Row],[Data naixement dd/mm/aaaa]],TODAY(),"Y")</f>
        <v>124</v>
      </c>
      <c r="J151" s="325"/>
      <c r="K151" s="329"/>
      <c r="L151" s="342"/>
      <c r="M151" s="328"/>
      <c r="N151" s="328"/>
      <c r="O151" s="533" t="str">
        <f>IF(Taula423[[#This Row],[Data inici contracte]]&lt;&gt;0,Taula423[[#This Row],[Data finalització contracte]]+1,"")</f>
        <v/>
      </c>
      <c r="P15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51" s="373" t="str">
        <f>IF(Taula423[[#This Row],[Data inici contracte]]&lt;&gt;0,((Taula423[[#This Row],[Dies de contracte en vigor durant l´any 2023]]/365)*14),"")</f>
        <v/>
      </c>
      <c r="R151" s="367"/>
      <c r="S151" s="367"/>
      <c r="T15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51" s="373" t="str">
        <f>IF(Taula423[[#This Row],[Suma total d''hores d''atenció]]=0,"",AM151)</f>
        <v/>
      </c>
      <c r="V151" s="329"/>
      <c r="W151" s="339"/>
      <c r="X151" s="339"/>
      <c r="Y151" s="339"/>
      <c r="Z151" s="339"/>
      <c r="AA151" s="339"/>
      <c r="AB151" s="318">
        <f t="shared" si="14"/>
        <v>0</v>
      </c>
      <c r="AC151" s="335">
        <f>Taula423[[#This Row],[Mòdul aplicat]]</f>
        <v>0</v>
      </c>
      <c r="AD151" s="336"/>
      <c r="AE151" s="343"/>
      <c r="AF151" s="269"/>
      <c r="AG151" s="474" t="str">
        <f>IF(Taula423[[#This Row],[Data inici contracte]]=0,"",12/365*Taula423[[#This Row],[Dies de contracte en vigor durant l´any 2023]])</f>
        <v/>
      </c>
      <c r="AH151" s="474" t="str">
        <f>IF(Taula423[[#This Row],[Data inici contracte]]=0,"",2/365*Taula423[[#This Row],[Dies de contracte en vigor durant l´any 2023]])</f>
        <v/>
      </c>
      <c r="AI151" s="322">
        <f>IF(AR151=1,((241.81/365)*Taula423[[#This Row],[Dies de contracte en vigor durant l´any 2023]]),0)</f>
        <v>0</v>
      </c>
      <c r="AJ151" s="322"/>
      <c r="AK15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10)]]&lt;&gt;"",AR151=1),1,0)</f>
        <v>0</v>
      </c>
      <c r="AL151" s="534">
        <f t="shared" si="18"/>
        <v>0</v>
      </c>
      <c r="AM15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51" s="322"/>
      <c r="AO151" s="274"/>
      <c r="AP151" s="274"/>
      <c r="AR151" s="429">
        <f>IF(Taula423[[#This Row],[Núm. d''ordre]]&lt;&gt;"",1,0)</f>
        <v>0</v>
      </c>
      <c r="AT151" s="429">
        <f>IF(Taula423[[#This Row],[Núm. d''ordre]]&gt;0,1,0)</f>
        <v>1</v>
      </c>
      <c r="AV151" s="275">
        <f t="shared" si="19"/>
        <v>0</v>
      </c>
      <c r="AW151" s="275">
        <f t="shared" si="20"/>
        <v>0</v>
      </c>
      <c r="AX151" s="275">
        <f t="shared" si="15"/>
        <v>0</v>
      </c>
      <c r="AY151" s="274"/>
      <c r="AZ151" s="275">
        <f t="shared" si="16"/>
        <v>0</v>
      </c>
      <c r="BA151" s="275">
        <f t="shared" si="17"/>
        <v>0</v>
      </c>
      <c r="BZ151" s="276"/>
      <c r="CA151" s="276"/>
      <c r="CB151" s="276"/>
    </row>
    <row r="152" spans="1:80" ht="13.5" customHeight="1">
      <c r="A152" s="267"/>
      <c r="B152" s="274" t="str">
        <f>IF($C152&lt;&gt;"",MAX($B$7:B151)+1,"")</f>
        <v/>
      </c>
      <c r="C152" s="325"/>
      <c r="D152" s="337"/>
      <c r="E152" s="338"/>
      <c r="F152" s="311"/>
      <c r="G152" s="311"/>
      <c r="H152" s="324"/>
      <c r="I152" s="313">
        <f ca="1">DATEDIF(Taula423[[#This Row],[Data naixement dd/mm/aaaa]],TODAY(),"Y")</f>
        <v>124</v>
      </c>
      <c r="J152" s="325"/>
      <c r="K152" s="329"/>
      <c r="L152" s="342"/>
      <c r="M152" s="328"/>
      <c r="N152" s="328"/>
      <c r="O152" s="533" t="str">
        <f>IF(Taula423[[#This Row],[Data inici contracte]]&lt;&gt;0,Taula423[[#This Row],[Data finalització contracte]]+1,"")</f>
        <v/>
      </c>
      <c r="P15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52" s="373" t="str">
        <f>IF(Taula423[[#This Row],[Data inici contracte]]&lt;&gt;0,((Taula423[[#This Row],[Dies de contracte en vigor durant l´any 2023]]/365)*14),"")</f>
        <v/>
      </c>
      <c r="R152" s="367"/>
      <c r="S152" s="367"/>
      <c r="T15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52" s="373" t="str">
        <f>IF(Taula423[[#This Row],[Suma total d''hores d''atenció]]=0,"",AM152)</f>
        <v/>
      </c>
      <c r="V152" s="329"/>
      <c r="W152" s="339"/>
      <c r="X152" s="339"/>
      <c r="Y152" s="339"/>
      <c r="Z152" s="339"/>
      <c r="AA152" s="339"/>
      <c r="AB152" s="318">
        <f t="shared" si="14"/>
        <v>0</v>
      </c>
      <c r="AC152" s="335">
        <f>Taula423[[#This Row],[Mòdul aplicat]]</f>
        <v>0</v>
      </c>
      <c r="AD152" s="336"/>
      <c r="AE152" s="343"/>
      <c r="AF152" s="269"/>
      <c r="AG152" s="474" t="str">
        <f>IF(Taula423[[#This Row],[Data inici contracte]]=0,"",12/365*Taula423[[#This Row],[Dies de contracte en vigor durant l´any 2023]])</f>
        <v/>
      </c>
      <c r="AH152" s="474" t="str">
        <f>IF(Taula423[[#This Row],[Data inici contracte]]=0,"",2/365*Taula423[[#This Row],[Dies de contracte en vigor durant l´any 2023]])</f>
        <v/>
      </c>
      <c r="AI152" s="322">
        <f>IF(AR152=1,((241.81/365)*Taula423[[#This Row],[Dies de contracte en vigor durant l´any 2023]]),0)</f>
        <v>0</v>
      </c>
      <c r="AJ152" s="322"/>
      <c r="AK15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10)]]&lt;&gt;"",AR152=1),1,0)</f>
        <v>0</v>
      </c>
      <c r="AL152" s="534">
        <f t="shared" si="18"/>
        <v>0</v>
      </c>
      <c r="AM15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52" s="322"/>
      <c r="AO152" s="274"/>
      <c r="AP152" s="274"/>
      <c r="AR152" s="429">
        <f>IF(Taula423[[#This Row],[Núm. d''ordre]]&lt;&gt;"",1,0)</f>
        <v>0</v>
      </c>
      <c r="AT152" s="429">
        <f>IF(Taula423[[#This Row],[Núm. d''ordre]]&gt;0,1,0)</f>
        <v>1</v>
      </c>
      <c r="AV152" s="275">
        <f t="shared" si="19"/>
        <v>0</v>
      </c>
      <c r="AW152" s="275">
        <f t="shared" si="20"/>
        <v>0</v>
      </c>
      <c r="AX152" s="275">
        <f t="shared" si="15"/>
        <v>0</v>
      </c>
      <c r="AY152" s="274"/>
      <c r="AZ152" s="275">
        <f t="shared" si="16"/>
        <v>0</v>
      </c>
      <c r="BA152" s="275">
        <f t="shared" si="17"/>
        <v>0</v>
      </c>
      <c r="BZ152" s="276"/>
      <c r="CA152" s="276"/>
      <c r="CB152" s="276"/>
    </row>
    <row r="153" spans="1:80" ht="13.5" customHeight="1">
      <c r="A153" s="267"/>
      <c r="B153" s="274" t="str">
        <f>IF($C153&lt;&gt;"",MAX($B$7:B152)+1,"")</f>
        <v/>
      </c>
      <c r="C153" s="325"/>
      <c r="D153" s="337"/>
      <c r="E153" s="338"/>
      <c r="F153" s="311"/>
      <c r="G153" s="311"/>
      <c r="H153" s="324"/>
      <c r="I153" s="313">
        <f ca="1">DATEDIF(Taula423[[#This Row],[Data naixement dd/mm/aaaa]],TODAY(),"Y")</f>
        <v>124</v>
      </c>
      <c r="J153" s="325"/>
      <c r="K153" s="329"/>
      <c r="L153" s="342"/>
      <c r="M153" s="328"/>
      <c r="N153" s="328"/>
      <c r="O153" s="533" t="str">
        <f>IF(Taula423[[#This Row],[Data inici contracte]]&lt;&gt;0,Taula423[[#This Row],[Data finalització contracte]]+1,"")</f>
        <v/>
      </c>
      <c r="P15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53" s="373" t="str">
        <f>IF(Taula423[[#This Row],[Data inici contracte]]&lt;&gt;0,((Taula423[[#This Row],[Dies de contracte en vigor durant l´any 2023]]/365)*14),"")</f>
        <v/>
      </c>
      <c r="R153" s="367"/>
      <c r="S153" s="367"/>
      <c r="T15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53" s="373" t="str">
        <f>IF(Taula423[[#This Row],[Suma total d''hores d''atenció]]=0,"",AM153)</f>
        <v/>
      </c>
      <c r="V153" s="329"/>
      <c r="W153" s="339"/>
      <c r="X153" s="339"/>
      <c r="Y153" s="339"/>
      <c r="Z153" s="339"/>
      <c r="AA153" s="339"/>
      <c r="AB153" s="318">
        <f t="shared" si="14"/>
        <v>0</v>
      </c>
      <c r="AC153" s="335">
        <f>Taula423[[#This Row],[Mòdul aplicat]]</f>
        <v>0</v>
      </c>
      <c r="AD153" s="336"/>
      <c r="AE153" s="343"/>
      <c r="AF153" s="269"/>
      <c r="AG153" s="474" t="str">
        <f>IF(Taula423[[#This Row],[Data inici contracte]]=0,"",12/365*Taula423[[#This Row],[Dies de contracte en vigor durant l´any 2023]])</f>
        <v/>
      </c>
      <c r="AH153" s="474" t="str">
        <f>IF(Taula423[[#This Row],[Data inici contracte]]=0,"",2/365*Taula423[[#This Row],[Dies de contracte en vigor durant l´any 2023]])</f>
        <v/>
      </c>
      <c r="AI153" s="322">
        <f>IF(AR153=1,((241.81/365)*Taula423[[#This Row],[Dies de contracte en vigor durant l´any 2023]]),0)</f>
        <v>0</v>
      </c>
      <c r="AJ153" s="322"/>
      <c r="AK15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10)]]&lt;&gt;"",AR153=1),1,0)</f>
        <v>0</v>
      </c>
      <c r="AL153" s="534">
        <f t="shared" si="18"/>
        <v>0</v>
      </c>
      <c r="AM15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53" s="322"/>
      <c r="AO153" s="274"/>
      <c r="AP153" s="274"/>
      <c r="AR153" s="429">
        <f>IF(Taula423[[#This Row],[Núm. d''ordre]]&lt;&gt;"",1,0)</f>
        <v>0</v>
      </c>
      <c r="AT153" s="429">
        <f>IF(Taula423[[#This Row],[Núm. d''ordre]]&gt;0,1,0)</f>
        <v>1</v>
      </c>
      <c r="AV153" s="275">
        <f t="shared" si="19"/>
        <v>0</v>
      </c>
      <c r="AW153" s="275">
        <f t="shared" si="20"/>
        <v>0</v>
      </c>
      <c r="AX153" s="275">
        <f t="shared" si="15"/>
        <v>0</v>
      </c>
      <c r="AY153" s="274"/>
      <c r="AZ153" s="275">
        <f t="shared" si="16"/>
        <v>0</v>
      </c>
      <c r="BA153" s="275">
        <f t="shared" si="17"/>
        <v>0</v>
      </c>
      <c r="BZ153" s="276"/>
      <c r="CA153" s="276"/>
      <c r="CB153" s="276"/>
    </row>
    <row r="154" spans="1:80" ht="13.5" customHeight="1">
      <c r="A154" s="267"/>
      <c r="B154" s="274" t="str">
        <f>IF($C154&lt;&gt;"",MAX($B$7:B153)+1,"")</f>
        <v/>
      </c>
      <c r="C154" s="325"/>
      <c r="D154" s="337"/>
      <c r="E154" s="338"/>
      <c r="F154" s="311"/>
      <c r="G154" s="311"/>
      <c r="H154" s="324"/>
      <c r="I154" s="313">
        <f ca="1">DATEDIF(Taula423[[#This Row],[Data naixement dd/mm/aaaa]],TODAY(),"Y")</f>
        <v>124</v>
      </c>
      <c r="J154" s="325"/>
      <c r="K154" s="329"/>
      <c r="L154" s="342"/>
      <c r="M154" s="328"/>
      <c r="N154" s="328"/>
      <c r="O154" s="533" t="str">
        <f>IF(Taula423[[#This Row],[Data inici contracte]]&lt;&gt;0,Taula423[[#This Row],[Data finalització contracte]]+1,"")</f>
        <v/>
      </c>
      <c r="P15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54" s="373" t="str">
        <f>IF(Taula423[[#This Row],[Data inici contracte]]&lt;&gt;0,((Taula423[[#This Row],[Dies de contracte en vigor durant l´any 2023]]/365)*14),"")</f>
        <v/>
      </c>
      <c r="R154" s="367"/>
      <c r="S154" s="367"/>
      <c r="T15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54" s="373" t="str">
        <f>IF(Taula423[[#This Row],[Suma total d''hores d''atenció]]=0,"",AM154)</f>
        <v/>
      </c>
      <c r="V154" s="329"/>
      <c r="W154" s="339"/>
      <c r="X154" s="339"/>
      <c r="Y154" s="339"/>
      <c r="Z154" s="339"/>
      <c r="AA154" s="339"/>
      <c r="AB154" s="318">
        <f t="shared" si="14"/>
        <v>0</v>
      </c>
      <c r="AC154" s="335">
        <f>Taula423[[#This Row],[Mòdul aplicat]]</f>
        <v>0</v>
      </c>
      <c r="AD154" s="336"/>
      <c r="AE154" s="306"/>
      <c r="AF154" s="269"/>
      <c r="AG154" s="474" t="str">
        <f>IF(Taula423[[#This Row],[Data inici contracte]]=0,"",12/365*Taula423[[#This Row],[Dies de contracte en vigor durant l´any 2023]])</f>
        <v/>
      </c>
      <c r="AH154" s="474" t="str">
        <f>IF(Taula423[[#This Row],[Data inici contracte]]=0,"",2/365*Taula423[[#This Row],[Dies de contracte en vigor durant l´any 2023]])</f>
        <v/>
      </c>
      <c r="AI154" s="322">
        <f>IF(AR154=1,((241.81/365)*Taula423[[#This Row],[Dies de contracte en vigor durant l´any 2023]]),0)</f>
        <v>0</v>
      </c>
      <c r="AJ154" s="322"/>
      <c r="AK15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10)]]&lt;&gt;"",AR154=1),1,0)</f>
        <v>0</v>
      </c>
      <c r="AL154" s="534">
        <f t="shared" si="18"/>
        <v>0</v>
      </c>
      <c r="AM15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54" s="322"/>
      <c r="AO154" s="274"/>
      <c r="AP154" s="274"/>
      <c r="AR154" s="429">
        <f>IF(Taula423[[#This Row],[Núm. d''ordre]]&lt;&gt;"",1,0)</f>
        <v>0</v>
      </c>
      <c r="AT154" s="429">
        <f>IF(Taula423[[#This Row],[Núm. d''ordre]]&gt;0,1,0)</f>
        <v>1</v>
      </c>
      <c r="AV154" s="275">
        <f t="shared" si="19"/>
        <v>0</v>
      </c>
      <c r="AW154" s="275">
        <f t="shared" si="20"/>
        <v>0</v>
      </c>
      <c r="AX154" s="275">
        <f t="shared" si="15"/>
        <v>0</v>
      </c>
      <c r="AY154" s="274"/>
      <c r="AZ154" s="275">
        <f t="shared" si="16"/>
        <v>0</v>
      </c>
      <c r="BA154" s="275">
        <f t="shared" si="17"/>
        <v>0</v>
      </c>
      <c r="BZ154" s="276"/>
      <c r="CA154" s="276"/>
      <c r="CB154" s="276"/>
    </row>
    <row r="155" spans="1:80" ht="13.5" customHeight="1">
      <c r="A155" s="267"/>
      <c r="B155" s="274" t="str">
        <f>IF($C155&lt;&gt;"",MAX($B$7:B154)+1,"")</f>
        <v/>
      </c>
      <c r="C155" s="325"/>
      <c r="D155" s="337"/>
      <c r="E155" s="338"/>
      <c r="F155" s="311"/>
      <c r="G155" s="311"/>
      <c r="H155" s="324"/>
      <c r="I155" s="313">
        <f ca="1">DATEDIF(Taula423[[#This Row],[Data naixement dd/mm/aaaa]],TODAY(),"Y")</f>
        <v>124</v>
      </c>
      <c r="J155" s="325"/>
      <c r="K155" s="329"/>
      <c r="L155" s="342"/>
      <c r="M155" s="328"/>
      <c r="N155" s="328"/>
      <c r="O155" s="533" t="str">
        <f>IF(Taula423[[#This Row],[Data inici contracte]]&lt;&gt;0,Taula423[[#This Row],[Data finalització contracte]]+1,"")</f>
        <v/>
      </c>
      <c r="P15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55" s="373" t="str">
        <f>IF(Taula423[[#This Row],[Data inici contracte]]&lt;&gt;0,((Taula423[[#This Row],[Dies de contracte en vigor durant l´any 2023]]/365)*14),"")</f>
        <v/>
      </c>
      <c r="R155" s="367"/>
      <c r="S155" s="367"/>
      <c r="T15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55" s="373" t="str">
        <f>IF(Taula423[[#This Row],[Suma total d''hores d''atenció]]=0,"",AM155)</f>
        <v/>
      </c>
      <c r="V155" s="329"/>
      <c r="W155" s="339"/>
      <c r="X155" s="339"/>
      <c r="Y155" s="339"/>
      <c r="Z155" s="339"/>
      <c r="AA155" s="339"/>
      <c r="AB155" s="318">
        <f t="shared" si="14"/>
        <v>0</v>
      </c>
      <c r="AC155" s="335">
        <f>Taula423[[#This Row],[Mòdul aplicat]]</f>
        <v>0</v>
      </c>
      <c r="AD155" s="336"/>
      <c r="AE155" s="306"/>
      <c r="AF155" s="269"/>
      <c r="AG155" s="474" t="str">
        <f>IF(Taula423[[#This Row],[Data inici contracte]]=0,"",12/365*Taula423[[#This Row],[Dies de contracte en vigor durant l´any 2023]])</f>
        <v/>
      </c>
      <c r="AH155" s="474" t="str">
        <f>IF(Taula423[[#This Row],[Data inici contracte]]=0,"",2/365*Taula423[[#This Row],[Dies de contracte en vigor durant l´any 2023]])</f>
        <v/>
      </c>
      <c r="AI155" s="322">
        <f>IF(AR155=1,((241.81/365)*Taula423[[#This Row],[Dies de contracte en vigor durant l´any 2023]]),0)</f>
        <v>0</v>
      </c>
      <c r="AJ155" s="322"/>
      <c r="AK15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10)]]&lt;&gt;"",AR155=1),1,0)</f>
        <v>0</v>
      </c>
      <c r="AL155" s="534">
        <f t="shared" si="18"/>
        <v>0</v>
      </c>
      <c r="AM15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55" s="322"/>
      <c r="AO155" s="274"/>
      <c r="AP155" s="274"/>
      <c r="AR155" s="429">
        <f>IF(Taula423[[#This Row],[Núm. d''ordre]]&lt;&gt;"",1,0)</f>
        <v>0</v>
      </c>
      <c r="AT155" s="429">
        <f>IF(Taula423[[#This Row],[Núm. d''ordre]]&gt;0,1,0)</f>
        <v>1</v>
      </c>
      <c r="AV155" s="275">
        <f t="shared" si="19"/>
        <v>0</v>
      </c>
      <c r="AW155" s="275">
        <f t="shared" si="20"/>
        <v>0</v>
      </c>
      <c r="AX155" s="275">
        <f t="shared" si="15"/>
        <v>0</v>
      </c>
      <c r="AY155" s="274"/>
      <c r="AZ155" s="275">
        <f t="shared" si="16"/>
        <v>0</v>
      </c>
      <c r="BA155" s="275">
        <f t="shared" si="17"/>
        <v>0</v>
      </c>
      <c r="BZ155" s="276"/>
      <c r="CA155" s="276"/>
      <c r="CB155" s="276"/>
    </row>
    <row r="156" spans="1:80" ht="13.5" customHeight="1">
      <c r="A156" s="267"/>
      <c r="B156" s="274" t="str">
        <f>IF($C156&lt;&gt;"",MAX($B$7:B155)+1,"")</f>
        <v/>
      </c>
      <c r="C156" s="325"/>
      <c r="D156" s="337"/>
      <c r="E156" s="338"/>
      <c r="F156" s="311"/>
      <c r="G156" s="311"/>
      <c r="H156" s="324"/>
      <c r="I156" s="313">
        <f ca="1">DATEDIF(Taula423[[#This Row],[Data naixement dd/mm/aaaa]],TODAY(),"Y")</f>
        <v>124</v>
      </c>
      <c r="J156" s="325"/>
      <c r="K156" s="329"/>
      <c r="L156" s="342"/>
      <c r="M156" s="328"/>
      <c r="N156" s="328"/>
      <c r="O156" s="533" t="str">
        <f>IF(Taula423[[#This Row],[Data inici contracte]]&lt;&gt;0,Taula423[[#This Row],[Data finalització contracte]]+1,"")</f>
        <v/>
      </c>
      <c r="P15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56" s="373" t="str">
        <f>IF(Taula423[[#This Row],[Data inici contracte]]&lt;&gt;0,((Taula423[[#This Row],[Dies de contracte en vigor durant l´any 2023]]/365)*14),"")</f>
        <v/>
      </c>
      <c r="R156" s="367"/>
      <c r="S156" s="367"/>
      <c r="T15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56" s="373" t="str">
        <f>IF(Taula423[[#This Row],[Suma total d''hores d''atenció]]=0,"",AM156)</f>
        <v/>
      </c>
      <c r="V156" s="329"/>
      <c r="W156" s="339"/>
      <c r="X156" s="339"/>
      <c r="Y156" s="339"/>
      <c r="Z156" s="339"/>
      <c r="AA156" s="339"/>
      <c r="AB156" s="318">
        <f t="shared" si="14"/>
        <v>0</v>
      </c>
      <c r="AC156" s="335">
        <f>Taula423[[#This Row],[Mòdul aplicat]]</f>
        <v>0</v>
      </c>
      <c r="AD156" s="336"/>
      <c r="AE156" s="306"/>
      <c r="AF156" s="269"/>
      <c r="AG156" s="474" t="str">
        <f>IF(Taula423[[#This Row],[Data inici contracte]]=0,"",12/365*Taula423[[#This Row],[Dies de contracte en vigor durant l´any 2023]])</f>
        <v/>
      </c>
      <c r="AH156" s="474" t="str">
        <f>IF(Taula423[[#This Row],[Data inici contracte]]=0,"",2/365*Taula423[[#This Row],[Dies de contracte en vigor durant l´any 2023]])</f>
        <v/>
      </c>
      <c r="AI156" s="322">
        <f>IF(AR156=1,((241.81/365)*Taula423[[#This Row],[Dies de contracte en vigor durant l´any 2023]]),0)</f>
        <v>0</v>
      </c>
      <c r="AJ156" s="322"/>
      <c r="AK15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10)]]&lt;&gt;"",AR156=1),1,0)</f>
        <v>0</v>
      </c>
      <c r="AL156" s="534">
        <f t="shared" si="18"/>
        <v>0</v>
      </c>
      <c r="AM15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56" s="322"/>
      <c r="AO156" s="274"/>
      <c r="AP156" s="274"/>
      <c r="AR156" s="429">
        <f>IF(Taula423[[#This Row],[Núm. d''ordre]]&lt;&gt;"",1,0)</f>
        <v>0</v>
      </c>
      <c r="AT156" s="429">
        <f>IF(Taula423[[#This Row],[Núm. d''ordre]]&gt;0,1,0)</f>
        <v>1</v>
      </c>
      <c r="AV156" s="275">
        <f t="shared" si="19"/>
        <v>0</v>
      </c>
      <c r="AW156" s="275">
        <f t="shared" si="20"/>
        <v>0</v>
      </c>
      <c r="AX156" s="275">
        <f t="shared" si="15"/>
        <v>0</v>
      </c>
      <c r="AY156" s="274"/>
      <c r="AZ156" s="275">
        <f t="shared" si="16"/>
        <v>0</v>
      </c>
      <c r="BA156" s="275">
        <f t="shared" si="17"/>
        <v>0</v>
      </c>
      <c r="BZ156" s="276"/>
      <c r="CA156" s="276"/>
      <c r="CB156" s="276"/>
    </row>
    <row r="157" spans="1:80" ht="13.5" customHeight="1">
      <c r="A157" s="267"/>
      <c r="B157" s="274" t="str">
        <f>IF($C157&lt;&gt;"",MAX($B$7:B156)+1,"")</f>
        <v/>
      </c>
      <c r="C157" s="325"/>
      <c r="D157" s="337"/>
      <c r="E157" s="338"/>
      <c r="F157" s="311"/>
      <c r="G157" s="311"/>
      <c r="H157" s="324"/>
      <c r="I157" s="313">
        <f ca="1">DATEDIF(Taula423[[#This Row],[Data naixement dd/mm/aaaa]],TODAY(),"Y")</f>
        <v>124</v>
      </c>
      <c r="J157" s="325"/>
      <c r="K157" s="329"/>
      <c r="L157" s="342"/>
      <c r="M157" s="328"/>
      <c r="N157" s="328"/>
      <c r="O157" s="533" t="str">
        <f>IF(Taula423[[#This Row],[Data inici contracte]]&lt;&gt;0,Taula423[[#This Row],[Data finalització contracte]]+1,"")</f>
        <v/>
      </c>
      <c r="P15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57" s="373" t="str">
        <f>IF(Taula423[[#This Row],[Data inici contracte]]&lt;&gt;0,((Taula423[[#This Row],[Dies de contracte en vigor durant l´any 2023]]/365)*14),"")</f>
        <v/>
      </c>
      <c r="R157" s="367"/>
      <c r="S157" s="367"/>
      <c r="T15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57" s="373" t="str">
        <f>IF(Taula423[[#This Row],[Suma total d''hores d''atenció]]=0,"",AM157)</f>
        <v/>
      </c>
      <c r="V157" s="329"/>
      <c r="W157" s="339"/>
      <c r="X157" s="339"/>
      <c r="Y157" s="339"/>
      <c r="Z157" s="339"/>
      <c r="AA157" s="339"/>
      <c r="AB157" s="318">
        <f t="shared" si="14"/>
        <v>0</v>
      </c>
      <c r="AC157" s="335">
        <f>Taula423[[#This Row],[Mòdul aplicat]]</f>
        <v>0</v>
      </c>
      <c r="AD157" s="336"/>
      <c r="AE157" s="306"/>
      <c r="AF157" s="269"/>
      <c r="AG157" s="474" t="str">
        <f>IF(Taula423[[#This Row],[Data inici contracte]]=0,"",12/365*Taula423[[#This Row],[Dies de contracte en vigor durant l´any 2023]])</f>
        <v/>
      </c>
      <c r="AH157" s="474" t="str">
        <f>IF(Taula423[[#This Row],[Data inici contracte]]=0,"",2/365*Taula423[[#This Row],[Dies de contracte en vigor durant l´any 2023]])</f>
        <v/>
      </c>
      <c r="AI157" s="322">
        <f>IF(AR157=1,((241.81/365)*Taula423[[#This Row],[Dies de contracte en vigor durant l´any 2023]]),0)</f>
        <v>0</v>
      </c>
      <c r="AJ157" s="322"/>
      <c r="AK15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10)]]&lt;&gt;"",AR157=1),1,0)</f>
        <v>0</v>
      </c>
      <c r="AL157" s="534">
        <f t="shared" si="18"/>
        <v>0</v>
      </c>
      <c r="AM15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57" s="322"/>
      <c r="AO157" s="274"/>
      <c r="AP157" s="274"/>
      <c r="AR157" s="429">
        <f>IF(Taula423[[#This Row],[Núm. d''ordre]]&lt;&gt;"",1,0)</f>
        <v>0</v>
      </c>
      <c r="AT157" s="429">
        <f>IF(Taula423[[#This Row],[Núm. d''ordre]]&gt;0,1,0)</f>
        <v>1</v>
      </c>
      <c r="AV157" s="275">
        <f t="shared" si="19"/>
        <v>0</v>
      </c>
      <c r="AW157" s="275">
        <f t="shared" si="20"/>
        <v>0</v>
      </c>
      <c r="AX157" s="275">
        <f t="shared" si="15"/>
        <v>0</v>
      </c>
      <c r="AY157" s="274"/>
      <c r="AZ157" s="275">
        <f t="shared" si="16"/>
        <v>0</v>
      </c>
      <c r="BA157" s="275">
        <f t="shared" si="17"/>
        <v>0</v>
      </c>
      <c r="BZ157" s="276"/>
      <c r="CA157" s="276"/>
      <c r="CB157" s="276"/>
    </row>
    <row r="158" spans="1:80" ht="13.5" customHeight="1">
      <c r="A158" s="267"/>
      <c r="B158" s="274" t="str">
        <f>IF($C158&lt;&gt;"",MAX($B$7:B157)+1,"")</f>
        <v/>
      </c>
      <c r="C158" s="325"/>
      <c r="D158" s="337"/>
      <c r="E158" s="338"/>
      <c r="F158" s="311"/>
      <c r="G158" s="311"/>
      <c r="H158" s="324"/>
      <c r="I158" s="313">
        <f ca="1">DATEDIF(Taula423[[#This Row],[Data naixement dd/mm/aaaa]],TODAY(),"Y")</f>
        <v>124</v>
      </c>
      <c r="J158" s="325"/>
      <c r="K158" s="329"/>
      <c r="L158" s="342"/>
      <c r="M158" s="328"/>
      <c r="N158" s="328"/>
      <c r="O158" s="533" t="str">
        <f>IF(Taula423[[#This Row],[Data inici contracte]]&lt;&gt;0,Taula423[[#This Row],[Data finalització contracte]]+1,"")</f>
        <v/>
      </c>
      <c r="P15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58" s="373" t="str">
        <f>IF(Taula423[[#This Row],[Data inici contracte]]&lt;&gt;0,((Taula423[[#This Row],[Dies de contracte en vigor durant l´any 2023]]/365)*14),"")</f>
        <v/>
      </c>
      <c r="R158" s="367"/>
      <c r="S158" s="367"/>
      <c r="T15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58" s="373" t="str">
        <f>IF(Taula423[[#This Row],[Suma total d''hores d''atenció]]=0,"",AM158)</f>
        <v/>
      </c>
      <c r="V158" s="329"/>
      <c r="W158" s="339"/>
      <c r="X158" s="339"/>
      <c r="Y158" s="339"/>
      <c r="Z158" s="339"/>
      <c r="AA158" s="339"/>
      <c r="AB158" s="318">
        <f t="shared" si="14"/>
        <v>0</v>
      </c>
      <c r="AC158" s="335">
        <f>Taula423[[#This Row],[Mòdul aplicat]]</f>
        <v>0</v>
      </c>
      <c r="AD158" s="336"/>
      <c r="AE158" s="306"/>
      <c r="AF158" s="269"/>
      <c r="AG158" s="474" t="str">
        <f>IF(Taula423[[#This Row],[Data inici contracte]]=0,"",12/365*Taula423[[#This Row],[Dies de contracte en vigor durant l´any 2023]])</f>
        <v/>
      </c>
      <c r="AH158" s="474" t="str">
        <f>IF(Taula423[[#This Row],[Data inici contracte]]=0,"",2/365*Taula423[[#This Row],[Dies de contracte en vigor durant l´any 2023]])</f>
        <v/>
      </c>
      <c r="AI158" s="322">
        <f>IF(AR158=1,((241.81/365)*Taula423[[#This Row],[Dies de contracte en vigor durant l´any 2023]]),0)</f>
        <v>0</v>
      </c>
      <c r="AJ158" s="322"/>
      <c r="AK15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10)]]&lt;&gt;"",AR158=1),1,0)</f>
        <v>0</v>
      </c>
      <c r="AL158" s="534">
        <f t="shared" si="18"/>
        <v>0</v>
      </c>
      <c r="AM15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58" s="322"/>
      <c r="AO158" s="274"/>
      <c r="AP158" s="274"/>
      <c r="AR158" s="429">
        <f>IF(Taula423[[#This Row],[Núm. d''ordre]]&lt;&gt;"",1,0)</f>
        <v>0</v>
      </c>
      <c r="AT158" s="429">
        <f>IF(Taula423[[#This Row],[Núm. d''ordre]]&gt;0,1,0)</f>
        <v>1</v>
      </c>
      <c r="AV158" s="275">
        <f t="shared" si="19"/>
        <v>0</v>
      </c>
      <c r="AW158" s="275">
        <f t="shared" si="20"/>
        <v>0</v>
      </c>
      <c r="AX158" s="275">
        <f t="shared" si="15"/>
        <v>0</v>
      </c>
      <c r="AY158" s="274"/>
      <c r="AZ158" s="275">
        <f t="shared" si="16"/>
        <v>0</v>
      </c>
      <c r="BA158" s="275">
        <f t="shared" si="17"/>
        <v>0</v>
      </c>
      <c r="BZ158" s="276"/>
      <c r="CA158" s="276"/>
      <c r="CB158" s="276"/>
    </row>
    <row r="159" spans="1:80" ht="13.5" customHeight="1">
      <c r="A159" s="267"/>
      <c r="B159" s="274" t="str">
        <f>IF($C159&lt;&gt;"",MAX($B$7:B158)+1,"")</f>
        <v/>
      </c>
      <c r="C159" s="325"/>
      <c r="D159" s="337"/>
      <c r="E159" s="338"/>
      <c r="F159" s="311"/>
      <c r="G159" s="311"/>
      <c r="H159" s="324"/>
      <c r="I159" s="313">
        <f ca="1">DATEDIF(Taula423[[#This Row],[Data naixement dd/mm/aaaa]],TODAY(),"Y")</f>
        <v>124</v>
      </c>
      <c r="J159" s="325"/>
      <c r="K159" s="329"/>
      <c r="L159" s="342"/>
      <c r="M159" s="328"/>
      <c r="N159" s="328"/>
      <c r="O159" s="533" t="str">
        <f>IF(Taula423[[#This Row],[Data inici contracte]]&lt;&gt;0,Taula423[[#This Row],[Data finalització contracte]]+1,"")</f>
        <v/>
      </c>
      <c r="P15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59" s="373" t="str">
        <f>IF(Taula423[[#This Row],[Data inici contracte]]&lt;&gt;0,((Taula423[[#This Row],[Dies de contracte en vigor durant l´any 2023]]/365)*14),"")</f>
        <v/>
      </c>
      <c r="R159" s="367"/>
      <c r="S159" s="367"/>
      <c r="T15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59" s="373" t="str">
        <f>IF(Taula423[[#This Row],[Suma total d''hores d''atenció]]=0,"",AM159)</f>
        <v/>
      </c>
      <c r="V159" s="329"/>
      <c r="W159" s="339"/>
      <c r="X159" s="339"/>
      <c r="Y159" s="339"/>
      <c r="Z159" s="339"/>
      <c r="AA159" s="339"/>
      <c r="AB159" s="318">
        <f t="shared" si="14"/>
        <v>0</v>
      </c>
      <c r="AC159" s="335">
        <f>Taula423[[#This Row],[Mòdul aplicat]]</f>
        <v>0</v>
      </c>
      <c r="AD159" s="336"/>
      <c r="AE159" s="306"/>
      <c r="AF159" s="269"/>
      <c r="AG159" s="474" t="str">
        <f>IF(Taula423[[#This Row],[Data inici contracte]]=0,"",12/365*Taula423[[#This Row],[Dies de contracte en vigor durant l´any 2023]])</f>
        <v/>
      </c>
      <c r="AH159" s="474" t="str">
        <f>IF(Taula423[[#This Row],[Data inici contracte]]=0,"",2/365*Taula423[[#This Row],[Dies de contracte en vigor durant l´any 2023]])</f>
        <v/>
      </c>
      <c r="AI159" s="322">
        <f>IF(AR159=1,((241.81/365)*Taula423[[#This Row],[Dies de contracte en vigor durant l´any 2023]]),0)</f>
        <v>0</v>
      </c>
      <c r="AJ159" s="322"/>
      <c r="AK15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10)]]&lt;&gt;"",AR159=1),1,0)</f>
        <v>0</v>
      </c>
      <c r="AL159" s="534">
        <f t="shared" si="18"/>
        <v>0</v>
      </c>
      <c r="AM15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59" s="322"/>
      <c r="AO159" s="274"/>
      <c r="AP159" s="274"/>
      <c r="AR159" s="429">
        <f>IF(Taula423[[#This Row],[Núm. d''ordre]]&lt;&gt;"",1,0)</f>
        <v>0</v>
      </c>
      <c r="AT159" s="429">
        <f>IF(Taula423[[#This Row],[Núm. d''ordre]]&gt;0,1,0)</f>
        <v>1</v>
      </c>
      <c r="AV159" s="275">
        <f t="shared" si="19"/>
        <v>0</v>
      </c>
      <c r="AW159" s="275">
        <f t="shared" si="20"/>
        <v>0</v>
      </c>
      <c r="AX159" s="275">
        <f t="shared" si="15"/>
        <v>0</v>
      </c>
      <c r="AY159" s="274"/>
      <c r="AZ159" s="275">
        <f t="shared" si="16"/>
        <v>0</v>
      </c>
      <c r="BA159" s="275">
        <f t="shared" si="17"/>
        <v>0</v>
      </c>
      <c r="BZ159" s="276"/>
      <c r="CA159" s="276"/>
      <c r="CB159" s="276"/>
    </row>
    <row r="160" spans="1:80" ht="13.5" customHeight="1">
      <c r="A160" s="267"/>
      <c r="B160" s="274" t="str">
        <f>IF($C160&lt;&gt;"",MAX($B$7:B159)+1,"")</f>
        <v/>
      </c>
      <c r="C160" s="325"/>
      <c r="D160" s="337"/>
      <c r="E160" s="338"/>
      <c r="F160" s="311"/>
      <c r="G160" s="311"/>
      <c r="H160" s="324"/>
      <c r="I160" s="313">
        <f ca="1">DATEDIF(Taula423[[#This Row],[Data naixement dd/mm/aaaa]],TODAY(),"Y")</f>
        <v>124</v>
      </c>
      <c r="J160" s="325"/>
      <c r="K160" s="329"/>
      <c r="L160" s="342"/>
      <c r="M160" s="328"/>
      <c r="N160" s="328"/>
      <c r="O160" s="533" t="str">
        <f>IF(Taula423[[#This Row],[Data inici contracte]]&lt;&gt;0,Taula423[[#This Row],[Data finalització contracte]]+1,"")</f>
        <v/>
      </c>
      <c r="P16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60" s="373" t="str">
        <f>IF(Taula423[[#This Row],[Data inici contracte]]&lt;&gt;0,((Taula423[[#This Row],[Dies de contracte en vigor durant l´any 2023]]/365)*14),"")</f>
        <v/>
      </c>
      <c r="R160" s="367"/>
      <c r="S160" s="367"/>
      <c r="T16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60" s="373" t="str">
        <f>IF(Taula423[[#This Row],[Suma total d''hores d''atenció]]=0,"",AM160)</f>
        <v/>
      </c>
      <c r="V160" s="329"/>
      <c r="W160" s="339"/>
      <c r="X160" s="339"/>
      <c r="Y160" s="339"/>
      <c r="Z160" s="339"/>
      <c r="AA160" s="339"/>
      <c r="AB160" s="318">
        <f t="shared" si="14"/>
        <v>0</v>
      </c>
      <c r="AC160" s="335">
        <f>Taula423[[#This Row],[Mòdul aplicat]]</f>
        <v>0</v>
      </c>
      <c r="AD160" s="336"/>
      <c r="AE160" s="343"/>
      <c r="AF160" s="269"/>
      <c r="AG160" s="474" t="str">
        <f>IF(Taula423[[#This Row],[Data inici contracte]]=0,"",12/365*Taula423[[#This Row],[Dies de contracte en vigor durant l´any 2023]])</f>
        <v/>
      </c>
      <c r="AH160" s="474" t="str">
        <f>IF(Taula423[[#This Row],[Data inici contracte]]=0,"",2/365*Taula423[[#This Row],[Dies de contracte en vigor durant l´any 2023]])</f>
        <v/>
      </c>
      <c r="AI160" s="322">
        <f>IF(AR160=1,((241.81/365)*Taula423[[#This Row],[Dies de contracte en vigor durant l´any 2023]]),0)</f>
        <v>0</v>
      </c>
      <c r="AJ160" s="322"/>
      <c r="AK16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10)]]&lt;&gt;"",AR160=1),1,0)</f>
        <v>0</v>
      </c>
      <c r="AL160" s="534">
        <f t="shared" si="18"/>
        <v>0</v>
      </c>
      <c r="AM16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60" s="322"/>
      <c r="AO160" s="274"/>
      <c r="AP160" s="274"/>
      <c r="AR160" s="429">
        <f>IF(Taula423[[#This Row],[Núm. d''ordre]]&lt;&gt;"",1,0)</f>
        <v>0</v>
      </c>
      <c r="AT160" s="429">
        <f>IF(Taula423[[#This Row],[Núm. d''ordre]]&gt;0,1,0)</f>
        <v>1</v>
      </c>
      <c r="AV160" s="275">
        <f t="shared" si="19"/>
        <v>0</v>
      </c>
      <c r="AW160" s="275">
        <f t="shared" si="20"/>
        <v>0</v>
      </c>
      <c r="AX160" s="275">
        <f t="shared" si="15"/>
        <v>0</v>
      </c>
      <c r="AY160" s="274"/>
      <c r="AZ160" s="275">
        <f t="shared" si="16"/>
        <v>0</v>
      </c>
      <c r="BA160" s="275">
        <f t="shared" si="17"/>
        <v>0</v>
      </c>
      <c r="BZ160" s="276"/>
      <c r="CA160" s="276"/>
      <c r="CB160" s="276"/>
    </row>
    <row r="161" spans="1:80" ht="13.5" customHeight="1">
      <c r="A161" s="267"/>
      <c r="B161" s="274" t="str">
        <f>IF($C161&lt;&gt;"",MAX($B$7:B160)+1,"")</f>
        <v/>
      </c>
      <c r="C161" s="325"/>
      <c r="D161" s="337"/>
      <c r="E161" s="338"/>
      <c r="F161" s="311"/>
      <c r="G161" s="311"/>
      <c r="H161" s="324"/>
      <c r="I161" s="313">
        <f ca="1">DATEDIF(Taula423[[#This Row],[Data naixement dd/mm/aaaa]],TODAY(),"Y")</f>
        <v>124</v>
      </c>
      <c r="J161" s="325"/>
      <c r="K161" s="329"/>
      <c r="L161" s="342"/>
      <c r="M161" s="328"/>
      <c r="N161" s="328"/>
      <c r="O161" s="533" t="str">
        <f>IF(Taula423[[#This Row],[Data inici contracte]]&lt;&gt;0,Taula423[[#This Row],[Data finalització contracte]]+1,"")</f>
        <v/>
      </c>
      <c r="P16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61" s="373" t="str">
        <f>IF(Taula423[[#This Row],[Data inici contracte]]&lt;&gt;0,((Taula423[[#This Row],[Dies de contracte en vigor durant l´any 2023]]/365)*14),"")</f>
        <v/>
      </c>
      <c r="R161" s="367"/>
      <c r="S161" s="367"/>
      <c r="T16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61" s="373" t="str">
        <f>IF(Taula423[[#This Row],[Suma total d''hores d''atenció]]=0,"",AM161)</f>
        <v/>
      </c>
      <c r="V161" s="329"/>
      <c r="W161" s="339"/>
      <c r="X161" s="339"/>
      <c r="Y161" s="339"/>
      <c r="Z161" s="339"/>
      <c r="AA161" s="339"/>
      <c r="AB161" s="318">
        <f t="shared" si="14"/>
        <v>0</v>
      </c>
      <c r="AC161" s="335">
        <f>Taula423[[#This Row],[Mòdul aplicat]]</f>
        <v>0</v>
      </c>
      <c r="AD161" s="336"/>
      <c r="AE161" s="343"/>
      <c r="AF161" s="269"/>
      <c r="AG161" s="474" t="str">
        <f>IF(Taula423[[#This Row],[Data inici contracte]]=0,"",12/365*Taula423[[#This Row],[Dies de contracte en vigor durant l´any 2023]])</f>
        <v/>
      </c>
      <c r="AH161" s="474" t="str">
        <f>IF(Taula423[[#This Row],[Data inici contracte]]=0,"",2/365*Taula423[[#This Row],[Dies de contracte en vigor durant l´any 2023]])</f>
        <v/>
      </c>
      <c r="AI161" s="322">
        <f>IF(AR161=1,((241.81/365)*Taula423[[#This Row],[Dies de contracte en vigor durant l´any 2023]]),0)</f>
        <v>0</v>
      </c>
      <c r="AJ161" s="322"/>
      <c r="AK16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10)]]&lt;&gt;"",AR161=1),1,0)</f>
        <v>0</v>
      </c>
      <c r="AL161" s="534">
        <f t="shared" si="18"/>
        <v>0</v>
      </c>
      <c r="AM16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61" s="322"/>
      <c r="AO161" s="274"/>
      <c r="AP161" s="274"/>
      <c r="AR161" s="429">
        <f>IF(Taula423[[#This Row],[Núm. d''ordre]]&lt;&gt;"",1,0)</f>
        <v>0</v>
      </c>
      <c r="AT161" s="429">
        <f>IF(Taula423[[#This Row],[Núm. d''ordre]]&gt;0,1,0)</f>
        <v>1</v>
      </c>
      <c r="AV161" s="275">
        <f t="shared" si="19"/>
        <v>0</v>
      </c>
      <c r="AW161" s="275">
        <f t="shared" si="20"/>
        <v>0</v>
      </c>
      <c r="AX161" s="275">
        <f t="shared" si="15"/>
        <v>0</v>
      </c>
      <c r="AY161" s="274"/>
      <c r="AZ161" s="275">
        <f t="shared" si="16"/>
        <v>0</v>
      </c>
      <c r="BA161" s="275">
        <f t="shared" si="17"/>
        <v>0</v>
      </c>
      <c r="BZ161" s="276"/>
      <c r="CA161" s="276"/>
      <c r="CB161" s="276"/>
    </row>
    <row r="162" spans="1:80" ht="13.5" customHeight="1">
      <c r="A162" s="267"/>
      <c r="B162" s="274" t="str">
        <f>IF($C162&lt;&gt;"",MAX($B$7:B161)+1,"")</f>
        <v/>
      </c>
      <c r="C162" s="325"/>
      <c r="D162" s="337"/>
      <c r="E162" s="338"/>
      <c r="F162" s="311"/>
      <c r="G162" s="311"/>
      <c r="H162" s="324"/>
      <c r="I162" s="313">
        <f ca="1">DATEDIF(Taula423[[#This Row],[Data naixement dd/mm/aaaa]],TODAY(),"Y")</f>
        <v>124</v>
      </c>
      <c r="J162" s="325"/>
      <c r="K162" s="329"/>
      <c r="L162" s="342"/>
      <c r="M162" s="328"/>
      <c r="N162" s="328"/>
      <c r="O162" s="533" t="str">
        <f>IF(Taula423[[#This Row],[Data inici contracte]]&lt;&gt;0,Taula423[[#This Row],[Data finalització contracte]]+1,"")</f>
        <v/>
      </c>
      <c r="P16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62" s="373" t="str">
        <f>IF(Taula423[[#This Row],[Data inici contracte]]&lt;&gt;0,((Taula423[[#This Row],[Dies de contracte en vigor durant l´any 2023]]/365)*14),"")</f>
        <v/>
      </c>
      <c r="R162" s="367"/>
      <c r="S162" s="367"/>
      <c r="T16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62" s="373" t="str">
        <f>IF(Taula423[[#This Row],[Suma total d''hores d''atenció]]=0,"",AM162)</f>
        <v/>
      </c>
      <c r="V162" s="329"/>
      <c r="W162" s="339"/>
      <c r="X162" s="339"/>
      <c r="Y162" s="339"/>
      <c r="Z162" s="339"/>
      <c r="AA162" s="339"/>
      <c r="AB162" s="318">
        <f t="shared" si="14"/>
        <v>0</v>
      </c>
      <c r="AC162" s="335">
        <f>Taula423[[#This Row],[Mòdul aplicat]]</f>
        <v>0</v>
      </c>
      <c r="AD162" s="336"/>
      <c r="AE162" s="343"/>
      <c r="AF162" s="269"/>
      <c r="AG162" s="474" t="str">
        <f>IF(Taula423[[#This Row],[Data inici contracte]]=0,"",12/365*Taula423[[#This Row],[Dies de contracte en vigor durant l´any 2023]])</f>
        <v/>
      </c>
      <c r="AH162" s="474" t="str">
        <f>IF(Taula423[[#This Row],[Data inici contracte]]=0,"",2/365*Taula423[[#This Row],[Dies de contracte en vigor durant l´any 2023]])</f>
        <v/>
      </c>
      <c r="AI162" s="322">
        <f>IF(AR162=1,((241.81/365)*Taula423[[#This Row],[Dies de contracte en vigor durant l´any 2023]]),0)</f>
        <v>0</v>
      </c>
      <c r="AJ162" s="322"/>
      <c r="AK16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10)]]&lt;&gt;"",AR162=1),1,0)</f>
        <v>0</v>
      </c>
      <c r="AL162" s="534">
        <f t="shared" si="18"/>
        <v>0</v>
      </c>
      <c r="AM16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62" s="322"/>
      <c r="AO162" s="274"/>
      <c r="AP162" s="274"/>
      <c r="AR162" s="429">
        <f>IF(Taula423[[#This Row],[Núm. d''ordre]]&lt;&gt;"",1,0)</f>
        <v>0</v>
      </c>
      <c r="AT162" s="429">
        <f>IF(Taula423[[#This Row],[Núm. d''ordre]]&gt;0,1,0)</f>
        <v>1</v>
      </c>
      <c r="AV162" s="275">
        <f t="shared" si="19"/>
        <v>0</v>
      </c>
      <c r="AW162" s="275">
        <f t="shared" si="20"/>
        <v>0</v>
      </c>
      <c r="AX162" s="275">
        <f t="shared" si="15"/>
        <v>0</v>
      </c>
      <c r="AY162" s="274"/>
      <c r="AZ162" s="275">
        <f t="shared" si="16"/>
        <v>0</v>
      </c>
      <c r="BA162" s="275">
        <f t="shared" si="17"/>
        <v>0</v>
      </c>
      <c r="BZ162" s="276"/>
      <c r="CA162" s="276"/>
      <c r="CB162" s="276"/>
    </row>
    <row r="163" spans="1:80" ht="13.5" customHeight="1">
      <c r="A163" s="267"/>
      <c r="B163" s="274" t="str">
        <f>IF($C163&lt;&gt;"",MAX($B$7:B162)+1,"")</f>
        <v/>
      </c>
      <c r="C163" s="325"/>
      <c r="D163" s="337"/>
      <c r="E163" s="338"/>
      <c r="F163" s="311"/>
      <c r="G163" s="311"/>
      <c r="H163" s="324"/>
      <c r="I163" s="313">
        <f ca="1">DATEDIF(Taula423[[#This Row],[Data naixement dd/mm/aaaa]],TODAY(),"Y")</f>
        <v>124</v>
      </c>
      <c r="J163" s="325"/>
      <c r="K163" s="329"/>
      <c r="L163" s="342"/>
      <c r="M163" s="328"/>
      <c r="N163" s="328"/>
      <c r="O163" s="533" t="str">
        <f>IF(Taula423[[#This Row],[Data inici contracte]]&lt;&gt;0,Taula423[[#This Row],[Data finalització contracte]]+1,"")</f>
        <v/>
      </c>
      <c r="P16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63" s="373" t="str">
        <f>IF(Taula423[[#This Row],[Data inici contracte]]&lt;&gt;0,((Taula423[[#This Row],[Dies de contracte en vigor durant l´any 2023]]/365)*14),"")</f>
        <v/>
      </c>
      <c r="R163" s="367"/>
      <c r="S163" s="367"/>
      <c r="T16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63" s="373" t="str">
        <f>IF(Taula423[[#This Row],[Suma total d''hores d''atenció]]=0,"",AM163)</f>
        <v/>
      </c>
      <c r="V163" s="329"/>
      <c r="W163" s="339"/>
      <c r="X163" s="339"/>
      <c r="Y163" s="339"/>
      <c r="Z163" s="339"/>
      <c r="AA163" s="339"/>
      <c r="AB163" s="318">
        <f t="shared" si="14"/>
        <v>0</v>
      </c>
      <c r="AC163" s="335">
        <f>Taula423[[#This Row],[Mòdul aplicat]]</f>
        <v>0</v>
      </c>
      <c r="AD163" s="336"/>
      <c r="AE163" s="343"/>
      <c r="AF163" s="269"/>
      <c r="AG163" s="474" t="str">
        <f>IF(Taula423[[#This Row],[Data inici contracte]]=0,"",12/365*Taula423[[#This Row],[Dies de contracte en vigor durant l´any 2023]])</f>
        <v/>
      </c>
      <c r="AH163" s="474" t="str">
        <f>IF(Taula423[[#This Row],[Data inici contracte]]=0,"",2/365*Taula423[[#This Row],[Dies de contracte en vigor durant l´any 2023]])</f>
        <v/>
      </c>
      <c r="AI163" s="322">
        <f>IF(AR163=1,((241.81/365)*Taula423[[#This Row],[Dies de contracte en vigor durant l´any 2023]]),0)</f>
        <v>0</v>
      </c>
      <c r="AJ163" s="322"/>
      <c r="AK16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10)]]&lt;&gt;"",AR163=1),1,0)</f>
        <v>0</v>
      </c>
      <c r="AL163" s="534">
        <f t="shared" si="18"/>
        <v>0</v>
      </c>
      <c r="AM16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63" s="322"/>
      <c r="AO163" s="274"/>
      <c r="AP163" s="274"/>
      <c r="AR163" s="429">
        <f>IF(Taula423[[#This Row],[Núm. d''ordre]]&lt;&gt;"",1,0)</f>
        <v>0</v>
      </c>
      <c r="AT163" s="429">
        <f>IF(Taula423[[#This Row],[Núm. d''ordre]]&gt;0,1,0)</f>
        <v>1</v>
      </c>
      <c r="AV163" s="275">
        <f t="shared" si="19"/>
        <v>0</v>
      </c>
      <c r="AW163" s="275">
        <f t="shared" si="20"/>
        <v>0</v>
      </c>
      <c r="AX163" s="275">
        <f t="shared" si="15"/>
        <v>0</v>
      </c>
      <c r="AY163" s="274"/>
      <c r="AZ163" s="275">
        <f t="shared" si="16"/>
        <v>0</v>
      </c>
      <c r="BA163" s="275">
        <f t="shared" si="17"/>
        <v>0</v>
      </c>
      <c r="BZ163" s="276"/>
      <c r="CA163" s="276"/>
      <c r="CB163" s="276"/>
    </row>
    <row r="164" spans="1:80" ht="13.5" customHeight="1">
      <c r="A164" s="267"/>
      <c r="B164" s="274" t="str">
        <f>IF($C164&lt;&gt;"",MAX($B$7:B163)+1,"")</f>
        <v/>
      </c>
      <c r="C164" s="325"/>
      <c r="D164" s="337"/>
      <c r="E164" s="338"/>
      <c r="F164" s="311"/>
      <c r="G164" s="311"/>
      <c r="H164" s="324"/>
      <c r="I164" s="313">
        <f ca="1">DATEDIF(Taula423[[#This Row],[Data naixement dd/mm/aaaa]],TODAY(),"Y")</f>
        <v>124</v>
      </c>
      <c r="J164" s="325"/>
      <c r="K164" s="329"/>
      <c r="L164" s="342"/>
      <c r="M164" s="328"/>
      <c r="N164" s="328"/>
      <c r="O164" s="533" t="str">
        <f>IF(Taula423[[#This Row],[Data inici contracte]]&lt;&gt;0,Taula423[[#This Row],[Data finalització contracte]]+1,"")</f>
        <v/>
      </c>
      <c r="P16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64" s="373" t="str">
        <f>IF(Taula423[[#This Row],[Data inici contracte]]&lt;&gt;0,((Taula423[[#This Row],[Dies de contracte en vigor durant l´any 2023]]/365)*14),"")</f>
        <v/>
      </c>
      <c r="R164" s="367"/>
      <c r="S164" s="367"/>
      <c r="T16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64" s="373" t="str">
        <f>IF(Taula423[[#This Row],[Suma total d''hores d''atenció]]=0,"",AM164)</f>
        <v/>
      </c>
      <c r="V164" s="329"/>
      <c r="W164" s="339"/>
      <c r="X164" s="339"/>
      <c r="Y164" s="339"/>
      <c r="Z164" s="339"/>
      <c r="AA164" s="339"/>
      <c r="AB164" s="318">
        <f t="shared" si="14"/>
        <v>0</v>
      </c>
      <c r="AC164" s="335">
        <f>Taula423[[#This Row],[Mòdul aplicat]]</f>
        <v>0</v>
      </c>
      <c r="AD164" s="336"/>
      <c r="AE164" s="343"/>
      <c r="AF164" s="269"/>
      <c r="AG164" s="474" t="str">
        <f>IF(Taula423[[#This Row],[Data inici contracte]]=0,"",12/365*Taula423[[#This Row],[Dies de contracte en vigor durant l´any 2023]])</f>
        <v/>
      </c>
      <c r="AH164" s="474" t="str">
        <f>IF(Taula423[[#This Row],[Data inici contracte]]=0,"",2/365*Taula423[[#This Row],[Dies de contracte en vigor durant l´any 2023]])</f>
        <v/>
      </c>
      <c r="AI164" s="322">
        <f>IF(AR164=1,((241.81/365)*Taula423[[#This Row],[Dies de contracte en vigor durant l´any 2023]]),0)</f>
        <v>0</v>
      </c>
      <c r="AJ164" s="322"/>
      <c r="AK16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10)]]&lt;&gt;"",AR164=1),1,0)</f>
        <v>0</v>
      </c>
      <c r="AL164" s="534">
        <f t="shared" si="18"/>
        <v>0</v>
      </c>
      <c r="AM16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64" s="322"/>
      <c r="AO164" s="274"/>
      <c r="AP164" s="274"/>
      <c r="AR164" s="429">
        <f>IF(Taula423[[#This Row],[Núm. d''ordre]]&lt;&gt;"",1,0)</f>
        <v>0</v>
      </c>
      <c r="AT164" s="429">
        <f>IF(Taula423[[#This Row],[Núm. d''ordre]]&gt;0,1,0)</f>
        <v>1</v>
      </c>
      <c r="AV164" s="275">
        <f t="shared" si="19"/>
        <v>0</v>
      </c>
      <c r="AW164" s="275">
        <f t="shared" si="20"/>
        <v>0</v>
      </c>
      <c r="AX164" s="275">
        <f t="shared" si="15"/>
        <v>0</v>
      </c>
      <c r="AY164" s="274"/>
      <c r="AZ164" s="275">
        <f t="shared" si="16"/>
        <v>0</v>
      </c>
      <c r="BA164" s="275">
        <f t="shared" si="17"/>
        <v>0</v>
      </c>
      <c r="BZ164" s="276"/>
      <c r="CA164" s="276"/>
      <c r="CB164" s="276"/>
    </row>
    <row r="165" spans="1:80" ht="13.5" customHeight="1">
      <c r="A165" s="267"/>
      <c r="B165" s="274" t="str">
        <f>IF($C165&lt;&gt;"",MAX($B$7:B164)+1,"")</f>
        <v/>
      </c>
      <c r="C165" s="325"/>
      <c r="D165" s="337"/>
      <c r="E165" s="338"/>
      <c r="F165" s="311"/>
      <c r="G165" s="311"/>
      <c r="H165" s="324"/>
      <c r="I165" s="313">
        <f ca="1">DATEDIF(Taula423[[#This Row],[Data naixement dd/mm/aaaa]],TODAY(),"Y")</f>
        <v>124</v>
      </c>
      <c r="J165" s="325"/>
      <c r="K165" s="329"/>
      <c r="L165" s="342"/>
      <c r="M165" s="328"/>
      <c r="N165" s="328"/>
      <c r="O165" s="533" t="str">
        <f>IF(Taula423[[#This Row],[Data inici contracte]]&lt;&gt;0,Taula423[[#This Row],[Data finalització contracte]]+1,"")</f>
        <v/>
      </c>
      <c r="P16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65" s="373" t="str">
        <f>IF(Taula423[[#This Row],[Data inici contracte]]&lt;&gt;0,((Taula423[[#This Row],[Dies de contracte en vigor durant l´any 2023]]/365)*14),"")</f>
        <v/>
      </c>
      <c r="R165" s="367"/>
      <c r="S165" s="367"/>
      <c r="T16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65" s="373" t="str">
        <f>IF(Taula423[[#This Row],[Suma total d''hores d''atenció]]=0,"",AM165)</f>
        <v/>
      </c>
      <c r="V165" s="329"/>
      <c r="W165" s="339"/>
      <c r="X165" s="339"/>
      <c r="Y165" s="339"/>
      <c r="Z165" s="339"/>
      <c r="AA165" s="339"/>
      <c r="AB165" s="318">
        <f t="shared" si="14"/>
        <v>0</v>
      </c>
      <c r="AC165" s="335">
        <f>Taula423[[#This Row],[Mòdul aplicat]]</f>
        <v>0</v>
      </c>
      <c r="AD165" s="336"/>
      <c r="AE165" s="343"/>
      <c r="AF165" s="269"/>
      <c r="AG165" s="474" t="str">
        <f>IF(Taula423[[#This Row],[Data inici contracte]]=0,"",12/365*Taula423[[#This Row],[Dies de contracte en vigor durant l´any 2023]])</f>
        <v/>
      </c>
      <c r="AH165" s="474" t="str">
        <f>IF(Taula423[[#This Row],[Data inici contracte]]=0,"",2/365*Taula423[[#This Row],[Dies de contracte en vigor durant l´any 2023]])</f>
        <v/>
      </c>
      <c r="AI165" s="322">
        <f>IF(AR165=1,((241.81/365)*Taula423[[#This Row],[Dies de contracte en vigor durant l´any 2023]]),0)</f>
        <v>0</v>
      </c>
      <c r="AJ165" s="322"/>
      <c r="AK16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10)]]&lt;&gt;"",AR165=1),1,0)</f>
        <v>0</v>
      </c>
      <c r="AL165" s="534">
        <f t="shared" si="18"/>
        <v>0</v>
      </c>
      <c r="AM16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65" s="322"/>
      <c r="AO165" s="274"/>
      <c r="AP165" s="274"/>
      <c r="AR165" s="429">
        <f>IF(Taula423[[#This Row],[Núm. d''ordre]]&lt;&gt;"",1,0)</f>
        <v>0</v>
      </c>
      <c r="AT165" s="429">
        <f>IF(Taula423[[#This Row],[Núm. d''ordre]]&gt;0,1,0)</f>
        <v>1</v>
      </c>
      <c r="AV165" s="275">
        <f t="shared" si="19"/>
        <v>0</v>
      </c>
      <c r="AW165" s="275">
        <f t="shared" si="20"/>
        <v>0</v>
      </c>
      <c r="AX165" s="275">
        <f t="shared" si="15"/>
        <v>0</v>
      </c>
      <c r="AY165" s="274"/>
      <c r="AZ165" s="275">
        <f t="shared" si="16"/>
        <v>0</v>
      </c>
      <c r="BA165" s="275">
        <f t="shared" si="17"/>
        <v>0</v>
      </c>
      <c r="BZ165" s="276"/>
      <c r="CA165" s="276"/>
      <c r="CB165" s="276"/>
    </row>
    <row r="166" spans="1:80" ht="13.5" customHeight="1">
      <c r="A166" s="267"/>
      <c r="B166" s="274" t="str">
        <f>IF($C166&lt;&gt;"",MAX($B$7:B165)+1,"")</f>
        <v/>
      </c>
      <c r="C166" s="325"/>
      <c r="D166" s="337"/>
      <c r="E166" s="338"/>
      <c r="F166" s="311"/>
      <c r="G166" s="311"/>
      <c r="H166" s="324"/>
      <c r="I166" s="313">
        <f ca="1">DATEDIF(Taula423[[#This Row],[Data naixement dd/mm/aaaa]],TODAY(),"Y")</f>
        <v>124</v>
      </c>
      <c r="J166" s="325"/>
      <c r="K166" s="329"/>
      <c r="L166" s="342"/>
      <c r="M166" s="328"/>
      <c r="N166" s="328"/>
      <c r="O166" s="533" t="str">
        <f>IF(Taula423[[#This Row],[Data inici contracte]]&lt;&gt;0,Taula423[[#This Row],[Data finalització contracte]]+1,"")</f>
        <v/>
      </c>
      <c r="P16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66" s="373" t="str">
        <f>IF(Taula423[[#This Row],[Data inici contracte]]&lt;&gt;0,((Taula423[[#This Row],[Dies de contracte en vigor durant l´any 2023]]/365)*14),"")</f>
        <v/>
      </c>
      <c r="R166" s="367"/>
      <c r="S166" s="367"/>
      <c r="T16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66" s="373" t="str">
        <f>IF(Taula423[[#This Row],[Suma total d''hores d''atenció]]=0,"",AM166)</f>
        <v/>
      </c>
      <c r="V166" s="329"/>
      <c r="W166" s="339"/>
      <c r="X166" s="339"/>
      <c r="Y166" s="339"/>
      <c r="Z166" s="339"/>
      <c r="AA166" s="339"/>
      <c r="AB166" s="318">
        <f t="shared" si="14"/>
        <v>0</v>
      </c>
      <c r="AC166" s="335">
        <f>Taula423[[#This Row],[Mòdul aplicat]]</f>
        <v>0</v>
      </c>
      <c r="AD166" s="336"/>
      <c r="AE166" s="343"/>
      <c r="AF166" s="269"/>
      <c r="AG166" s="474" t="str">
        <f>IF(Taula423[[#This Row],[Data inici contracte]]=0,"",12/365*Taula423[[#This Row],[Dies de contracte en vigor durant l´any 2023]])</f>
        <v/>
      </c>
      <c r="AH166" s="474" t="str">
        <f>IF(Taula423[[#This Row],[Data inici contracte]]=0,"",2/365*Taula423[[#This Row],[Dies de contracte en vigor durant l´any 2023]])</f>
        <v/>
      </c>
      <c r="AI166" s="322">
        <f>IF(AR166=1,((241.81/365)*Taula423[[#This Row],[Dies de contracte en vigor durant l´any 2023]]),0)</f>
        <v>0</v>
      </c>
      <c r="AJ166" s="322"/>
      <c r="AK16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10)]]&lt;&gt;"",AR166=1),1,0)</f>
        <v>0</v>
      </c>
      <c r="AL166" s="534">
        <f t="shared" si="18"/>
        <v>0</v>
      </c>
      <c r="AM16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66" s="322"/>
      <c r="AO166" s="274"/>
      <c r="AP166" s="274"/>
      <c r="AR166" s="429">
        <f>IF(Taula423[[#This Row],[Núm. d''ordre]]&lt;&gt;"",1,0)</f>
        <v>0</v>
      </c>
      <c r="AT166" s="429">
        <f>IF(Taula423[[#This Row],[Núm. d''ordre]]&gt;0,1,0)</f>
        <v>1</v>
      </c>
      <c r="AV166" s="275">
        <f t="shared" si="19"/>
        <v>0</v>
      </c>
      <c r="AW166" s="275">
        <f t="shared" si="20"/>
        <v>0</v>
      </c>
      <c r="AX166" s="275">
        <f t="shared" si="15"/>
        <v>0</v>
      </c>
      <c r="AY166" s="274"/>
      <c r="AZ166" s="275">
        <f t="shared" si="16"/>
        <v>0</v>
      </c>
      <c r="BA166" s="275">
        <f t="shared" si="17"/>
        <v>0</v>
      </c>
      <c r="BZ166" s="276"/>
      <c r="CA166" s="276"/>
      <c r="CB166" s="276"/>
    </row>
    <row r="167" spans="1:80" ht="13.5" customHeight="1">
      <c r="A167" s="267"/>
      <c r="B167" s="274" t="str">
        <f>IF($C167&lt;&gt;"",MAX($B$7:B166)+1,"")</f>
        <v/>
      </c>
      <c r="C167" s="325"/>
      <c r="D167" s="337"/>
      <c r="E167" s="338"/>
      <c r="F167" s="311"/>
      <c r="G167" s="311"/>
      <c r="H167" s="324"/>
      <c r="I167" s="313">
        <f ca="1">DATEDIF(Taula423[[#This Row],[Data naixement dd/mm/aaaa]],TODAY(),"Y")</f>
        <v>124</v>
      </c>
      <c r="J167" s="325"/>
      <c r="K167" s="329"/>
      <c r="L167" s="342"/>
      <c r="M167" s="328"/>
      <c r="N167" s="328"/>
      <c r="O167" s="533" t="str">
        <f>IF(Taula423[[#This Row],[Data inici contracte]]&lt;&gt;0,Taula423[[#This Row],[Data finalització contracte]]+1,"")</f>
        <v/>
      </c>
      <c r="P16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67" s="373" t="str">
        <f>IF(Taula423[[#This Row],[Data inici contracte]]&lt;&gt;0,((Taula423[[#This Row],[Dies de contracte en vigor durant l´any 2023]]/365)*14),"")</f>
        <v/>
      </c>
      <c r="R167" s="367"/>
      <c r="S167" s="367"/>
      <c r="T16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67" s="373" t="str">
        <f>IF(Taula423[[#This Row],[Suma total d''hores d''atenció]]=0,"",AM167)</f>
        <v/>
      </c>
      <c r="V167" s="329"/>
      <c r="W167" s="339"/>
      <c r="X167" s="339"/>
      <c r="Y167" s="339"/>
      <c r="Z167" s="339"/>
      <c r="AA167" s="339"/>
      <c r="AB167" s="318">
        <f t="shared" si="14"/>
        <v>0</v>
      </c>
      <c r="AC167" s="335">
        <f>Taula423[[#This Row],[Mòdul aplicat]]</f>
        <v>0</v>
      </c>
      <c r="AD167" s="336"/>
      <c r="AE167" s="343"/>
      <c r="AF167" s="269"/>
      <c r="AG167" s="474" t="str">
        <f>IF(Taula423[[#This Row],[Data inici contracte]]=0,"",12/365*Taula423[[#This Row],[Dies de contracte en vigor durant l´any 2023]])</f>
        <v/>
      </c>
      <c r="AH167" s="474" t="str">
        <f>IF(Taula423[[#This Row],[Data inici contracte]]=0,"",2/365*Taula423[[#This Row],[Dies de contracte en vigor durant l´any 2023]])</f>
        <v/>
      </c>
      <c r="AI167" s="322">
        <f>IF(AR167=1,((241.81/365)*Taula423[[#This Row],[Dies de contracte en vigor durant l´any 2023]]),0)</f>
        <v>0</v>
      </c>
      <c r="AJ167" s="322"/>
      <c r="AK16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10)]]&lt;&gt;"",AR167=1),1,0)</f>
        <v>0</v>
      </c>
      <c r="AL167" s="534">
        <f t="shared" si="18"/>
        <v>0</v>
      </c>
      <c r="AM16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67" s="322"/>
      <c r="AO167" s="274"/>
      <c r="AP167" s="274"/>
      <c r="AR167" s="429">
        <f>IF(Taula423[[#This Row],[Núm. d''ordre]]&lt;&gt;"",1,0)</f>
        <v>0</v>
      </c>
      <c r="AT167" s="429">
        <f>IF(Taula423[[#This Row],[Núm. d''ordre]]&gt;0,1,0)</f>
        <v>1</v>
      </c>
      <c r="AV167" s="275">
        <f t="shared" si="19"/>
        <v>0</v>
      </c>
      <c r="AW167" s="275">
        <f t="shared" si="20"/>
        <v>0</v>
      </c>
      <c r="AX167" s="275">
        <f t="shared" si="15"/>
        <v>0</v>
      </c>
      <c r="AY167" s="274"/>
      <c r="AZ167" s="275">
        <f t="shared" si="16"/>
        <v>0</v>
      </c>
      <c r="BA167" s="275">
        <f t="shared" si="17"/>
        <v>0</v>
      </c>
      <c r="BZ167" s="276"/>
      <c r="CA167" s="276"/>
      <c r="CB167" s="276"/>
    </row>
    <row r="168" spans="1:80" ht="13.5" customHeight="1">
      <c r="A168" s="267"/>
      <c r="B168" s="274" t="str">
        <f>IF($C168&lt;&gt;"",MAX($B$7:B167)+1,"")</f>
        <v/>
      </c>
      <c r="C168" s="325"/>
      <c r="D168" s="337"/>
      <c r="E168" s="338"/>
      <c r="F168" s="311"/>
      <c r="G168" s="311"/>
      <c r="H168" s="324"/>
      <c r="I168" s="313">
        <f ca="1">DATEDIF(Taula423[[#This Row],[Data naixement dd/mm/aaaa]],TODAY(),"Y")</f>
        <v>124</v>
      </c>
      <c r="J168" s="325"/>
      <c r="K168" s="329"/>
      <c r="L168" s="342"/>
      <c r="M168" s="328"/>
      <c r="N168" s="328"/>
      <c r="O168" s="533" t="str">
        <f>IF(Taula423[[#This Row],[Data inici contracte]]&lt;&gt;0,Taula423[[#This Row],[Data finalització contracte]]+1,"")</f>
        <v/>
      </c>
      <c r="P16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68" s="373" t="str">
        <f>IF(Taula423[[#This Row],[Data inici contracte]]&lt;&gt;0,((Taula423[[#This Row],[Dies de contracte en vigor durant l´any 2023]]/365)*14),"")</f>
        <v/>
      </c>
      <c r="R168" s="367"/>
      <c r="S168" s="367"/>
      <c r="T16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68" s="373" t="str">
        <f>IF(Taula423[[#This Row],[Suma total d''hores d''atenció]]=0,"",AM168)</f>
        <v/>
      </c>
      <c r="V168" s="329"/>
      <c r="W168" s="339"/>
      <c r="X168" s="339"/>
      <c r="Y168" s="339"/>
      <c r="Z168" s="339"/>
      <c r="AA168" s="339"/>
      <c r="AB168" s="318">
        <f t="shared" si="14"/>
        <v>0</v>
      </c>
      <c r="AC168" s="335">
        <f>Taula423[[#This Row],[Mòdul aplicat]]</f>
        <v>0</v>
      </c>
      <c r="AD168" s="336"/>
      <c r="AE168" s="343"/>
      <c r="AF168" s="269"/>
      <c r="AG168" s="474" t="str">
        <f>IF(Taula423[[#This Row],[Data inici contracte]]=0,"",12/365*Taula423[[#This Row],[Dies de contracte en vigor durant l´any 2023]])</f>
        <v/>
      </c>
      <c r="AH168" s="474" t="str">
        <f>IF(Taula423[[#This Row],[Data inici contracte]]=0,"",2/365*Taula423[[#This Row],[Dies de contracte en vigor durant l´any 2023]])</f>
        <v/>
      </c>
      <c r="AI168" s="322">
        <f>IF(AR168=1,((241.81/365)*Taula423[[#This Row],[Dies de contracte en vigor durant l´any 2023]]),0)</f>
        <v>0</v>
      </c>
      <c r="AJ168" s="322"/>
      <c r="AK16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10)]]&lt;&gt;"",AR168=1),1,0)</f>
        <v>0</v>
      </c>
      <c r="AL168" s="534">
        <f t="shared" si="18"/>
        <v>0</v>
      </c>
      <c r="AM16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68" s="322"/>
      <c r="AO168" s="274"/>
      <c r="AP168" s="274"/>
      <c r="AR168" s="429">
        <f>IF(Taula423[[#This Row],[Núm. d''ordre]]&lt;&gt;"",1,0)</f>
        <v>0</v>
      </c>
      <c r="AT168" s="429">
        <f>IF(Taula423[[#This Row],[Núm. d''ordre]]&gt;0,1,0)</f>
        <v>1</v>
      </c>
      <c r="AV168" s="275">
        <f t="shared" si="19"/>
        <v>0</v>
      </c>
      <c r="AW168" s="275">
        <f t="shared" si="20"/>
        <v>0</v>
      </c>
      <c r="AX168" s="275">
        <f t="shared" si="15"/>
        <v>0</v>
      </c>
      <c r="AY168" s="274"/>
      <c r="AZ168" s="275">
        <f t="shared" si="16"/>
        <v>0</v>
      </c>
      <c r="BA168" s="275">
        <f t="shared" si="17"/>
        <v>0</v>
      </c>
      <c r="BZ168" s="276"/>
      <c r="CA168" s="276"/>
      <c r="CB168" s="276"/>
    </row>
    <row r="169" spans="1:80" ht="13.5" customHeight="1">
      <c r="A169" s="267"/>
      <c r="B169" s="274" t="str">
        <f>IF($C169&lt;&gt;"",MAX($B$7:B168)+1,"")</f>
        <v/>
      </c>
      <c r="C169" s="325"/>
      <c r="D169" s="337"/>
      <c r="E169" s="338"/>
      <c r="F169" s="311"/>
      <c r="G169" s="311"/>
      <c r="H169" s="324"/>
      <c r="I169" s="313">
        <f ca="1">DATEDIF(Taula423[[#This Row],[Data naixement dd/mm/aaaa]],TODAY(),"Y")</f>
        <v>124</v>
      </c>
      <c r="J169" s="325"/>
      <c r="K169" s="329"/>
      <c r="L169" s="342"/>
      <c r="M169" s="328"/>
      <c r="N169" s="328"/>
      <c r="O169" s="533" t="str">
        <f>IF(Taula423[[#This Row],[Data inici contracte]]&lt;&gt;0,Taula423[[#This Row],[Data finalització contracte]]+1,"")</f>
        <v/>
      </c>
      <c r="P16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69" s="373" t="str">
        <f>IF(Taula423[[#This Row],[Data inici contracte]]&lt;&gt;0,((Taula423[[#This Row],[Dies de contracte en vigor durant l´any 2023]]/365)*14),"")</f>
        <v/>
      </c>
      <c r="R169" s="367"/>
      <c r="S169" s="367"/>
      <c r="T16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69" s="373" t="str">
        <f>IF(Taula423[[#This Row],[Suma total d''hores d''atenció]]=0,"",AM169)</f>
        <v/>
      </c>
      <c r="V169" s="329"/>
      <c r="W169" s="339"/>
      <c r="X169" s="339"/>
      <c r="Y169" s="339"/>
      <c r="Z169" s="339"/>
      <c r="AA169" s="339"/>
      <c r="AB169" s="318">
        <f t="shared" si="14"/>
        <v>0</v>
      </c>
      <c r="AC169" s="335">
        <f>Taula423[[#This Row],[Mòdul aplicat]]</f>
        <v>0</v>
      </c>
      <c r="AD169" s="336"/>
      <c r="AE169" s="343"/>
      <c r="AF169" s="269"/>
      <c r="AG169" s="474" t="str">
        <f>IF(Taula423[[#This Row],[Data inici contracte]]=0,"",12/365*Taula423[[#This Row],[Dies de contracte en vigor durant l´any 2023]])</f>
        <v/>
      </c>
      <c r="AH169" s="474" t="str">
        <f>IF(Taula423[[#This Row],[Data inici contracte]]=0,"",2/365*Taula423[[#This Row],[Dies de contracte en vigor durant l´any 2023]])</f>
        <v/>
      </c>
      <c r="AI169" s="322">
        <f>IF(AR169=1,((241.81/365)*Taula423[[#This Row],[Dies de contracte en vigor durant l´any 2023]]),0)</f>
        <v>0</v>
      </c>
      <c r="AJ169" s="322"/>
      <c r="AK16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10)]]&lt;&gt;"",AR169=1),1,0)</f>
        <v>0</v>
      </c>
      <c r="AL169" s="534">
        <f t="shared" si="18"/>
        <v>0</v>
      </c>
      <c r="AM16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69" s="322"/>
      <c r="AO169" s="274"/>
      <c r="AP169" s="274"/>
      <c r="AR169" s="429">
        <f>IF(Taula423[[#This Row],[Núm. d''ordre]]&lt;&gt;"",1,0)</f>
        <v>0</v>
      </c>
      <c r="AT169" s="429">
        <f>IF(Taula423[[#This Row],[Núm. d''ordre]]&gt;0,1,0)</f>
        <v>1</v>
      </c>
      <c r="AV169" s="275">
        <f t="shared" si="19"/>
        <v>0</v>
      </c>
      <c r="AW169" s="275">
        <f t="shared" si="20"/>
        <v>0</v>
      </c>
      <c r="AX169" s="275">
        <f t="shared" si="15"/>
        <v>0</v>
      </c>
      <c r="AY169" s="274"/>
      <c r="AZ169" s="275">
        <f t="shared" si="16"/>
        <v>0</v>
      </c>
      <c r="BA169" s="275">
        <f t="shared" si="17"/>
        <v>0</v>
      </c>
      <c r="BZ169" s="276"/>
      <c r="CA169" s="276"/>
      <c r="CB169" s="276"/>
    </row>
    <row r="170" spans="1:80" ht="13.5" customHeight="1">
      <c r="A170" s="267"/>
      <c r="B170" s="274" t="str">
        <f>IF($C170&lt;&gt;"",MAX($B$7:B169)+1,"")</f>
        <v/>
      </c>
      <c r="C170" s="325"/>
      <c r="D170" s="337"/>
      <c r="E170" s="338"/>
      <c r="F170" s="311"/>
      <c r="G170" s="311"/>
      <c r="H170" s="324"/>
      <c r="I170" s="313">
        <f ca="1">DATEDIF(Taula423[[#This Row],[Data naixement dd/mm/aaaa]],TODAY(),"Y")</f>
        <v>124</v>
      </c>
      <c r="J170" s="325"/>
      <c r="K170" s="329"/>
      <c r="L170" s="342"/>
      <c r="M170" s="328"/>
      <c r="N170" s="328"/>
      <c r="O170" s="533" t="str">
        <f>IF(Taula423[[#This Row],[Data inici contracte]]&lt;&gt;0,Taula423[[#This Row],[Data finalització contracte]]+1,"")</f>
        <v/>
      </c>
      <c r="P17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70" s="373" t="str">
        <f>IF(Taula423[[#This Row],[Data inici contracte]]&lt;&gt;0,((Taula423[[#This Row],[Dies de contracte en vigor durant l´any 2023]]/365)*14),"")</f>
        <v/>
      </c>
      <c r="R170" s="367"/>
      <c r="S170" s="367"/>
      <c r="T17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70" s="373" t="str">
        <f>IF(Taula423[[#This Row],[Suma total d''hores d''atenció]]=0,"",AM170)</f>
        <v/>
      </c>
      <c r="V170" s="329"/>
      <c r="W170" s="339"/>
      <c r="X170" s="339"/>
      <c r="Y170" s="339"/>
      <c r="Z170" s="339"/>
      <c r="AA170" s="339"/>
      <c r="AB170" s="318">
        <f t="shared" si="14"/>
        <v>0</v>
      </c>
      <c r="AC170" s="335">
        <f>Taula423[[#This Row],[Mòdul aplicat]]</f>
        <v>0</v>
      </c>
      <c r="AD170" s="336"/>
      <c r="AE170" s="343"/>
      <c r="AF170" s="269"/>
      <c r="AG170" s="474" t="str">
        <f>IF(Taula423[[#This Row],[Data inici contracte]]=0,"",12/365*Taula423[[#This Row],[Dies de contracte en vigor durant l´any 2023]])</f>
        <v/>
      </c>
      <c r="AH170" s="474" t="str">
        <f>IF(Taula423[[#This Row],[Data inici contracte]]=0,"",2/365*Taula423[[#This Row],[Dies de contracte en vigor durant l´any 2023]])</f>
        <v/>
      </c>
      <c r="AI170" s="322">
        <f>IF(AR170=1,((241.81/365)*Taula423[[#This Row],[Dies de contracte en vigor durant l´any 2023]]),0)</f>
        <v>0</v>
      </c>
      <c r="AJ170" s="322"/>
      <c r="AK17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10)]]&lt;&gt;"",AR170=1),1,0)</f>
        <v>0</v>
      </c>
      <c r="AL170" s="534">
        <f t="shared" si="18"/>
        <v>0</v>
      </c>
      <c r="AM17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70" s="322"/>
      <c r="AO170" s="274"/>
      <c r="AP170" s="274"/>
      <c r="AR170" s="429">
        <f>IF(Taula423[[#This Row],[Núm. d''ordre]]&lt;&gt;"",1,0)</f>
        <v>0</v>
      </c>
      <c r="AT170" s="429">
        <f>IF(Taula423[[#This Row],[Núm. d''ordre]]&gt;0,1,0)</f>
        <v>1</v>
      </c>
      <c r="AV170" s="275">
        <f t="shared" si="19"/>
        <v>0</v>
      </c>
      <c r="AW170" s="275">
        <f t="shared" si="20"/>
        <v>0</v>
      </c>
      <c r="AX170" s="275">
        <f t="shared" si="15"/>
        <v>0</v>
      </c>
      <c r="AY170" s="274"/>
      <c r="AZ170" s="275">
        <f t="shared" si="16"/>
        <v>0</v>
      </c>
      <c r="BA170" s="275">
        <f t="shared" si="17"/>
        <v>0</v>
      </c>
      <c r="BZ170" s="276"/>
      <c r="CA170" s="276"/>
      <c r="CB170" s="276"/>
    </row>
    <row r="171" spans="1:80" ht="13.5" customHeight="1">
      <c r="A171" s="267"/>
      <c r="B171" s="274" t="str">
        <f>IF($C171&lt;&gt;"",MAX($B$7:B170)+1,"")</f>
        <v/>
      </c>
      <c r="C171" s="325"/>
      <c r="D171" s="337"/>
      <c r="E171" s="338"/>
      <c r="F171" s="311"/>
      <c r="G171" s="311"/>
      <c r="H171" s="324"/>
      <c r="I171" s="313">
        <f ca="1">DATEDIF(Taula423[[#This Row],[Data naixement dd/mm/aaaa]],TODAY(),"Y")</f>
        <v>124</v>
      </c>
      <c r="J171" s="325"/>
      <c r="K171" s="329"/>
      <c r="L171" s="342"/>
      <c r="M171" s="328"/>
      <c r="N171" s="328"/>
      <c r="O171" s="533" t="str">
        <f>IF(Taula423[[#This Row],[Data inici contracte]]&lt;&gt;0,Taula423[[#This Row],[Data finalització contracte]]+1,"")</f>
        <v/>
      </c>
      <c r="P17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71" s="373" t="str">
        <f>IF(Taula423[[#This Row],[Data inici contracte]]&lt;&gt;0,((Taula423[[#This Row],[Dies de contracte en vigor durant l´any 2023]]/365)*14),"")</f>
        <v/>
      </c>
      <c r="R171" s="367"/>
      <c r="S171" s="367"/>
      <c r="T17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71" s="373" t="str">
        <f>IF(Taula423[[#This Row],[Suma total d''hores d''atenció]]=0,"",AM171)</f>
        <v/>
      </c>
      <c r="V171" s="329"/>
      <c r="W171" s="339"/>
      <c r="X171" s="339"/>
      <c r="Y171" s="339"/>
      <c r="Z171" s="339"/>
      <c r="AA171" s="339"/>
      <c r="AB171" s="318">
        <f t="shared" si="14"/>
        <v>0</v>
      </c>
      <c r="AC171" s="335">
        <f>Taula423[[#This Row],[Mòdul aplicat]]</f>
        <v>0</v>
      </c>
      <c r="AD171" s="336"/>
      <c r="AE171" s="343"/>
      <c r="AF171" s="269"/>
      <c r="AG171" s="474" t="str">
        <f>IF(Taula423[[#This Row],[Data inici contracte]]=0,"",12/365*Taula423[[#This Row],[Dies de contracte en vigor durant l´any 2023]])</f>
        <v/>
      </c>
      <c r="AH171" s="474" t="str">
        <f>IF(Taula423[[#This Row],[Data inici contracte]]=0,"",2/365*Taula423[[#This Row],[Dies de contracte en vigor durant l´any 2023]])</f>
        <v/>
      </c>
      <c r="AI171" s="322">
        <f>IF(AR171=1,((241.81/365)*Taula423[[#This Row],[Dies de contracte en vigor durant l´any 2023]]),0)</f>
        <v>0</v>
      </c>
      <c r="AJ171" s="322"/>
      <c r="AK17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10)]]&lt;&gt;"",AR171=1),1,0)</f>
        <v>0</v>
      </c>
      <c r="AL171" s="534">
        <f t="shared" si="18"/>
        <v>0</v>
      </c>
      <c r="AM17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71" s="322"/>
      <c r="AO171" s="274"/>
      <c r="AP171" s="274"/>
      <c r="AR171" s="429">
        <f>IF(Taula423[[#This Row],[Núm. d''ordre]]&lt;&gt;"",1,0)</f>
        <v>0</v>
      </c>
      <c r="AT171" s="429">
        <f>IF(Taula423[[#This Row],[Núm. d''ordre]]&gt;0,1,0)</f>
        <v>1</v>
      </c>
      <c r="AV171" s="275">
        <f t="shared" si="19"/>
        <v>0</v>
      </c>
      <c r="AW171" s="275">
        <f t="shared" si="20"/>
        <v>0</v>
      </c>
      <c r="AX171" s="275">
        <f t="shared" si="15"/>
        <v>0</v>
      </c>
      <c r="AY171" s="274"/>
      <c r="AZ171" s="275">
        <f t="shared" si="16"/>
        <v>0</v>
      </c>
      <c r="BA171" s="275">
        <f t="shared" si="17"/>
        <v>0</v>
      </c>
      <c r="BZ171" s="276"/>
      <c r="CA171" s="276"/>
      <c r="CB171" s="276"/>
    </row>
    <row r="172" spans="1:80" ht="13.5" customHeight="1">
      <c r="A172" s="267"/>
      <c r="B172" s="274" t="str">
        <f>IF($C172&lt;&gt;"",MAX($B$7:B171)+1,"")</f>
        <v/>
      </c>
      <c r="C172" s="325"/>
      <c r="D172" s="337"/>
      <c r="E172" s="338"/>
      <c r="F172" s="311"/>
      <c r="G172" s="311"/>
      <c r="H172" s="324"/>
      <c r="I172" s="313">
        <f ca="1">DATEDIF(Taula423[[#This Row],[Data naixement dd/mm/aaaa]],TODAY(),"Y")</f>
        <v>124</v>
      </c>
      <c r="J172" s="325"/>
      <c r="K172" s="329"/>
      <c r="L172" s="342"/>
      <c r="M172" s="328"/>
      <c r="N172" s="328"/>
      <c r="O172" s="533" t="str">
        <f>IF(Taula423[[#This Row],[Data inici contracte]]&lt;&gt;0,Taula423[[#This Row],[Data finalització contracte]]+1,"")</f>
        <v/>
      </c>
      <c r="P17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72" s="373" t="str">
        <f>IF(Taula423[[#This Row],[Data inici contracte]]&lt;&gt;0,((Taula423[[#This Row],[Dies de contracte en vigor durant l´any 2023]]/365)*14),"")</f>
        <v/>
      </c>
      <c r="R172" s="367"/>
      <c r="S172" s="367"/>
      <c r="T17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72" s="373" t="str">
        <f>IF(Taula423[[#This Row],[Suma total d''hores d''atenció]]=0,"",AM172)</f>
        <v/>
      </c>
      <c r="V172" s="329"/>
      <c r="W172" s="339"/>
      <c r="X172" s="339"/>
      <c r="Y172" s="339"/>
      <c r="Z172" s="339"/>
      <c r="AA172" s="339"/>
      <c r="AB172" s="318">
        <f t="shared" si="14"/>
        <v>0</v>
      </c>
      <c r="AC172" s="335">
        <f>Taula423[[#This Row],[Mòdul aplicat]]</f>
        <v>0</v>
      </c>
      <c r="AD172" s="336"/>
      <c r="AE172" s="343"/>
      <c r="AF172" s="269"/>
      <c r="AG172" s="474" t="str">
        <f>IF(Taula423[[#This Row],[Data inici contracte]]=0,"",12/365*Taula423[[#This Row],[Dies de contracte en vigor durant l´any 2023]])</f>
        <v/>
      </c>
      <c r="AH172" s="474" t="str">
        <f>IF(Taula423[[#This Row],[Data inici contracte]]=0,"",2/365*Taula423[[#This Row],[Dies de contracte en vigor durant l´any 2023]])</f>
        <v/>
      </c>
      <c r="AI172" s="322">
        <f>IF(AR172=1,((241.81/365)*Taula423[[#This Row],[Dies de contracte en vigor durant l´any 2023]]),0)</f>
        <v>0</v>
      </c>
      <c r="AJ172" s="322"/>
      <c r="AK17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10)]]&lt;&gt;"",AR172=1),1,0)</f>
        <v>0</v>
      </c>
      <c r="AL172" s="534">
        <f t="shared" si="18"/>
        <v>0</v>
      </c>
      <c r="AM17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72" s="322"/>
      <c r="AO172" s="274"/>
      <c r="AP172" s="274"/>
      <c r="AR172" s="429">
        <f>IF(Taula423[[#This Row],[Núm. d''ordre]]&lt;&gt;"",1,0)</f>
        <v>0</v>
      </c>
      <c r="AT172" s="429">
        <f>IF(Taula423[[#This Row],[Núm. d''ordre]]&gt;0,1,0)</f>
        <v>1</v>
      </c>
      <c r="AV172" s="275">
        <f t="shared" si="19"/>
        <v>0</v>
      </c>
      <c r="AW172" s="275">
        <f t="shared" si="20"/>
        <v>0</v>
      </c>
      <c r="AX172" s="275">
        <f t="shared" si="15"/>
        <v>0</v>
      </c>
      <c r="AY172" s="274"/>
      <c r="AZ172" s="275">
        <f t="shared" si="16"/>
        <v>0</v>
      </c>
      <c r="BA172" s="275">
        <f t="shared" si="17"/>
        <v>0</v>
      </c>
      <c r="BZ172" s="276"/>
      <c r="CA172" s="276"/>
      <c r="CB172" s="276"/>
    </row>
    <row r="173" spans="1:80" ht="13.5" customHeight="1">
      <c r="A173" s="267"/>
      <c r="B173" s="274" t="str">
        <f>IF($C173&lt;&gt;"",MAX($B$7:B172)+1,"")</f>
        <v/>
      </c>
      <c r="C173" s="325"/>
      <c r="D173" s="337"/>
      <c r="E173" s="338"/>
      <c r="F173" s="311"/>
      <c r="G173" s="311"/>
      <c r="H173" s="324"/>
      <c r="I173" s="313">
        <f ca="1">DATEDIF(Taula423[[#This Row],[Data naixement dd/mm/aaaa]],TODAY(),"Y")</f>
        <v>124</v>
      </c>
      <c r="J173" s="325"/>
      <c r="K173" s="329"/>
      <c r="L173" s="342"/>
      <c r="M173" s="328"/>
      <c r="N173" s="328"/>
      <c r="O173" s="533" t="str">
        <f>IF(Taula423[[#This Row],[Data inici contracte]]&lt;&gt;0,Taula423[[#This Row],[Data finalització contracte]]+1,"")</f>
        <v/>
      </c>
      <c r="P17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73" s="373" t="str">
        <f>IF(Taula423[[#This Row],[Data inici contracte]]&lt;&gt;0,((Taula423[[#This Row],[Dies de contracte en vigor durant l´any 2023]]/365)*14),"")</f>
        <v/>
      </c>
      <c r="R173" s="367"/>
      <c r="S173" s="367"/>
      <c r="T17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73" s="373" t="str">
        <f>IF(Taula423[[#This Row],[Suma total d''hores d''atenció]]=0,"",AM173)</f>
        <v/>
      </c>
      <c r="V173" s="329"/>
      <c r="W173" s="339"/>
      <c r="X173" s="339"/>
      <c r="Y173" s="339"/>
      <c r="Z173" s="339"/>
      <c r="AA173" s="339"/>
      <c r="AB173" s="318">
        <f t="shared" si="14"/>
        <v>0</v>
      </c>
      <c r="AC173" s="335">
        <f>Taula423[[#This Row],[Mòdul aplicat]]</f>
        <v>0</v>
      </c>
      <c r="AD173" s="336"/>
      <c r="AE173" s="343"/>
      <c r="AF173" s="269"/>
      <c r="AG173" s="474" t="str">
        <f>IF(Taula423[[#This Row],[Data inici contracte]]=0,"",12/365*Taula423[[#This Row],[Dies de contracte en vigor durant l´any 2023]])</f>
        <v/>
      </c>
      <c r="AH173" s="474" t="str">
        <f>IF(Taula423[[#This Row],[Data inici contracte]]=0,"",2/365*Taula423[[#This Row],[Dies de contracte en vigor durant l´any 2023]])</f>
        <v/>
      </c>
      <c r="AI173" s="322">
        <f>IF(AR173=1,((241.81/365)*Taula423[[#This Row],[Dies de contracte en vigor durant l´any 2023]]),0)</f>
        <v>0</v>
      </c>
      <c r="AJ173" s="322"/>
      <c r="AK17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10)]]&lt;&gt;"",AR173=1),1,0)</f>
        <v>0</v>
      </c>
      <c r="AL173" s="534">
        <f t="shared" si="18"/>
        <v>0</v>
      </c>
      <c r="AM17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73" s="322"/>
      <c r="AO173" s="274"/>
      <c r="AP173" s="274"/>
      <c r="AR173" s="429">
        <f>IF(Taula423[[#This Row],[Núm. d''ordre]]&lt;&gt;"",1,0)</f>
        <v>0</v>
      </c>
      <c r="AT173" s="429">
        <f>IF(Taula423[[#This Row],[Núm. d''ordre]]&gt;0,1,0)</f>
        <v>1</v>
      </c>
      <c r="AV173" s="275">
        <f t="shared" si="19"/>
        <v>0</v>
      </c>
      <c r="AW173" s="275">
        <f t="shared" si="20"/>
        <v>0</v>
      </c>
      <c r="AX173" s="275">
        <f t="shared" si="15"/>
        <v>0</v>
      </c>
      <c r="AY173" s="274"/>
      <c r="AZ173" s="275">
        <f t="shared" si="16"/>
        <v>0</v>
      </c>
      <c r="BA173" s="275">
        <f t="shared" si="17"/>
        <v>0</v>
      </c>
      <c r="BZ173" s="276"/>
      <c r="CA173" s="276"/>
      <c r="CB173" s="276"/>
    </row>
    <row r="174" spans="1:80" ht="13.5" customHeight="1">
      <c r="A174" s="267"/>
      <c r="B174" s="274" t="str">
        <f>IF($C174&lt;&gt;"",MAX($B$7:B173)+1,"")</f>
        <v/>
      </c>
      <c r="C174" s="325"/>
      <c r="D174" s="337"/>
      <c r="E174" s="338"/>
      <c r="F174" s="311"/>
      <c r="G174" s="311"/>
      <c r="H174" s="324"/>
      <c r="I174" s="313">
        <f ca="1">DATEDIF(Taula423[[#This Row],[Data naixement dd/mm/aaaa]],TODAY(),"Y")</f>
        <v>124</v>
      </c>
      <c r="J174" s="325"/>
      <c r="K174" s="329"/>
      <c r="L174" s="342"/>
      <c r="M174" s="328"/>
      <c r="N174" s="328"/>
      <c r="O174" s="533" t="str">
        <f>IF(Taula423[[#This Row],[Data inici contracte]]&lt;&gt;0,Taula423[[#This Row],[Data finalització contracte]]+1,"")</f>
        <v/>
      </c>
      <c r="P17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74" s="373" t="str">
        <f>IF(Taula423[[#This Row],[Data inici contracte]]&lt;&gt;0,((Taula423[[#This Row],[Dies de contracte en vigor durant l´any 2023]]/365)*14),"")</f>
        <v/>
      </c>
      <c r="R174" s="367"/>
      <c r="S174" s="367"/>
      <c r="T17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74" s="373" t="str">
        <f>IF(Taula423[[#This Row],[Suma total d''hores d''atenció]]=0,"",AM174)</f>
        <v/>
      </c>
      <c r="V174" s="329"/>
      <c r="W174" s="339"/>
      <c r="X174" s="339"/>
      <c r="Y174" s="339"/>
      <c r="Z174" s="339"/>
      <c r="AA174" s="339"/>
      <c r="AB174" s="318">
        <f t="shared" si="14"/>
        <v>0</v>
      </c>
      <c r="AC174" s="335">
        <f>Taula423[[#This Row],[Mòdul aplicat]]</f>
        <v>0</v>
      </c>
      <c r="AD174" s="336"/>
      <c r="AE174" s="343"/>
      <c r="AF174" s="269"/>
      <c r="AG174" s="474" t="str">
        <f>IF(Taula423[[#This Row],[Data inici contracte]]=0,"",12/365*Taula423[[#This Row],[Dies de contracte en vigor durant l´any 2023]])</f>
        <v/>
      </c>
      <c r="AH174" s="474" t="str">
        <f>IF(Taula423[[#This Row],[Data inici contracte]]=0,"",2/365*Taula423[[#This Row],[Dies de contracte en vigor durant l´any 2023]])</f>
        <v/>
      </c>
      <c r="AI174" s="322">
        <f>IF(AR174=1,((241.81/365)*Taula423[[#This Row],[Dies de contracte en vigor durant l´any 2023]]),0)</f>
        <v>0</v>
      </c>
      <c r="AJ174" s="322"/>
      <c r="AK17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10)]]&lt;&gt;"",AR174=1),1,0)</f>
        <v>0</v>
      </c>
      <c r="AL174" s="534">
        <f t="shared" si="18"/>
        <v>0</v>
      </c>
      <c r="AM17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74" s="322"/>
      <c r="AO174" s="274"/>
      <c r="AP174" s="274"/>
      <c r="AR174" s="429">
        <f>IF(Taula423[[#This Row],[Núm. d''ordre]]&lt;&gt;"",1,0)</f>
        <v>0</v>
      </c>
      <c r="AT174" s="429">
        <f>IF(Taula423[[#This Row],[Núm. d''ordre]]&gt;0,1,0)</f>
        <v>1</v>
      </c>
      <c r="AV174" s="275">
        <f t="shared" si="19"/>
        <v>0</v>
      </c>
      <c r="AW174" s="275">
        <f t="shared" si="20"/>
        <v>0</v>
      </c>
      <c r="AX174" s="275">
        <f t="shared" si="15"/>
        <v>0</v>
      </c>
      <c r="AY174" s="274"/>
      <c r="AZ174" s="275">
        <f t="shared" si="16"/>
        <v>0</v>
      </c>
      <c r="BA174" s="275">
        <f t="shared" si="17"/>
        <v>0</v>
      </c>
      <c r="BZ174" s="276"/>
      <c r="CA174" s="276"/>
      <c r="CB174" s="276"/>
    </row>
    <row r="175" spans="1:80" ht="13.5" customHeight="1">
      <c r="A175" s="267"/>
      <c r="B175" s="274" t="str">
        <f>IF($C175&lt;&gt;"",MAX($B$7:B174)+1,"")</f>
        <v/>
      </c>
      <c r="C175" s="325"/>
      <c r="D175" s="337"/>
      <c r="E175" s="338"/>
      <c r="F175" s="311"/>
      <c r="G175" s="311"/>
      <c r="H175" s="324"/>
      <c r="I175" s="313">
        <f ca="1">DATEDIF(Taula423[[#This Row],[Data naixement dd/mm/aaaa]],TODAY(),"Y")</f>
        <v>124</v>
      </c>
      <c r="J175" s="325"/>
      <c r="K175" s="329"/>
      <c r="L175" s="342"/>
      <c r="M175" s="328"/>
      <c r="N175" s="328"/>
      <c r="O175" s="533" t="str">
        <f>IF(Taula423[[#This Row],[Data inici contracte]]&lt;&gt;0,Taula423[[#This Row],[Data finalització contracte]]+1,"")</f>
        <v/>
      </c>
      <c r="P17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75" s="373" t="str">
        <f>IF(Taula423[[#This Row],[Data inici contracte]]&lt;&gt;0,((Taula423[[#This Row],[Dies de contracte en vigor durant l´any 2023]]/365)*14),"")</f>
        <v/>
      </c>
      <c r="R175" s="367"/>
      <c r="S175" s="367"/>
      <c r="T17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75" s="373" t="str">
        <f>IF(Taula423[[#This Row],[Suma total d''hores d''atenció]]=0,"",AM175)</f>
        <v/>
      </c>
      <c r="V175" s="329"/>
      <c r="W175" s="339"/>
      <c r="X175" s="339"/>
      <c r="Y175" s="339"/>
      <c r="Z175" s="339"/>
      <c r="AA175" s="339"/>
      <c r="AB175" s="318">
        <f t="shared" si="14"/>
        <v>0</v>
      </c>
      <c r="AC175" s="335">
        <f>Taula423[[#This Row],[Mòdul aplicat]]</f>
        <v>0</v>
      </c>
      <c r="AD175" s="336"/>
      <c r="AE175" s="343"/>
      <c r="AF175" s="269"/>
      <c r="AG175" s="474" t="str">
        <f>IF(Taula423[[#This Row],[Data inici contracte]]=0,"",12/365*Taula423[[#This Row],[Dies de contracte en vigor durant l´any 2023]])</f>
        <v/>
      </c>
      <c r="AH175" s="474" t="str">
        <f>IF(Taula423[[#This Row],[Data inici contracte]]=0,"",2/365*Taula423[[#This Row],[Dies de contracte en vigor durant l´any 2023]])</f>
        <v/>
      </c>
      <c r="AI175" s="322">
        <f>IF(AR175=1,((241.81/365)*Taula423[[#This Row],[Dies de contracte en vigor durant l´any 2023]]),0)</f>
        <v>0</v>
      </c>
      <c r="AJ175" s="322"/>
      <c r="AK17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10)]]&lt;&gt;"",AR175=1),1,0)</f>
        <v>0</v>
      </c>
      <c r="AL175" s="534">
        <f t="shared" si="18"/>
        <v>0</v>
      </c>
      <c r="AM17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75" s="322"/>
      <c r="AO175" s="274"/>
      <c r="AP175" s="274"/>
      <c r="AR175" s="429">
        <f>IF(Taula423[[#This Row],[Núm. d''ordre]]&lt;&gt;"",1,0)</f>
        <v>0</v>
      </c>
      <c r="AT175" s="429">
        <f>IF(Taula423[[#This Row],[Núm. d''ordre]]&gt;0,1,0)</f>
        <v>1</v>
      </c>
      <c r="AV175" s="275">
        <f t="shared" si="19"/>
        <v>0</v>
      </c>
      <c r="AW175" s="275">
        <f t="shared" si="20"/>
        <v>0</v>
      </c>
      <c r="AX175" s="275">
        <f t="shared" si="15"/>
        <v>0</v>
      </c>
      <c r="AY175" s="274"/>
      <c r="AZ175" s="275">
        <f t="shared" si="16"/>
        <v>0</v>
      </c>
      <c r="BA175" s="275">
        <f t="shared" si="17"/>
        <v>0</v>
      </c>
      <c r="BZ175" s="276"/>
      <c r="CA175" s="276"/>
      <c r="CB175" s="276"/>
    </row>
    <row r="176" spans="1:80" ht="13.5" customHeight="1">
      <c r="A176" s="267"/>
      <c r="B176" s="274" t="str">
        <f>IF($C176&lt;&gt;"",MAX($B$7:B175)+1,"")</f>
        <v/>
      </c>
      <c r="C176" s="325"/>
      <c r="D176" s="337"/>
      <c r="E176" s="338"/>
      <c r="F176" s="311"/>
      <c r="G176" s="311"/>
      <c r="H176" s="324"/>
      <c r="I176" s="313">
        <f ca="1">DATEDIF(Taula423[[#This Row],[Data naixement dd/mm/aaaa]],TODAY(),"Y")</f>
        <v>124</v>
      </c>
      <c r="J176" s="325"/>
      <c r="K176" s="329"/>
      <c r="L176" s="342"/>
      <c r="M176" s="328"/>
      <c r="N176" s="328"/>
      <c r="O176" s="533" t="str">
        <f>IF(Taula423[[#This Row],[Data inici contracte]]&lt;&gt;0,Taula423[[#This Row],[Data finalització contracte]]+1,"")</f>
        <v/>
      </c>
      <c r="P17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76" s="373" t="str">
        <f>IF(Taula423[[#This Row],[Data inici contracte]]&lt;&gt;0,((Taula423[[#This Row],[Dies de contracte en vigor durant l´any 2023]]/365)*14),"")</f>
        <v/>
      </c>
      <c r="R176" s="367"/>
      <c r="S176" s="367"/>
      <c r="T17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76" s="373" t="str">
        <f>IF(Taula423[[#This Row],[Suma total d''hores d''atenció]]=0,"",AM176)</f>
        <v/>
      </c>
      <c r="V176" s="329"/>
      <c r="W176" s="339"/>
      <c r="X176" s="339"/>
      <c r="Y176" s="339"/>
      <c r="Z176" s="339"/>
      <c r="AA176" s="339"/>
      <c r="AB176" s="318">
        <f t="shared" si="14"/>
        <v>0</v>
      </c>
      <c r="AC176" s="335">
        <f>Taula423[[#This Row],[Mòdul aplicat]]</f>
        <v>0</v>
      </c>
      <c r="AD176" s="336"/>
      <c r="AE176" s="343"/>
      <c r="AF176" s="269"/>
      <c r="AG176" s="474" t="str">
        <f>IF(Taula423[[#This Row],[Data inici contracte]]=0,"",12/365*Taula423[[#This Row],[Dies de contracte en vigor durant l´any 2023]])</f>
        <v/>
      </c>
      <c r="AH176" s="474" t="str">
        <f>IF(Taula423[[#This Row],[Data inici contracte]]=0,"",2/365*Taula423[[#This Row],[Dies de contracte en vigor durant l´any 2023]])</f>
        <v/>
      </c>
      <c r="AI176" s="322">
        <f>IF(AR176=1,((241.81/365)*Taula423[[#This Row],[Dies de contracte en vigor durant l´any 2023]]),0)</f>
        <v>0</v>
      </c>
      <c r="AJ176" s="322"/>
      <c r="AK17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10)]]&lt;&gt;"",AR176=1),1,0)</f>
        <v>0</v>
      </c>
      <c r="AL176" s="534">
        <f t="shared" si="18"/>
        <v>0</v>
      </c>
      <c r="AM17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76" s="322"/>
      <c r="AO176" s="274"/>
      <c r="AP176" s="274"/>
      <c r="AR176" s="429">
        <f>IF(Taula423[[#This Row],[Núm. d''ordre]]&lt;&gt;"",1,0)</f>
        <v>0</v>
      </c>
      <c r="AT176" s="429">
        <f>IF(Taula423[[#This Row],[Núm. d''ordre]]&gt;0,1,0)</f>
        <v>1</v>
      </c>
      <c r="AV176" s="275">
        <f t="shared" si="19"/>
        <v>0</v>
      </c>
      <c r="AW176" s="275">
        <f t="shared" si="20"/>
        <v>0</v>
      </c>
      <c r="AX176" s="275">
        <f t="shared" si="15"/>
        <v>0</v>
      </c>
      <c r="AY176" s="274"/>
      <c r="AZ176" s="275">
        <f t="shared" si="16"/>
        <v>0</v>
      </c>
      <c r="BA176" s="275">
        <f t="shared" si="17"/>
        <v>0</v>
      </c>
      <c r="BZ176" s="276"/>
      <c r="CA176" s="276"/>
      <c r="CB176" s="276"/>
    </row>
    <row r="177" spans="1:80" ht="13.5" customHeight="1">
      <c r="A177" s="267"/>
      <c r="B177" s="274" t="str">
        <f>IF($C177&lt;&gt;"",MAX($B$7:B176)+1,"")</f>
        <v/>
      </c>
      <c r="C177" s="325"/>
      <c r="D177" s="337"/>
      <c r="E177" s="338"/>
      <c r="F177" s="311"/>
      <c r="G177" s="311"/>
      <c r="H177" s="324"/>
      <c r="I177" s="313">
        <f ca="1">DATEDIF(Taula423[[#This Row],[Data naixement dd/mm/aaaa]],TODAY(),"Y")</f>
        <v>124</v>
      </c>
      <c r="J177" s="325"/>
      <c r="K177" s="329"/>
      <c r="L177" s="342"/>
      <c r="M177" s="328"/>
      <c r="N177" s="328"/>
      <c r="O177" s="533" t="str">
        <f>IF(Taula423[[#This Row],[Data inici contracte]]&lt;&gt;0,Taula423[[#This Row],[Data finalització contracte]]+1,"")</f>
        <v/>
      </c>
      <c r="P17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77" s="373" t="str">
        <f>IF(Taula423[[#This Row],[Data inici contracte]]&lt;&gt;0,((Taula423[[#This Row],[Dies de contracte en vigor durant l´any 2023]]/365)*14),"")</f>
        <v/>
      </c>
      <c r="R177" s="367"/>
      <c r="S177" s="367"/>
      <c r="T17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77" s="373" t="str">
        <f>IF(Taula423[[#This Row],[Suma total d''hores d''atenció]]=0,"",AM177)</f>
        <v/>
      </c>
      <c r="V177" s="329"/>
      <c r="W177" s="339"/>
      <c r="X177" s="339"/>
      <c r="Y177" s="339"/>
      <c r="Z177" s="339"/>
      <c r="AA177" s="339"/>
      <c r="AB177" s="318">
        <f t="shared" si="14"/>
        <v>0</v>
      </c>
      <c r="AC177" s="335">
        <f>Taula423[[#This Row],[Mòdul aplicat]]</f>
        <v>0</v>
      </c>
      <c r="AD177" s="336"/>
      <c r="AE177" s="343"/>
      <c r="AF177" s="269"/>
      <c r="AG177" s="474" t="str">
        <f>IF(Taula423[[#This Row],[Data inici contracte]]=0,"",12/365*Taula423[[#This Row],[Dies de contracte en vigor durant l´any 2023]])</f>
        <v/>
      </c>
      <c r="AH177" s="474" t="str">
        <f>IF(Taula423[[#This Row],[Data inici contracte]]=0,"",2/365*Taula423[[#This Row],[Dies de contracte en vigor durant l´any 2023]])</f>
        <v/>
      </c>
      <c r="AI177" s="322">
        <f>IF(AR177=1,((241.81/365)*Taula423[[#This Row],[Dies de contracte en vigor durant l´any 2023]]),0)</f>
        <v>0</v>
      </c>
      <c r="AJ177" s="322"/>
      <c r="AK17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10)]]&lt;&gt;"",AR177=1),1,0)</f>
        <v>0</v>
      </c>
      <c r="AL177" s="534">
        <f t="shared" si="18"/>
        <v>0</v>
      </c>
      <c r="AM17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77" s="322"/>
      <c r="AO177" s="274"/>
      <c r="AP177" s="274"/>
      <c r="AR177" s="429">
        <f>IF(Taula423[[#This Row],[Núm. d''ordre]]&lt;&gt;"",1,0)</f>
        <v>0</v>
      </c>
      <c r="AT177" s="429">
        <f>IF(Taula423[[#This Row],[Núm. d''ordre]]&gt;0,1,0)</f>
        <v>1</v>
      </c>
      <c r="AV177" s="275">
        <f t="shared" si="19"/>
        <v>0</v>
      </c>
      <c r="AW177" s="275">
        <f t="shared" si="20"/>
        <v>0</v>
      </c>
      <c r="AX177" s="275">
        <f t="shared" si="15"/>
        <v>0</v>
      </c>
      <c r="AY177" s="274"/>
      <c r="AZ177" s="275">
        <f t="shared" si="16"/>
        <v>0</v>
      </c>
      <c r="BA177" s="275">
        <f t="shared" si="17"/>
        <v>0</v>
      </c>
      <c r="BZ177" s="276"/>
      <c r="CA177" s="276"/>
      <c r="CB177" s="276"/>
    </row>
    <row r="178" spans="1:80" ht="13.5" customHeight="1">
      <c r="A178" s="267"/>
      <c r="B178" s="274" t="str">
        <f>IF($C178&lt;&gt;"",MAX($B$7:B177)+1,"")</f>
        <v/>
      </c>
      <c r="C178" s="325"/>
      <c r="D178" s="337"/>
      <c r="E178" s="338"/>
      <c r="F178" s="311"/>
      <c r="G178" s="311"/>
      <c r="H178" s="324"/>
      <c r="I178" s="313">
        <f ca="1">DATEDIF(Taula423[[#This Row],[Data naixement dd/mm/aaaa]],TODAY(),"Y")</f>
        <v>124</v>
      </c>
      <c r="J178" s="325"/>
      <c r="K178" s="329"/>
      <c r="L178" s="342"/>
      <c r="M178" s="328"/>
      <c r="N178" s="328"/>
      <c r="O178" s="533" t="str">
        <f>IF(Taula423[[#This Row],[Data inici contracte]]&lt;&gt;0,Taula423[[#This Row],[Data finalització contracte]]+1,"")</f>
        <v/>
      </c>
      <c r="P17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78" s="373" t="str">
        <f>IF(Taula423[[#This Row],[Data inici contracte]]&lt;&gt;0,((Taula423[[#This Row],[Dies de contracte en vigor durant l´any 2023]]/365)*14),"")</f>
        <v/>
      </c>
      <c r="R178" s="367"/>
      <c r="S178" s="367"/>
      <c r="T17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78" s="373" t="str">
        <f>IF(Taula423[[#This Row],[Suma total d''hores d''atenció]]=0,"",AM178)</f>
        <v/>
      </c>
      <c r="V178" s="329"/>
      <c r="W178" s="339"/>
      <c r="X178" s="339"/>
      <c r="Y178" s="339"/>
      <c r="Z178" s="339"/>
      <c r="AA178" s="339"/>
      <c r="AB178" s="318">
        <f t="shared" si="14"/>
        <v>0</v>
      </c>
      <c r="AC178" s="335">
        <f>Taula423[[#This Row],[Mòdul aplicat]]</f>
        <v>0</v>
      </c>
      <c r="AD178" s="336"/>
      <c r="AE178" s="343"/>
      <c r="AF178" s="269"/>
      <c r="AG178" s="474" t="str">
        <f>IF(Taula423[[#This Row],[Data inici contracte]]=0,"",12/365*Taula423[[#This Row],[Dies de contracte en vigor durant l´any 2023]])</f>
        <v/>
      </c>
      <c r="AH178" s="474" t="str">
        <f>IF(Taula423[[#This Row],[Data inici contracte]]=0,"",2/365*Taula423[[#This Row],[Dies de contracte en vigor durant l´any 2023]])</f>
        <v/>
      </c>
      <c r="AI178" s="322">
        <f>IF(AR178=1,((241.81/365)*Taula423[[#This Row],[Dies de contracte en vigor durant l´any 2023]]),0)</f>
        <v>0</v>
      </c>
      <c r="AJ178" s="322"/>
      <c r="AK17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10)]]&lt;&gt;"",AR178=1),1,0)</f>
        <v>0</v>
      </c>
      <c r="AL178" s="534">
        <f t="shared" si="18"/>
        <v>0</v>
      </c>
      <c r="AM17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78" s="322"/>
      <c r="AO178" s="274"/>
      <c r="AP178" s="274"/>
      <c r="AR178" s="429">
        <f>IF(Taula423[[#This Row],[Núm. d''ordre]]&lt;&gt;"",1,0)</f>
        <v>0</v>
      </c>
      <c r="AT178" s="429">
        <f>IF(Taula423[[#This Row],[Núm. d''ordre]]&gt;0,1,0)</f>
        <v>1</v>
      </c>
      <c r="AV178" s="275">
        <f t="shared" si="19"/>
        <v>0</v>
      </c>
      <c r="AW178" s="275">
        <f t="shared" si="20"/>
        <v>0</v>
      </c>
      <c r="AX178" s="275">
        <f t="shared" si="15"/>
        <v>0</v>
      </c>
      <c r="AY178" s="274"/>
      <c r="AZ178" s="275">
        <f t="shared" si="16"/>
        <v>0</v>
      </c>
      <c r="BA178" s="275">
        <f t="shared" si="17"/>
        <v>0</v>
      </c>
      <c r="BZ178" s="276"/>
      <c r="CA178" s="276"/>
      <c r="CB178" s="276"/>
    </row>
    <row r="179" spans="1:80" ht="13.5" customHeight="1">
      <c r="A179" s="267"/>
      <c r="B179" s="274" t="str">
        <f>IF($C179&lt;&gt;"",MAX($B$7:B178)+1,"")</f>
        <v/>
      </c>
      <c r="C179" s="325"/>
      <c r="D179" s="337"/>
      <c r="E179" s="338"/>
      <c r="F179" s="311"/>
      <c r="G179" s="311"/>
      <c r="H179" s="324"/>
      <c r="I179" s="313">
        <f ca="1">DATEDIF(Taula423[[#This Row],[Data naixement dd/mm/aaaa]],TODAY(),"Y")</f>
        <v>124</v>
      </c>
      <c r="J179" s="325"/>
      <c r="K179" s="329"/>
      <c r="L179" s="342"/>
      <c r="M179" s="328"/>
      <c r="N179" s="328"/>
      <c r="O179" s="533" t="str">
        <f>IF(Taula423[[#This Row],[Data inici contracte]]&lt;&gt;0,Taula423[[#This Row],[Data finalització contracte]]+1,"")</f>
        <v/>
      </c>
      <c r="P17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79" s="373" t="str">
        <f>IF(Taula423[[#This Row],[Data inici contracte]]&lt;&gt;0,((Taula423[[#This Row],[Dies de contracte en vigor durant l´any 2023]]/365)*14),"")</f>
        <v/>
      </c>
      <c r="R179" s="367"/>
      <c r="S179" s="367"/>
      <c r="T17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79" s="373" t="str">
        <f>IF(Taula423[[#This Row],[Suma total d''hores d''atenció]]=0,"",AM179)</f>
        <v/>
      </c>
      <c r="V179" s="329"/>
      <c r="W179" s="339"/>
      <c r="X179" s="339"/>
      <c r="Y179" s="339"/>
      <c r="Z179" s="339"/>
      <c r="AA179" s="339"/>
      <c r="AB179" s="318">
        <f t="shared" si="14"/>
        <v>0</v>
      </c>
      <c r="AC179" s="335">
        <f>Taula423[[#This Row],[Mòdul aplicat]]</f>
        <v>0</v>
      </c>
      <c r="AD179" s="336"/>
      <c r="AE179" s="343"/>
      <c r="AF179" s="269"/>
      <c r="AG179" s="474" t="str">
        <f>IF(Taula423[[#This Row],[Data inici contracte]]=0,"",12/365*Taula423[[#This Row],[Dies de contracte en vigor durant l´any 2023]])</f>
        <v/>
      </c>
      <c r="AH179" s="474" t="str">
        <f>IF(Taula423[[#This Row],[Data inici contracte]]=0,"",2/365*Taula423[[#This Row],[Dies de contracte en vigor durant l´any 2023]])</f>
        <v/>
      </c>
      <c r="AI179" s="322">
        <f>IF(AR179=1,((241.81/365)*Taula423[[#This Row],[Dies de contracte en vigor durant l´any 2023]]),0)</f>
        <v>0</v>
      </c>
      <c r="AJ179" s="322"/>
      <c r="AK17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10)]]&lt;&gt;"",AR179=1),1,0)</f>
        <v>0</v>
      </c>
      <c r="AL179" s="534">
        <f t="shared" si="18"/>
        <v>0</v>
      </c>
      <c r="AM17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79" s="322"/>
      <c r="AO179" s="274"/>
      <c r="AP179" s="274"/>
      <c r="AR179" s="429">
        <f>IF(Taula423[[#This Row],[Núm. d''ordre]]&lt;&gt;"",1,0)</f>
        <v>0</v>
      </c>
      <c r="AT179" s="429">
        <f>IF(Taula423[[#This Row],[Núm. d''ordre]]&gt;0,1,0)</f>
        <v>1</v>
      </c>
      <c r="AV179" s="275">
        <f t="shared" si="19"/>
        <v>0</v>
      </c>
      <c r="AW179" s="275">
        <f t="shared" si="20"/>
        <v>0</v>
      </c>
      <c r="AX179" s="275">
        <f t="shared" si="15"/>
        <v>0</v>
      </c>
      <c r="AY179" s="274"/>
      <c r="AZ179" s="275">
        <f t="shared" si="16"/>
        <v>0</v>
      </c>
      <c r="BA179" s="275">
        <f t="shared" si="17"/>
        <v>0</v>
      </c>
      <c r="BZ179" s="276"/>
      <c r="CA179" s="276"/>
      <c r="CB179" s="276"/>
    </row>
    <row r="180" spans="1:80" ht="13.5" customHeight="1">
      <c r="A180" s="267"/>
      <c r="B180" s="274" t="str">
        <f>IF($C180&lt;&gt;"",MAX($B$7:B179)+1,"")</f>
        <v/>
      </c>
      <c r="C180" s="325"/>
      <c r="D180" s="337"/>
      <c r="E180" s="338"/>
      <c r="F180" s="311"/>
      <c r="G180" s="311"/>
      <c r="H180" s="324"/>
      <c r="I180" s="313">
        <f ca="1">DATEDIF(Taula423[[#This Row],[Data naixement dd/mm/aaaa]],TODAY(),"Y")</f>
        <v>124</v>
      </c>
      <c r="J180" s="325"/>
      <c r="K180" s="329"/>
      <c r="L180" s="342"/>
      <c r="M180" s="328"/>
      <c r="N180" s="328"/>
      <c r="O180" s="533" t="str">
        <f>IF(Taula423[[#This Row],[Data inici contracte]]&lt;&gt;0,Taula423[[#This Row],[Data finalització contracte]]+1,"")</f>
        <v/>
      </c>
      <c r="P18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80" s="373" t="str">
        <f>IF(Taula423[[#This Row],[Data inici contracte]]&lt;&gt;0,((Taula423[[#This Row],[Dies de contracte en vigor durant l´any 2023]]/365)*14),"")</f>
        <v/>
      </c>
      <c r="R180" s="367"/>
      <c r="S180" s="367"/>
      <c r="T18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80" s="373" t="str">
        <f>IF(Taula423[[#This Row],[Suma total d''hores d''atenció]]=0,"",AM180)</f>
        <v/>
      </c>
      <c r="V180" s="329"/>
      <c r="W180" s="339"/>
      <c r="X180" s="339"/>
      <c r="Y180" s="339"/>
      <c r="Z180" s="339"/>
      <c r="AA180" s="339"/>
      <c r="AB180" s="318">
        <f t="shared" si="14"/>
        <v>0</v>
      </c>
      <c r="AC180" s="335">
        <f>Taula423[[#This Row],[Mòdul aplicat]]</f>
        <v>0</v>
      </c>
      <c r="AD180" s="336"/>
      <c r="AE180" s="343"/>
      <c r="AF180" s="269"/>
      <c r="AG180" s="474" t="str">
        <f>IF(Taula423[[#This Row],[Data inici contracte]]=0,"",12/365*Taula423[[#This Row],[Dies de contracte en vigor durant l´any 2023]])</f>
        <v/>
      </c>
      <c r="AH180" s="474" t="str">
        <f>IF(Taula423[[#This Row],[Data inici contracte]]=0,"",2/365*Taula423[[#This Row],[Dies de contracte en vigor durant l´any 2023]])</f>
        <v/>
      </c>
      <c r="AI180" s="322">
        <f>IF(AR180=1,((241.81/365)*Taula423[[#This Row],[Dies de contracte en vigor durant l´any 2023]]),0)</f>
        <v>0</v>
      </c>
      <c r="AJ180" s="322"/>
      <c r="AK18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10)]]&lt;&gt;"",AR180=1),1,0)</f>
        <v>0</v>
      </c>
      <c r="AL180" s="534">
        <f t="shared" si="18"/>
        <v>0</v>
      </c>
      <c r="AM18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80" s="322"/>
      <c r="AO180" s="274"/>
      <c r="AP180" s="274"/>
      <c r="AR180" s="429">
        <f>IF(Taula423[[#This Row],[Núm. d''ordre]]&lt;&gt;"",1,0)</f>
        <v>0</v>
      </c>
      <c r="AT180" s="429">
        <f>IF(Taula423[[#This Row],[Núm. d''ordre]]&gt;0,1,0)</f>
        <v>1</v>
      </c>
      <c r="AV180" s="275">
        <f t="shared" si="19"/>
        <v>0</v>
      </c>
      <c r="AW180" s="275">
        <f t="shared" si="20"/>
        <v>0</v>
      </c>
      <c r="AX180" s="275">
        <f t="shared" si="15"/>
        <v>0</v>
      </c>
      <c r="AY180" s="274"/>
      <c r="AZ180" s="275">
        <f t="shared" si="16"/>
        <v>0</v>
      </c>
      <c r="BA180" s="275">
        <f t="shared" si="17"/>
        <v>0</v>
      </c>
      <c r="BZ180" s="276"/>
      <c r="CA180" s="276"/>
      <c r="CB180" s="276"/>
    </row>
    <row r="181" spans="1:80" ht="13.5" customHeight="1">
      <c r="A181" s="267"/>
      <c r="B181" s="274" t="str">
        <f>IF($C181&lt;&gt;"",MAX($B$7:B180)+1,"")</f>
        <v/>
      </c>
      <c r="C181" s="325"/>
      <c r="D181" s="337"/>
      <c r="E181" s="338"/>
      <c r="F181" s="311"/>
      <c r="G181" s="311"/>
      <c r="H181" s="324"/>
      <c r="I181" s="313">
        <f ca="1">DATEDIF(Taula423[[#This Row],[Data naixement dd/mm/aaaa]],TODAY(),"Y")</f>
        <v>124</v>
      </c>
      <c r="J181" s="325"/>
      <c r="K181" s="329"/>
      <c r="L181" s="342"/>
      <c r="M181" s="328"/>
      <c r="N181" s="328"/>
      <c r="O181" s="533" t="str">
        <f>IF(Taula423[[#This Row],[Data inici contracte]]&lt;&gt;0,Taula423[[#This Row],[Data finalització contracte]]+1,"")</f>
        <v/>
      </c>
      <c r="P18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81" s="373" t="str">
        <f>IF(Taula423[[#This Row],[Data inici contracte]]&lt;&gt;0,((Taula423[[#This Row],[Dies de contracte en vigor durant l´any 2023]]/365)*14),"")</f>
        <v/>
      </c>
      <c r="R181" s="367"/>
      <c r="S181" s="367"/>
      <c r="T18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81" s="373" t="str">
        <f>IF(Taula423[[#This Row],[Suma total d''hores d''atenció]]=0,"",AM181)</f>
        <v/>
      </c>
      <c r="V181" s="329"/>
      <c r="W181" s="339"/>
      <c r="X181" s="339"/>
      <c r="Y181" s="339"/>
      <c r="Z181" s="339"/>
      <c r="AA181" s="339"/>
      <c r="AB181" s="318">
        <f t="shared" si="14"/>
        <v>0</v>
      </c>
      <c r="AC181" s="335">
        <f>Taula423[[#This Row],[Mòdul aplicat]]</f>
        <v>0</v>
      </c>
      <c r="AD181" s="336"/>
      <c r="AE181" s="343"/>
      <c r="AF181" s="269"/>
      <c r="AG181" s="474" t="str">
        <f>IF(Taula423[[#This Row],[Data inici contracte]]=0,"",12/365*Taula423[[#This Row],[Dies de contracte en vigor durant l´any 2023]])</f>
        <v/>
      </c>
      <c r="AH181" s="474" t="str">
        <f>IF(Taula423[[#This Row],[Data inici contracte]]=0,"",2/365*Taula423[[#This Row],[Dies de contracte en vigor durant l´any 2023]])</f>
        <v/>
      </c>
      <c r="AI181" s="322">
        <f>IF(AR181=1,((241.81/365)*Taula423[[#This Row],[Dies de contracte en vigor durant l´any 2023]]),0)</f>
        <v>0</v>
      </c>
      <c r="AJ181" s="322"/>
      <c r="AK18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10)]]&lt;&gt;"",AR181=1),1,0)</f>
        <v>0</v>
      </c>
      <c r="AL181" s="534">
        <f t="shared" si="18"/>
        <v>0</v>
      </c>
      <c r="AM18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81" s="322"/>
      <c r="AO181" s="274"/>
      <c r="AP181" s="274"/>
      <c r="AR181" s="429">
        <f>IF(Taula423[[#This Row],[Núm. d''ordre]]&lt;&gt;"",1,0)</f>
        <v>0</v>
      </c>
      <c r="AT181" s="429">
        <f>IF(Taula423[[#This Row],[Núm. d''ordre]]&gt;0,1,0)</f>
        <v>1</v>
      </c>
      <c r="AV181" s="275">
        <f t="shared" si="19"/>
        <v>0</v>
      </c>
      <c r="AW181" s="275">
        <f t="shared" si="20"/>
        <v>0</v>
      </c>
      <c r="AX181" s="275">
        <f t="shared" si="15"/>
        <v>0</v>
      </c>
      <c r="AY181" s="274"/>
      <c r="AZ181" s="275">
        <f t="shared" si="16"/>
        <v>0</v>
      </c>
      <c r="BA181" s="275">
        <f t="shared" si="17"/>
        <v>0</v>
      </c>
      <c r="BZ181" s="276"/>
      <c r="CA181" s="276"/>
      <c r="CB181" s="276"/>
    </row>
    <row r="182" spans="1:80" ht="13.5" customHeight="1">
      <c r="A182" s="267"/>
      <c r="B182" s="274" t="str">
        <f>IF($C182&lt;&gt;"",MAX($B$7:B181)+1,"")</f>
        <v/>
      </c>
      <c r="C182" s="325"/>
      <c r="D182" s="337"/>
      <c r="E182" s="338"/>
      <c r="F182" s="311"/>
      <c r="G182" s="311"/>
      <c r="H182" s="324"/>
      <c r="I182" s="313">
        <f ca="1">DATEDIF(Taula423[[#This Row],[Data naixement dd/mm/aaaa]],TODAY(),"Y")</f>
        <v>124</v>
      </c>
      <c r="J182" s="325"/>
      <c r="K182" s="329"/>
      <c r="L182" s="342"/>
      <c r="M182" s="328"/>
      <c r="N182" s="328"/>
      <c r="O182" s="533" t="str">
        <f>IF(Taula423[[#This Row],[Data inici contracte]]&lt;&gt;0,Taula423[[#This Row],[Data finalització contracte]]+1,"")</f>
        <v/>
      </c>
      <c r="P18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82" s="373" t="str">
        <f>IF(Taula423[[#This Row],[Data inici contracte]]&lt;&gt;0,((Taula423[[#This Row],[Dies de contracte en vigor durant l´any 2023]]/365)*14),"")</f>
        <v/>
      </c>
      <c r="R182" s="367"/>
      <c r="S182" s="367"/>
      <c r="T18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82" s="373" t="str">
        <f>IF(Taula423[[#This Row],[Suma total d''hores d''atenció]]=0,"",AM182)</f>
        <v/>
      </c>
      <c r="V182" s="329"/>
      <c r="W182" s="339"/>
      <c r="X182" s="339"/>
      <c r="Y182" s="339"/>
      <c r="Z182" s="339"/>
      <c r="AA182" s="339"/>
      <c r="AB182" s="318">
        <f t="shared" si="14"/>
        <v>0</v>
      </c>
      <c r="AC182" s="335">
        <f>Taula423[[#This Row],[Mòdul aplicat]]</f>
        <v>0</v>
      </c>
      <c r="AD182" s="336"/>
      <c r="AE182" s="343"/>
      <c r="AF182" s="269"/>
      <c r="AG182" s="474" t="str">
        <f>IF(Taula423[[#This Row],[Data inici contracte]]=0,"",12/365*Taula423[[#This Row],[Dies de contracte en vigor durant l´any 2023]])</f>
        <v/>
      </c>
      <c r="AH182" s="474" t="str">
        <f>IF(Taula423[[#This Row],[Data inici contracte]]=0,"",2/365*Taula423[[#This Row],[Dies de contracte en vigor durant l´any 2023]])</f>
        <v/>
      </c>
      <c r="AI182" s="322">
        <f>IF(AR182=1,((241.81/365)*Taula423[[#This Row],[Dies de contracte en vigor durant l´any 2023]]),0)</f>
        <v>0</v>
      </c>
      <c r="AJ182" s="322"/>
      <c r="AK18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10)]]&lt;&gt;"",AR182=1),1,0)</f>
        <v>0</v>
      </c>
      <c r="AL182" s="534">
        <f t="shared" si="18"/>
        <v>0</v>
      </c>
      <c r="AM18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82" s="322"/>
      <c r="AO182" s="274"/>
      <c r="AP182" s="274"/>
      <c r="AR182" s="429">
        <f>IF(Taula423[[#This Row],[Núm. d''ordre]]&lt;&gt;"",1,0)</f>
        <v>0</v>
      </c>
      <c r="AT182" s="429">
        <f>IF(Taula423[[#This Row],[Núm. d''ordre]]&gt;0,1,0)</f>
        <v>1</v>
      </c>
      <c r="AV182" s="275">
        <f t="shared" si="19"/>
        <v>0</v>
      </c>
      <c r="AW182" s="275">
        <f t="shared" si="20"/>
        <v>0</v>
      </c>
      <c r="AX182" s="275">
        <f t="shared" si="15"/>
        <v>0</v>
      </c>
      <c r="AY182" s="274"/>
      <c r="AZ182" s="275">
        <f t="shared" si="16"/>
        <v>0</v>
      </c>
      <c r="BA182" s="275">
        <f t="shared" si="17"/>
        <v>0</v>
      </c>
      <c r="BZ182" s="276"/>
      <c r="CA182" s="276"/>
      <c r="CB182" s="276"/>
    </row>
    <row r="183" spans="1:80" ht="13.5" customHeight="1">
      <c r="A183" s="267"/>
      <c r="B183" s="274" t="str">
        <f>IF($C183&lt;&gt;"",MAX($B$7:B182)+1,"")</f>
        <v/>
      </c>
      <c r="C183" s="325"/>
      <c r="D183" s="337"/>
      <c r="E183" s="338"/>
      <c r="F183" s="311"/>
      <c r="G183" s="311"/>
      <c r="H183" s="324"/>
      <c r="I183" s="313">
        <f ca="1">DATEDIF(Taula423[[#This Row],[Data naixement dd/mm/aaaa]],TODAY(),"Y")</f>
        <v>124</v>
      </c>
      <c r="J183" s="325"/>
      <c r="K183" s="329"/>
      <c r="L183" s="342"/>
      <c r="M183" s="328"/>
      <c r="N183" s="328"/>
      <c r="O183" s="533" t="str">
        <f>IF(Taula423[[#This Row],[Data inici contracte]]&lt;&gt;0,Taula423[[#This Row],[Data finalització contracte]]+1,"")</f>
        <v/>
      </c>
      <c r="P18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83" s="373" t="str">
        <f>IF(Taula423[[#This Row],[Data inici contracte]]&lt;&gt;0,((Taula423[[#This Row],[Dies de contracte en vigor durant l´any 2023]]/365)*14),"")</f>
        <v/>
      </c>
      <c r="R183" s="367"/>
      <c r="S183" s="367"/>
      <c r="T18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83" s="373" t="str">
        <f>IF(Taula423[[#This Row],[Suma total d''hores d''atenció]]=0,"",AM183)</f>
        <v/>
      </c>
      <c r="V183" s="329"/>
      <c r="W183" s="339"/>
      <c r="X183" s="339"/>
      <c r="Y183" s="339"/>
      <c r="Z183" s="339"/>
      <c r="AA183" s="339"/>
      <c r="AB183" s="318">
        <f t="shared" si="14"/>
        <v>0</v>
      </c>
      <c r="AC183" s="335">
        <f>Taula423[[#This Row],[Mòdul aplicat]]</f>
        <v>0</v>
      </c>
      <c r="AD183" s="336"/>
      <c r="AE183" s="343"/>
      <c r="AF183" s="269"/>
      <c r="AG183" s="474" t="str">
        <f>IF(Taula423[[#This Row],[Data inici contracte]]=0,"",12/365*Taula423[[#This Row],[Dies de contracte en vigor durant l´any 2023]])</f>
        <v/>
      </c>
      <c r="AH183" s="474" t="str">
        <f>IF(Taula423[[#This Row],[Data inici contracte]]=0,"",2/365*Taula423[[#This Row],[Dies de contracte en vigor durant l´any 2023]])</f>
        <v/>
      </c>
      <c r="AI183" s="322">
        <f>IF(AR183=1,((241.81/365)*Taula423[[#This Row],[Dies de contracte en vigor durant l´any 2023]]),0)</f>
        <v>0</v>
      </c>
      <c r="AJ183" s="322"/>
      <c r="AK18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10)]]&lt;&gt;"",AR183=1),1,0)</f>
        <v>0</v>
      </c>
      <c r="AL183" s="534">
        <f t="shared" si="18"/>
        <v>0</v>
      </c>
      <c r="AM18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83" s="322"/>
      <c r="AO183" s="274"/>
      <c r="AP183" s="274"/>
      <c r="AR183" s="429">
        <f>IF(Taula423[[#This Row],[Núm. d''ordre]]&lt;&gt;"",1,0)</f>
        <v>0</v>
      </c>
      <c r="AT183" s="429">
        <f>IF(Taula423[[#This Row],[Núm. d''ordre]]&gt;0,1,0)</f>
        <v>1</v>
      </c>
      <c r="AV183" s="275">
        <f t="shared" si="19"/>
        <v>0</v>
      </c>
      <c r="AW183" s="275">
        <f t="shared" si="20"/>
        <v>0</v>
      </c>
      <c r="AX183" s="275">
        <f t="shared" si="15"/>
        <v>0</v>
      </c>
      <c r="AY183" s="274"/>
      <c r="AZ183" s="275">
        <f t="shared" si="16"/>
        <v>0</v>
      </c>
      <c r="BA183" s="275">
        <f t="shared" si="17"/>
        <v>0</v>
      </c>
      <c r="BZ183" s="276"/>
      <c r="CA183" s="276"/>
      <c r="CB183" s="276"/>
    </row>
    <row r="184" spans="1:80" ht="13.5" customHeight="1">
      <c r="A184" s="267"/>
      <c r="B184" s="274" t="str">
        <f>IF($C184&lt;&gt;"",MAX($B$7:B183)+1,"")</f>
        <v/>
      </c>
      <c r="C184" s="325"/>
      <c r="D184" s="337"/>
      <c r="E184" s="338"/>
      <c r="F184" s="311"/>
      <c r="G184" s="311"/>
      <c r="H184" s="324"/>
      <c r="I184" s="313">
        <f ca="1">DATEDIF(Taula423[[#This Row],[Data naixement dd/mm/aaaa]],TODAY(),"Y")</f>
        <v>124</v>
      </c>
      <c r="J184" s="325"/>
      <c r="K184" s="329"/>
      <c r="L184" s="342"/>
      <c r="M184" s="328"/>
      <c r="N184" s="328"/>
      <c r="O184" s="533" t="str">
        <f>IF(Taula423[[#This Row],[Data inici contracte]]&lt;&gt;0,Taula423[[#This Row],[Data finalització contracte]]+1,"")</f>
        <v/>
      </c>
      <c r="P18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84" s="373" t="str">
        <f>IF(Taula423[[#This Row],[Data inici contracte]]&lt;&gt;0,((Taula423[[#This Row],[Dies de contracte en vigor durant l´any 2023]]/365)*14),"")</f>
        <v/>
      </c>
      <c r="R184" s="367"/>
      <c r="S184" s="367"/>
      <c r="T18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84" s="373" t="str">
        <f>IF(Taula423[[#This Row],[Suma total d''hores d''atenció]]=0,"",AM184)</f>
        <v/>
      </c>
      <c r="V184" s="329"/>
      <c r="W184" s="339"/>
      <c r="X184" s="339"/>
      <c r="Y184" s="339"/>
      <c r="Z184" s="339"/>
      <c r="AA184" s="339"/>
      <c r="AB184" s="318">
        <f t="shared" si="14"/>
        <v>0</v>
      </c>
      <c r="AC184" s="335">
        <f>Taula423[[#This Row],[Mòdul aplicat]]</f>
        <v>0</v>
      </c>
      <c r="AD184" s="336"/>
      <c r="AE184" s="343"/>
      <c r="AF184" s="269"/>
      <c r="AG184" s="474" t="str">
        <f>IF(Taula423[[#This Row],[Data inici contracte]]=0,"",12/365*Taula423[[#This Row],[Dies de contracte en vigor durant l´any 2023]])</f>
        <v/>
      </c>
      <c r="AH184" s="474" t="str">
        <f>IF(Taula423[[#This Row],[Data inici contracte]]=0,"",2/365*Taula423[[#This Row],[Dies de contracte en vigor durant l´any 2023]])</f>
        <v/>
      </c>
      <c r="AI184" s="322">
        <f>IF(AR184=1,((241.81/365)*Taula423[[#This Row],[Dies de contracte en vigor durant l´any 2023]]),0)</f>
        <v>0</v>
      </c>
      <c r="AJ184" s="322"/>
      <c r="AK18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10)]]&lt;&gt;"",AR184=1),1,0)</f>
        <v>0</v>
      </c>
      <c r="AL184" s="534">
        <f t="shared" si="18"/>
        <v>0</v>
      </c>
      <c r="AM18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84" s="322"/>
      <c r="AO184" s="274"/>
      <c r="AP184" s="274"/>
      <c r="AR184" s="429">
        <f>IF(Taula423[[#This Row],[Núm. d''ordre]]&lt;&gt;"",1,0)</f>
        <v>0</v>
      </c>
      <c r="AT184" s="429">
        <f>IF(Taula423[[#This Row],[Núm. d''ordre]]&gt;0,1,0)</f>
        <v>1</v>
      </c>
      <c r="AV184" s="275">
        <f t="shared" si="19"/>
        <v>0</v>
      </c>
      <c r="AW184" s="275">
        <f t="shared" si="20"/>
        <v>0</v>
      </c>
      <c r="AX184" s="275">
        <f t="shared" si="15"/>
        <v>0</v>
      </c>
      <c r="AY184" s="274"/>
      <c r="AZ184" s="275">
        <f t="shared" si="16"/>
        <v>0</v>
      </c>
      <c r="BA184" s="275">
        <f t="shared" si="17"/>
        <v>0</v>
      </c>
      <c r="BZ184" s="276"/>
      <c r="CA184" s="276"/>
      <c r="CB184" s="276"/>
    </row>
    <row r="185" spans="1:80" ht="13.5" customHeight="1">
      <c r="A185" s="267"/>
      <c r="B185" s="274" t="str">
        <f>IF($C185&lt;&gt;"",MAX($B$7:B184)+1,"")</f>
        <v/>
      </c>
      <c r="C185" s="325"/>
      <c r="D185" s="337"/>
      <c r="E185" s="338"/>
      <c r="F185" s="311"/>
      <c r="G185" s="311"/>
      <c r="H185" s="324"/>
      <c r="I185" s="313">
        <f ca="1">DATEDIF(Taula423[[#This Row],[Data naixement dd/mm/aaaa]],TODAY(),"Y")</f>
        <v>124</v>
      </c>
      <c r="J185" s="325"/>
      <c r="K185" s="329"/>
      <c r="L185" s="342"/>
      <c r="M185" s="328"/>
      <c r="N185" s="328"/>
      <c r="O185" s="533" t="str">
        <f>IF(Taula423[[#This Row],[Data inici contracte]]&lt;&gt;0,Taula423[[#This Row],[Data finalització contracte]]+1,"")</f>
        <v/>
      </c>
      <c r="P18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85" s="373" t="str">
        <f>IF(Taula423[[#This Row],[Data inici contracte]]&lt;&gt;0,((Taula423[[#This Row],[Dies de contracte en vigor durant l´any 2023]]/365)*14),"")</f>
        <v/>
      </c>
      <c r="R185" s="367"/>
      <c r="S185" s="367"/>
      <c r="T18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85" s="373" t="str">
        <f>IF(Taula423[[#This Row],[Suma total d''hores d''atenció]]=0,"",AM185)</f>
        <v/>
      </c>
      <c r="V185" s="329"/>
      <c r="W185" s="339"/>
      <c r="X185" s="339"/>
      <c r="Y185" s="339"/>
      <c r="Z185" s="339"/>
      <c r="AA185" s="339"/>
      <c r="AB185" s="318">
        <f t="shared" si="14"/>
        <v>0</v>
      </c>
      <c r="AC185" s="335">
        <f>Taula423[[#This Row],[Mòdul aplicat]]</f>
        <v>0</v>
      </c>
      <c r="AD185" s="336"/>
      <c r="AE185" s="343"/>
      <c r="AF185" s="269"/>
      <c r="AG185" s="474" t="str">
        <f>IF(Taula423[[#This Row],[Data inici contracte]]=0,"",12/365*Taula423[[#This Row],[Dies de contracte en vigor durant l´any 2023]])</f>
        <v/>
      </c>
      <c r="AH185" s="474" t="str">
        <f>IF(Taula423[[#This Row],[Data inici contracte]]=0,"",2/365*Taula423[[#This Row],[Dies de contracte en vigor durant l´any 2023]])</f>
        <v/>
      </c>
      <c r="AI185" s="322">
        <f>IF(AR185=1,((241.81/365)*Taula423[[#This Row],[Dies de contracte en vigor durant l´any 2023]]),0)</f>
        <v>0</v>
      </c>
      <c r="AJ185" s="322"/>
      <c r="AK18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10)]]&lt;&gt;"",AR185=1),1,0)</f>
        <v>0</v>
      </c>
      <c r="AL185" s="534">
        <f t="shared" si="18"/>
        <v>0</v>
      </c>
      <c r="AM18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85" s="322"/>
      <c r="AO185" s="274"/>
      <c r="AP185" s="274"/>
      <c r="AR185" s="429">
        <f>IF(Taula423[[#This Row],[Núm. d''ordre]]&lt;&gt;"",1,0)</f>
        <v>0</v>
      </c>
      <c r="AT185" s="429">
        <f>IF(Taula423[[#This Row],[Núm. d''ordre]]&gt;0,1,0)</f>
        <v>1</v>
      </c>
      <c r="AV185" s="275">
        <f t="shared" si="19"/>
        <v>0</v>
      </c>
      <c r="AW185" s="275">
        <f t="shared" si="20"/>
        <v>0</v>
      </c>
      <c r="AX185" s="275">
        <f t="shared" si="15"/>
        <v>0</v>
      </c>
      <c r="AY185" s="274"/>
      <c r="AZ185" s="275">
        <f t="shared" si="16"/>
        <v>0</v>
      </c>
      <c r="BA185" s="275">
        <f t="shared" si="17"/>
        <v>0</v>
      </c>
      <c r="BZ185" s="276"/>
      <c r="CA185" s="276"/>
      <c r="CB185" s="276"/>
    </row>
    <row r="186" spans="1:80" ht="13.5" customHeight="1">
      <c r="A186" s="267"/>
      <c r="B186" s="274" t="str">
        <f>IF($C186&lt;&gt;"",MAX($B$7:B185)+1,"")</f>
        <v/>
      </c>
      <c r="C186" s="325"/>
      <c r="D186" s="337"/>
      <c r="E186" s="338"/>
      <c r="F186" s="311"/>
      <c r="G186" s="311"/>
      <c r="H186" s="324"/>
      <c r="I186" s="313">
        <f ca="1">DATEDIF(Taula423[[#This Row],[Data naixement dd/mm/aaaa]],TODAY(),"Y")</f>
        <v>124</v>
      </c>
      <c r="J186" s="325"/>
      <c r="K186" s="329"/>
      <c r="L186" s="342"/>
      <c r="M186" s="328"/>
      <c r="N186" s="328"/>
      <c r="O186" s="533" t="str">
        <f>IF(Taula423[[#This Row],[Data inici contracte]]&lt;&gt;0,Taula423[[#This Row],[Data finalització contracte]]+1,"")</f>
        <v/>
      </c>
      <c r="P18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86" s="373" t="str">
        <f>IF(Taula423[[#This Row],[Data inici contracte]]&lt;&gt;0,((Taula423[[#This Row],[Dies de contracte en vigor durant l´any 2023]]/365)*14),"")</f>
        <v/>
      </c>
      <c r="R186" s="367"/>
      <c r="S186" s="367"/>
      <c r="T18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86" s="373" t="str">
        <f>IF(Taula423[[#This Row],[Suma total d''hores d''atenció]]=0,"",AM186)</f>
        <v/>
      </c>
      <c r="V186" s="329"/>
      <c r="W186" s="339"/>
      <c r="X186" s="339"/>
      <c r="Y186" s="339"/>
      <c r="Z186" s="339"/>
      <c r="AA186" s="339"/>
      <c r="AB186" s="318">
        <f t="shared" si="14"/>
        <v>0</v>
      </c>
      <c r="AC186" s="335">
        <f>Taula423[[#This Row],[Mòdul aplicat]]</f>
        <v>0</v>
      </c>
      <c r="AD186" s="336"/>
      <c r="AE186" s="343"/>
      <c r="AF186" s="269"/>
      <c r="AG186" s="474" t="str">
        <f>IF(Taula423[[#This Row],[Data inici contracte]]=0,"",12/365*Taula423[[#This Row],[Dies de contracte en vigor durant l´any 2023]])</f>
        <v/>
      </c>
      <c r="AH186" s="474" t="str">
        <f>IF(Taula423[[#This Row],[Data inici contracte]]=0,"",2/365*Taula423[[#This Row],[Dies de contracte en vigor durant l´any 2023]])</f>
        <v/>
      </c>
      <c r="AI186" s="322">
        <f>IF(AR186=1,((241.81/365)*Taula423[[#This Row],[Dies de contracte en vigor durant l´any 2023]]),0)</f>
        <v>0</v>
      </c>
      <c r="AJ186" s="322"/>
      <c r="AK18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10)]]&lt;&gt;"",AR186=1),1,0)</f>
        <v>0</v>
      </c>
      <c r="AL186" s="534">
        <f t="shared" si="18"/>
        <v>0</v>
      </c>
      <c r="AM18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86" s="322"/>
      <c r="AO186" s="274"/>
      <c r="AP186" s="274"/>
      <c r="AR186" s="429">
        <f>IF(Taula423[[#This Row],[Núm. d''ordre]]&lt;&gt;"",1,0)</f>
        <v>0</v>
      </c>
      <c r="AT186" s="429">
        <f>IF(Taula423[[#This Row],[Núm. d''ordre]]&gt;0,1,0)</f>
        <v>1</v>
      </c>
      <c r="AV186" s="275">
        <f t="shared" si="19"/>
        <v>0</v>
      </c>
      <c r="AW186" s="275">
        <f t="shared" si="20"/>
        <v>0</v>
      </c>
      <c r="AX186" s="275">
        <f t="shared" si="15"/>
        <v>0</v>
      </c>
      <c r="AY186" s="274"/>
      <c r="AZ186" s="275">
        <f t="shared" si="16"/>
        <v>0</v>
      </c>
      <c r="BA186" s="275">
        <f t="shared" si="17"/>
        <v>0</v>
      </c>
      <c r="BZ186" s="276"/>
      <c r="CA186" s="276"/>
      <c r="CB186" s="276"/>
    </row>
    <row r="187" spans="1:80" ht="13.5" customHeight="1">
      <c r="A187" s="267"/>
      <c r="B187" s="274" t="str">
        <f>IF($C187&lt;&gt;"",MAX($B$7:B186)+1,"")</f>
        <v/>
      </c>
      <c r="C187" s="325"/>
      <c r="D187" s="337"/>
      <c r="E187" s="338"/>
      <c r="F187" s="311"/>
      <c r="G187" s="311"/>
      <c r="H187" s="324"/>
      <c r="I187" s="313">
        <f ca="1">DATEDIF(Taula423[[#This Row],[Data naixement dd/mm/aaaa]],TODAY(),"Y")</f>
        <v>124</v>
      </c>
      <c r="J187" s="325"/>
      <c r="K187" s="329"/>
      <c r="L187" s="342"/>
      <c r="M187" s="328"/>
      <c r="N187" s="328"/>
      <c r="O187" s="533" t="str">
        <f>IF(Taula423[[#This Row],[Data inici contracte]]&lt;&gt;0,Taula423[[#This Row],[Data finalització contracte]]+1,"")</f>
        <v/>
      </c>
      <c r="P18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87" s="373" t="str">
        <f>IF(Taula423[[#This Row],[Data inici contracte]]&lt;&gt;0,((Taula423[[#This Row],[Dies de contracte en vigor durant l´any 2023]]/365)*14),"")</f>
        <v/>
      </c>
      <c r="R187" s="367"/>
      <c r="S187" s="367"/>
      <c r="T18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87" s="373" t="str">
        <f>IF(Taula423[[#This Row],[Suma total d''hores d''atenció]]=0,"",AM187)</f>
        <v/>
      </c>
      <c r="V187" s="329"/>
      <c r="W187" s="339"/>
      <c r="X187" s="339"/>
      <c r="Y187" s="339"/>
      <c r="Z187" s="339"/>
      <c r="AA187" s="339"/>
      <c r="AB187" s="318">
        <f t="shared" si="14"/>
        <v>0</v>
      </c>
      <c r="AC187" s="335">
        <f>Taula423[[#This Row],[Mòdul aplicat]]</f>
        <v>0</v>
      </c>
      <c r="AD187" s="336"/>
      <c r="AE187" s="343"/>
      <c r="AF187" s="269"/>
      <c r="AG187" s="474" t="str">
        <f>IF(Taula423[[#This Row],[Data inici contracte]]=0,"",12/365*Taula423[[#This Row],[Dies de contracte en vigor durant l´any 2023]])</f>
        <v/>
      </c>
      <c r="AH187" s="474" t="str">
        <f>IF(Taula423[[#This Row],[Data inici contracte]]=0,"",2/365*Taula423[[#This Row],[Dies de contracte en vigor durant l´any 2023]])</f>
        <v/>
      </c>
      <c r="AI187" s="322">
        <f>IF(AR187=1,((241.81/365)*Taula423[[#This Row],[Dies de contracte en vigor durant l´any 2023]]),0)</f>
        <v>0</v>
      </c>
      <c r="AJ187" s="322"/>
      <c r="AK18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10)]]&lt;&gt;"",AR187=1),1,0)</f>
        <v>0</v>
      </c>
      <c r="AL187" s="534">
        <f t="shared" si="18"/>
        <v>0</v>
      </c>
      <c r="AM18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87" s="322"/>
      <c r="AO187" s="274"/>
      <c r="AP187" s="274"/>
      <c r="AR187" s="429">
        <f>IF(Taula423[[#This Row],[Núm. d''ordre]]&lt;&gt;"",1,0)</f>
        <v>0</v>
      </c>
      <c r="AT187" s="429">
        <f>IF(Taula423[[#This Row],[Núm. d''ordre]]&gt;0,1,0)</f>
        <v>1</v>
      </c>
      <c r="AV187" s="275">
        <f t="shared" si="19"/>
        <v>0</v>
      </c>
      <c r="AW187" s="275">
        <f t="shared" si="20"/>
        <v>0</v>
      </c>
      <c r="AX187" s="275">
        <f t="shared" si="15"/>
        <v>0</v>
      </c>
      <c r="AY187" s="274"/>
      <c r="AZ187" s="275">
        <f t="shared" si="16"/>
        <v>0</v>
      </c>
      <c r="BA187" s="275">
        <f t="shared" si="17"/>
        <v>0</v>
      </c>
      <c r="BZ187" s="276"/>
      <c r="CA187" s="276"/>
      <c r="CB187" s="276"/>
    </row>
    <row r="188" spans="1:80" ht="13.5" customHeight="1">
      <c r="A188" s="267"/>
      <c r="B188" s="274" t="str">
        <f>IF($C188&lt;&gt;"",MAX($B$7:B187)+1,"")</f>
        <v/>
      </c>
      <c r="C188" s="325"/>
      <c r="D188" s="337"/>
      <c r="E188" s="338"/>
      <c r="F188" s="311"/>
      <c r="G188" s="311"/>
      <c r="H188" s="324"/>
      <c r="I188" s="313">
        <f ca="1">DATEDIF(Taula423[[#This Row],[Data naixement dd/mm/aaaa]],TODAY(),"Y")</f>
        <v>124</v>
      </c>
      <c r="J188" s="325"/>
      <c r="K188" s="329"/>
      <c r="L188" s="342"/>
      <c r="M188" s="328"/>
      <c r="N188" s="328"/>
      <c r="O188" s="533" t="str">
        <f>IF(Taula423[[#This Row],[Data inici contracte]]&lt;&gt;0,Taula423[[#This Row],[Data finalització contracte]]+1,"")</f>
        <v/>
      </c>
      <c r="P18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88" s="373" t="str">
        <f>IF(Taula423[[#This Row],[Data inici contracte]]&lt;&gt;0,((Taula423[[#This Row],[Dies de contracte en vigor durant l´any 2023]]/365)*14),"")</f>
        <v/>
      </c>
      <c r="R188" s="367"/>
      <c r="S188" s="367"/>
      <c r="T18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88" s="373" t="str">
        <f>IF(Taula423[[#This Row],[Suma total d''hores d''atenció]]=0,"",AM188)</f>
        <v/>
      </c>
      <c r="V188" s="329"/>
      <c r="W188" s="339"/>
      <c r="X188" s="339"/>
      <c r="Y188" s="339"/>
      <c r="Z188" s="339"/>
      <c r="AA188" s="339"/>
      <c r="AB188" s="318">
        <f t="shared" si="14"/>
        <v>0</v>
      </c>
      <c r="AC188" s="335">
        <f>Taula423[[#This Row],[Mòdul aplicat]]</f>
        <v>0</v>
      </c>
      <c r="AD188" s="336"/>
      <c r="AE188" s="343"/>
      <c r="AF188" s="269"/>
      <c r="AG188" s="474" t="str">
        <f>IF(Taula423[[#This Row],[Data inici contracte]]=0,"",12/365*Taula423[[#This Row],[Dies de contracte en vigor durant l´any 2023]])</f>
        <v/>
      </c>
      <c r="AH188" s="474" t="str">
        <f>IF(Taula423[[#This Row],[Data inici contracte]]=0,"",2/365*Taula423[[#This Row],[Dies de contracte en vigor durant l´any 2023]])</f>
        <v/>
      </c>
      <c r="AI188" s="322">
        <f>IF(AR188=1,((241.81/365)*Taula423[[#This Row],[Dies de contracte en vigor durant l´any 2023]]),0)</f>
        <v>0</v>
      </c>
      <c r="AJ188" s="322"/>
      <c r="AK18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10)]]&lt;&gt;"",AR188=1),1,0)</f>
        <v>0</v>
      </c>
      <c r="AL188" s="534">
        <f t="shared" si="18"/>
        <v>0</v>
      </c>
      <c r="AM18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88" s="322"/>
      <c r="AO188" s="274"/>
      <c r="AP188" s="274"/>
      <c r="AR188" s="429">
        <f>IF(Taula423[[#This Row],[Núm. d''ordre]]&lt;&gt;"",1,0)</f>
        <v>0</v>
      </c>
      <c r="AT188" s="429">
        <f>IF(Taula423[[#This Row],[Núm. d''ordre]]&gt;0,1,0)</f>
        <v>1</v>
      </c>
      <c r="AV188" s="275">
        <f t="shared" si="19"/>
        <v>0</v>
      </c>
      <c r="AW188" s="275">
        <f t="shared" si="20"/>
        <v>0</v>
      </c>
      <c r="AX188" s="275">
        <f t="shared" si="15"/>
        <v>0</v>
      </c>
      <c r="AY188" s="274"/>
      <c r="AZ188" s="275">
        <f t="shared" si="16"/>
        <v>0</v>
      </c>
      <c r="BA188" s="275">
        <f t="shared" si="17"/>
        <v>0</v>
      </c>
      <c r="BZ188" s="276"/>
      <c r="CA188" s="276"/>
      <c r="CB188" s="276"/>
    </row>
    <row r="189" spans="1:80" ht="13.5" customHeight="1">
      <c r="A189" s="267"/>
      <c r="B189" s="274" t="str">
        <f>IF($C189&lt;&gt;"",MAX($B$7:B188)+1,"")</f>
        <v/>
      </c>
      <c r="C189" s="325"/>
      <c r="D189" s="337"/>
      <c r="E189" s="338"/>
      <c r="F189" s="311"/>
      <c r="G189" s="311"/>
      <c r="H189" s="324"/>
      <c r="I189" s="313">
        <f ca="1">DATEDIF(Taula423[[#This Row],[Data naixement dd/mm/aaaa]],TODAY(),"Y")</f>
        <v>124</v>
      </c>
      <c r="J189" s="325"/>
      <c r="K189" s="329"/>
      <c r="L189" s="342"/>
      <c r="M189" s="328"/>
      <c r="N189" s="328"/>
      <c r="O189" s="533" t="str">
        <f>IF(Taula423[[#This Row],[Data inici contracte]]&lt;&gt;0,Taula423[[#This Row],[Data finalització contracte]]+1,"")</f>
        <v/>
      </c>
      <c r="P18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89" s="373" t="str">
        <f>IF(Taula423[[#This Row],[Data inici contracte]]&lt;&gt;0,((Taula423[[#This Row],[Dies de contracte en vigor durant l´any 2023]]/365)*14),"")</f>
        <v/>
      </c>
      <c r="R189" s="367"/>
      <c r="S189" s="367"/>
      <c r="T18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89" s="373" t="str">
        <f>IF(Taula423[[#This Row],[Suma total d''hores d''atenció]]=0,"",AM189)</f>
        <v/>
      </c>
      <c r="V189" s="329"/>
      <c r="W189" s="339"/>
      <c r="X189" s="339"/>
      <c r="Y189" s="339"/>
      <c r="Z189" s="339"/>
      <c r="AA189" s="339"/>
      <c r="AB189" s="318">
        <f t="shared" si="14"/>
        <v>0</v>
      </c>
      <c r="AC189" s="335">
        <f>Taula423[[#This Row],[Mòdul aplicat]]</f>
        <v>0</v>
      </c>
      <c r="AD189" s="336"/>
      <c r="AE189" s="343"/>
      <c r="AF189" s="269"/>
      <c r="AG189" s="474" t="str">
        <f>IF(Taula423[[#This Row],[Data inici contracte]]=0,"",12/365*Taula423[[#This Row],[Dies de contracte en vigor durant l´any 2023]])</f>
        <v/>
      </c>
      <c r="AH189" s="474" t="str">
        <f>IF(Taula423[[#This Row],[Data inici contracte]]=0,"",2/365*Taula423[[#This Row],[Dies de contracte en vigor durant l´any 2023]])</f>
        <v/>
      </c>
      <c r="AI189" s="322">
        <f>IF(AR189=1,((241.81/365)*Taula423[[#This Row],[Dies de contracte en vigor durant l´any 2023]]),0)</f>
        <v>0</v>
      </c>
      <c r="AJ189" s="322"/>
      <c r="AK18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10)]]&lt;&gt;"",AR189=1),1,0)</f>
        <v>0</v>
      </c>
      <c r="AL189" s="534">
        <f t="shared" si="18"/>
        <v>0</v>
      </c>
      <c r="AM18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89" s="322"/>
      <c r="AO189" s="274"/>
      <c r="AP189" s="274"/>
      <c r="AR189" s="429">
        <f>IF(Taula423[[#This Row],[Núm. d''ordre]]&lt;&gt;"",1,0)</f>
        <v>0</v>
      </c>
      <c r="AT189" s="429">
        <f>IF(Taula423[[#This Row],[Núm. d''ordre]]&gt;0,1,0)</f>
        <v>1</v>
      </c>
      <c r="AV189" s="275">
        <f t="shared" si="19"/>
        <v>0</v>
      </c>
      <c r="AW189" s="275">
        <f t="shared" si="20"/>
        <v>0</v>
      </c>
      <c r="AX189" s="275">
        <f t="shared" si="15"/>
        <v>0</v>
      </c>
      <c r="AY189" s="274"/>
      <c r="AZ189" s="275">
        <f t="shared" si="16"/>
        <v>0</v>
      </c>
      <c r="BA189" s="275">
        <f t="shared" si="17"/>
        <v>0</v>
      </c>
      <c r="BZ189" s="276"/>
      <c r="CA189" s="276"/>
      <c r="CB189" s="276"/>
    </row>
    <row r="190" spans="1:80" ht="13.5" customHeight="1">
      <c r="A190" s="267"/>
      <c r="B190" s="274" t="str">
        <f>IF($C190&lt;&gt;"",MAX($B$7:B189)+1,"")</f>
        <v/>
      </c>
      <c r="C190" s="325"/>
      <c r="D190" s="337"/>
      <c r="E190" s="338"/>
      <c r="F190" s="311"/>
      <c r="G190" s="311"/>
      <c r="H190" s="324"/>
      <c r="I190" s="313">
        <f ca="1">DATEDIF(Taula423[[#This Row],[Data naixement dd/mm/aaaa]],TODAY(),"Y")</f>
        <v>124</v>
      </c>
      <c r="J190" s="325"/>
      <c r="K190" s="329"/>
      <c r="L190" s="342"/>
      <c r="M190" s="328"/>
      <c r="N190" s="328"/>
      <c r="O190" s="533" t="str">
        <f>IF(Taula423[[#This Row],[Data inici contracte]]&lt;&gt;0,Taula423[[#This Row],[Data finalització contracte]]+1,"")</f>
        <v/>
      </c>
      <c r="P19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90" s="373" t="str">
        <f>IF(Taula423[[#This Row],[Data inici contracte]]&lt;&gt;0,((Taula423[[#This Row],[Dies de contracte en vigor durant l´any 2023]]/365)*14),"")</f>
        <v/>
      </c>
      <c r="R190" s="367"/>
      <c r="S190" s="367"/>
      <c r="T19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90" s="373" t="str">
        <f>IF(Taula423[[#This Row],[Suma total d''hores d''atenció]]=0,"",AM190)</f>
        <v/>
      </c>
      <c r="V190" s="329"/>
      <c r="W190" s="339"/>
      <c r="X190" s="339"/>
      <c r="Y190" s="339"/>
      <c r="Z190" s="339"/>
      <c r="AA190" s="339"/>
      <c r="AB190" s="318">
        <f t="shared" si="14"/>
        <v>0</v>
      </c>
      <c r="AC190" s="335">
        <f>Taula423[[#This Row],[Mòdul aplicat]]</f>
        <v>0</v>
      </c>
      <c r="AD190" s="336"/>
      <c r="AE190" s="343"/>
      <c r="AF190" s="269"/>
      <c r="AG190" s="474" t="str">
        <f>IF(Taula423[[#This Row],[Data inici contracte]]=0,"",12/365*Taula423[[#This Row],[Dies de contracte en vigor durant l´any 2023]])</f>
        <v/>
      </c>
      <c r="AH190" s="474" t="str">
        <f>IF(Taula423[[#This Row],[Data inici contracte]]=0,"",2/365*Taula423[[#This Row],[Dies de contracte en vigor durant l´any 2023]])</f>
        <v/>
      </c>
      <c r="AI190" s="322">
        <f>IF(AR190=1,((241.81/365)*Taula423[[#This Row],[Dies de contracte en vigor durant l´any 2023]]),0)</f>
        <v>0</v>
      </c>
      <c r="AJ190" s="322"/>
      <c r="AK19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10)]]&lt;&gt;"",AR190=1),1,0)</f>
        <v>0</v>
      </c>
      <c r="AL190" s="534">
        <f t="shared" si="18"/>
        <v>0</v>
      </c>
      <c r="AM19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90" s="322"/>
      <c r="AO190" s="274"/>
      <c r="AP190" s="274"/>
      <c r="AR190" s="429">
        <f>IF(Taula423[[#This Row],[Núm. d''ordre]]&lt;&gt;"",1,0)</f>
        <v>0</v>
      </c>
      <c r="AT190" s="429">
        <f>IF(Taula423[[#This Row],[Núm. d''ordre]]&gt;0,1,0)</f>
        <v>1</v>
      </c>
      <c r="AV190" s="275">
        <f t="shared" si="19"/>
        <v>0</v>
      </c>
      <c r="AW190" s="275">
        <f t="shared" si="20"/>
        <v>0</v>
      </c>
      <c r="AX190" s="275">
        <f t="shared" si="15"/>
        <v>0</v>
      </c>
      <c r="AY190" s="274"/>
      <c r="AZ190" s="275">
        <f t="shared" si="16"/>
        <v>0</v>
      </c>
      <c r="BA190" s="275">
        <f t="shared" si="17"/>
        <v>0</v>
      </c>
      <c r="BZ190" s="276"/>
      <c r="CA190" s="276"/>
      <c r="CB190" s="276"/>
    </row>
    <row r="191" spans="1:80" ht="13.5" customHeight="1">
      <c r="A191" s="267"/>
      <c r="B191" s="274" t="str">
        <f>IF($C191&lt;&gt;"",MAX($B$7:B190)+1,"")</f>
        <v/>
      </c>
      <c r="C191" s="325"/>
      <c r="D191" s="337"/>
      <c r="E191" s="338"/>
      <c r="F191" s="311"/>
      <c r="G191" s="311"/>
      <c r="H191" s="324"/>
      <c r="I191" s="313">
        <f ca="1">DATEDIF(Taula423[[#This Row],[Data naixement dd/mm/aaaa]],TODAY(),"Y")</f>
        <v>124</v>
      </c>
      <c r="J191" s="325"/>
      <c r="K191" s="329"/>
      <c r="L191" s="342"/>
      <c r="M191" s="328"/>
      <c r="N191" s="328"/>
      <c r="O191" s="533" t="str">
        <f>IF(Taula423[[#This Row],[Data inici contracte]]&lt;&gt;0,Taula423[[#This Row],[Data finalització contracte]]+1,"")</f>
        <v/>
      </c>
      <c r="P19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91" s="373" t="str">
        <f>IF(Taula423[[#This Row],[Data inici contracte]]&lt;&gt;0,((Taula423[[#This Row],[Dies de contracte en vigor durant l´any 2023]]/365)*14),"")</f>
        <v/>
      </c>
      <c r="R191" s="367"/>
      <c r="S191" s="367"/>
      <c r="T19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91" s="373" t="str">
        <f>IF(Taula423[[#This Row],[Suma total d''hores d''atenció]]=0,"",AM191)</f>
        <v/>
      </c>
      <c r="V191" s="329"/>
      <c r="W191" s="339"/>
      <c r="X191" s="339"/>
      <c r="Y191" s="339"/>
      <c r="Z191" s="339"/>
      <c r="AA191" s="339"/>
      <c r="AB191" s="318">
        <f t="shared" si="14"/>
        <v>0</v>
      </c>
      <c r="AC191" s="335">
        <f>Taula423[[#This Row],[Mòdul aplicat]]</f>
        <v>0</v>
      </c>
      <c r="AD191" s="336"/>
      <c r="AE191" s="343"/>
      <c r="AF191" s="269"/>
      <c r="AG191" s="474" t="str">
        <f>IF(Taula423[[#This Row],[Data inici contracte]]=0,"",12/365*Taula423[[#This Row],[Dies de contracte en vigor durant l´any 2023]])</f>
        <v/>
      </c>
      <c r="AH191" s="474" t="str">
        <f>IF(Taula423[[#This Row],[Data inici contracte]]=0,"",2/365*Taula423[[#This Row],[Dies de contracte en vigor durant l´any 2023]])</f>
        <v/>
      </c>
      <c r="AI191" s="322">
        <f>IF(AR191=1,((241.81/365)*Taula423[[#This Row],[Dies de contracte en vigor durant l´any 2023]]),0)</f>
        <v>0</v>
      </c>
      <c r="AJ191" s="322"/>
      <c r="AK19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10)]]&lt;&gt;"",AR191=1),1,0)</f>
        <v>0</v>
      </c>
      <c r="AL191" s="534">
        <f t="shared" si="18"/>
        <v>0</v>
      </c>
      <c r="AM19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91" s="322"/>
      <c r="AO191" s="274"/>
      <c r="AP191" s="274"/>
      <c r="AR191" s="429">
        <f>IF(Taula423[[#This Row],[Núm. d''ordre]]&lt;&gt;"",1,0)</f>
        <v>0</v>
      </c>
      <c r="AT191" s="429">
        <f>IF(Taula423[[#This Row],[Núm. d''ordre]]&gt;0,1,0)</f>
        <v>1</v>
      </c>
      <c r="AV191" s="275">
        <f t="shared" si="19"/>
        <v>0</v>
      </c>
      <c r="AW191" s="275">
        <f t="shared" si="20"/>
        <v>0</v>
      </c>
      <c r="AX191" s="275">
        <f t="shared" si="15"/>
        <v>0</v>
      </c>
      <c r="AY191" s="274"/>
      <c r="AZ191" s="275">
        <f t="shared" si="16"/>
        <v>0</v>
      </c>
      <c r="BA191" s="275">
        <f t="shared" si="17"/>
        <v>0</v>
      </c>
      <c r="BZ191" s="276"/>
      <c r="CA191" s="276"/>
      <c r="CB191" s="276"/>
    </row>
    <row r="192" spans="1:80" ht="13.5" customHeight="1">
      <c r="A192" s="267"/>
      <c r="B192" s="274" t="str">
        <f>IF($C192&lt;&gt;"",MAX($B$7:B191)+1,"")</f>
        <v/>
      </c>
      <c r="C192" s="325"/>
      <c r="D192" s="337"/>
      <c r="E192" s="338"/>
      <c r="F192" s="311"/>
      <c r="G192" s="311"/>
      <c r="H192" s="324"/>
      <c r="I192" s="313">
        <f ca="1">DATEDIF(Taula423[[#This Row],[Data naixement dd/mm/aaaa]],TODAY(),"Y")</f>
        <v>124</v>
      </c>
      <c r="J192" s="325"/>
      <c r="K192" s="329"/>
      <c r="L192" s="342"/>
      <c r="M192" s="328"/>
      <c r="N192" s="328"/>
      <c r="O192" s="533" t="str">
        <f>IF(Taula423[[#This Row],[Data inici contracte]]&lt;&gt;0,Taula423[[#This Row],[Data finalització contracte]]+1,"")</f>
        <v/>
      </c>
      <c r="P19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92" s="373" t="str">
        <f>IF(Taula423[[#This Row],[Data inici contracte]]&lt;&gt;0,((Taula423[[#This Row],[Dies de contracte en vigor durant l´any 2023]]/365)*14),"")</f>
        <v/>
      </c>
      <c r="R192" s="367"/>
      <c r="S192" s="367"/>
      <c r="T19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92" s="373" t="str">
        <f>IF(Taula423[[#This Row],[Suma total d''hores d''atenció]]=0,"",AM192)</f>
        <v/>
      </c>
      <c r="V192" s="329"/>
      <c r="W192" s="339"/>
      <c r="X192" s="339"/>
      <c r="Y192" s="339"/>
      <c r="Z192" s="339"/>
      <c r="AA192" s="339"/>
      <c r="AB192" s="318">
        <f t="shared" si="14"/>
        <v>0</v>
      </c>
      <c r="AC192" s="335">
        <f>Taula423[[#This Row],[Mòdul aplicat]]</f>
        <v>0</v>
      </c>
      <c r="AD192" s="336"/>
      <c r="AE192" s="343"/>
      <c r="AF192" s="269"/>
      <c r="AG192" s="474" t="str">
        <f>IF(Taula423[[#This Row],[Data inici contracte]]=0,"",12/365*Taula423[[#This Row],[Dies de contracte en vigor durant l´any 2023]])</f>
        <v/>
      </c>
      <c r="AH192" s="474" t="str">
        <f>IF(Taula423[[#This Row],[Data inici contracte]]=0,"",2/365*Taula423[[#This Row],[Dies de contracte en vigor durant l´any 2023]])</f>
        <v/>
      </c>
      <c r="AI192" s="322">
        <f>IF(AR192=1,((241.81/365)*Taula423[[#This Row],[Dies de contracte en vigor durant l´any 2023]]),0)</f>
        <v>0</v>
      </c>
      <c r="AJ192" s="322"/>
      <c r="AK19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10)]]&lt;&gt;"",AR192=1),1,0)</f>
        <v>0</v>
      </c>
      <c r="AL192" s="534">
        <f t="shared" si="18"/>
        <v>0</v>
      </c>
      <c r="AM19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92" s="322"/>
      <c r="AO192" s="274"/>
      <c r="AP192" s="274"/>
      <c r="AR192" s="429">
        <f>IF(Taula423[[#This Row],[Núm. d''ordre]]&lt;&gt;"",1,0)</f>
        <v>0</v>
      </c>
      <c r="AT192" s="429">
        <f>IF(Taula423[[#This Row],[Núm. d''ordre]]&gt;0,1,0)</f>
        <v>1</v>
      </c>
      <c r="AV192" s="275">
        <f t="shared" si="19"/>
        <v>0</v>
      </c>
      <c r="AW192" s="275">
        <f t="shared" si="20"/>
        <v>0</v>
      </c>
      <c r="AX192" s="275">
        <f t="shared" si="15"/>
        <v>0</v>
      </c>
      <c r="AY192" s="274"/>
      <c r="AZ192" s="275">
        <f t="shared" si="16"/>
        <v>0</v>
      </c>
      <c r="BA192" s="275">
        <f t="shared" si="17"/>
        <v>0</v>
      </c>
      <c r="BZ192" s="276"/>
      <c r="CA192" s="276"/>
      <c r="CB192" s="276"/>
    </row>
    <row r="193" spans="1:80" ht="13.5" customHeight="1">
      <c r="A193" s="267"/>
      <c r="B193" s="274" t="str">
        <f>IF($C193&lt;&gt;"",MAX($B$7:B192)+1,"")</f>
        <v/>
      </c>
      <c r="C193" s="325"/>
      <c r="D193" s="337"/>
      <c r="E193" s="338"/>
      <c r="F193" s="311"/>
      <c r="G193" s="311"/>
      <c r="H193" s="324"/>
      <c r="I193" s="313">
        <f ca="1">DATEDIF(Taula423[[#This Row],[Data naixement dd/mm/aaaa]],TODAY(),"Y")</f>
        <v>124</v>
      </c>
      <c r="J193" s="325"/>
      <c r="K193" s="329"/>
      <c r="L193" s="342"/>
      <c r="M193" s="328"/>
      <c r="N193" s="328"/>
      <c r="O193" s="533" t="str">
        <f>IF(Taula423[[#This Row],[Data inici contracte]]&lt;&gt;0,Taula423[[#This Row],[Data finalització contracte]]+1,"")</f>
        <v/>
      </c>
      <c r="P19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93" s="373" t="str">
        <f>IF(Taula423[[#This Row],[Data inici contracte]]&lt;&gt;0,((Taula423[[#This Row],[Dies de contracte en vigor durant l´any 2023]]/365)*14),"")</f>
        <v/>
      </c>
      <c r="R193" s="367"/>
      <c r="S193" s="367"/>
      <c r="T19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93" s="373" t="str">
        <f>IF(Taula423[[#This Row],[Suma total d''hores d''atenció]]=0,"",AM193)</f>
        <v/>
      </c>
      <c r="V193" s="329"/>
      <c r="W193" s="339"/>
      <c r="X193" s="339"/>
      <c r="Y193" s="339"/>
      <c r="Z193" s="339"/>
      <c r="AA193" s="339"/>
      <c r="AB193" s="318">
        <f t="shared" si="14"/>
        <v>0</v>
      </c>
      <c r="AC193" s="335">
        <f>Taula423[[#This Row],[Mòdul aplicat]]</f>
        <v>0</v>
      </c>
      <c r="AD193" s="336"/>
      <c r="AE193" s="343"/>
      <c r="AF193" s="269"/>
      <c r="AG193" s="474" t="str">
        <f>IF(Taula423[[#This Row],[Data inici contracte]]=0,"",12/365*Taula423[[#This Row],[Dies de contracte en vigor durant l´any 2023]])</f>
        <v/>
      </c>
      <c r="AH193" s="474" t="str">
        <f>IF(Taula423[[#This Row],[Data inici contracte]]=0,"",2/365*Taula423[[#This Row],[Dies de contracte en vigor durant l´any 2023]])</f>
        <v/>
      </c>
      <c r="AI193" s="322">
        <f>IF(AR193=1,((241.81/365)*Taula423[[#This Row],[Dies de contracte en vigor durant l´any 2023]]),0)</f>
        <v>0</v>
      </c>
      <c r="AJ193" s="322"/>
      <c r="AK19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10)]]&lt;&gt;"",AR193=1),1,0)</f>
        <v>0</v>
      </c>
      <c r="AL193" s="534">
        <f t="shared" si="18"/>
        <v>0</v>
      </c>
      <c r="AM19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93" s="322"/>
      <c r="AO193" s="274"/>
      <c r="AP193" s="274"/>
      <c r="AR193" s="429">
        <f>IF(Taula423[[#This Row],[Núm. d''ordre]]&lt;&gt;"",1,0)</f>
        <v>0</v>
      </c>
      <c r="AT193" s="429">
        <f>IF(Taula423[[#This Row],[Núm. d''ordre]]&gt;0,1,0)</f>
        <v>1</v>
      </c>
      <c r="AV193" s="275">
        <f t="shared" si="19"/>
        <v>0</v>
      </c>
      <c r="AW193" s="275">
        <f t="shared" si="20"/>
        <v>0</v>
      </c>
      <c r="AX193" s="275">
        <f t="shared" si="15"/>
        <v>0</v>
      </c>
      <c r="AY193" s="274"/>
      <c r="AZ193" s="275">
        <f t="shared" si="16"/>
        <v>0</v>
      </c>
      <c r="BA193" s="275">
        <f t="shared" si="17"/>
        <v>0</v>
      </c>
      <c r="BZ193" s="276"/>
      <c r="CA193" s="276"/>
      <c r="CB193" s="276"/>
    </row>
    <row r="194" spans="1:80" ht="13.5" customHeight="1">
      <c r="A194" s="267"/>
      <c r="B194" s="274" t="str">
        <f>IF($C194&lt;&gt;"",MAX($B$7:B193)+1,"")</f>
        <v/>
      </c>
      <c r="C194" s="325"/>
      <c r="D194" s="337"/>
      <c r="E194" s="338"/>
      <c r="F194" s="311"/>
      <c r="G194" s="311"/>
      <c r="H194" s="324"/>
      <c r="I194" s="313">
        <f ca="1">DATEDIF(Taula423[[#This Row],[Data naixement dd/mm/aaaa]],TODAY(),"Y")</f>
        <v>124</v>
      </c>
      <c r="J194" s="325"/>
      <c r="K194" s="329"/>
      <c r="L194" s="342"/>
      <c r="M194" s="328"/>
      <c r="N194" s="328"/>
      <c r="O194" s="533" t="str">
        <f>IF(Taula423[[#This Row],[Data inici contracte]]&lt;&gt;0,Taula423[[#This Row],[Data finalització contracte]]+1,"")</f>
        <v/>
      </c>
      <c r="P19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94" s="373" t="str">
        <f>IF(Taula423[[#This Row],[Data inici contracte]]&lt;&gt;0,((Taula423[[#This Row],[Dies de contracte en vigor durant l´any 2023]]/365)*14),"")</f>
        <v/>
      </c>
      <c r="R194" s="367"/>
      <c r="S194" s="367"/>
      <c r="T19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94" s="373" t="str">
        <f>IF(Taula423[[#This Row],[Suma total d''hores d''atenció]]=0,"",AM194)</f>
        <v/>
      </c>
      <c r="V194" s="329"/>
      <c r="W194" s="339"/>
      <c r="X194" s="339"/>
      <c r="Y194" s="339"/>
      <c r="Z194" s="339"/>
      <c r="AA194" s="339"/>
      <c r="AB194" s="318">
        <f t="shared" si="14"/>
        <v>0</v>
      </c>
      <c r="AC194" s="335">
        <f>Taula423[[#This Row],[Mòdul aplicat]]</f>
        <v>0</v>
      </c>
      <c r="AD194" s="336"/>
      <c r="AE194" s="343"/>
      <c r="AF194" s="269"/>
      <c r="AG194" s="474" t="str">
        <f>IF(Taula423[[#This Row],[Data inici contracte]]=0,"",12/365*Taula423[[#This Row],[Dies de contracte en vigor durant l´any 2023]])</f>
        <v/>
      </c>
      <c r="AH194" s="474" t="str">
        <f>IF(Taula423[[#This Row],[Data inici contracte]]=0,"",2/365*Taula423[[#This Row],[Dies de contracte en vigor durant l´any 2023]])</f>
        <v/>
      </c>
      <c r="AI194" s="322">
        <f>IF(AR194=1,((241.81/365)*Taula423[[#This Row],[Dies de contracte en vigor durant l´any 2023]]),0)</f>
        <v>0</v>
      </c>
      <c r="AJ194" s="322"/>
      <c r="AK19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10)]]&lt;&gt;"",AR194=1),1,0)</f>
        <v>0</v>
      </c>
      <c r="AL194" s="534">
        <f t="shared" si="18"/>
        <v>0</v>
      </c>
      <c r="AM19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94" s="322"/>
      <c r="AO194" s="274"/>
      <c r="AP194" s="274"/>
      <c r="AR194" s="429">
        <f>IF(Taula423[[#This Row],[Núm. d''ordre]]&lt;&gt;"",1,0)</f>
        <v>0</v>
      </c>
      <c r="AT194" s="429">
        <f>IF(Taula423[[#This Row],[Núm. d''ordre]]&gt;0,1,0)</f>
        <v>1</v>
      </c>
      <c r="AV194" s="275">
        <f t="shared" si="19"/>
        <v>0</v>
      </c>
      <c r="AW194" s="275">
        <f t="shared" si="20"/>
        <v>0</v>
      </c>
      <c r="AX194" s="275">
        <f t="shared" si="15"/>
        <v>0</v>
      </c>
      <c r="AY194" s="274"/>
      <c r="AZ194" s="275">
        <f t="shared" si="16"/>
        <v>0</v>
      </c>
      <c r="BA194" s="275">
        <f t="shared" si="17"/>
        <v>0</v>
      </c>
      <c r="BZ194" s="276"/>
      <c r="CA194" s="276"/>
      <c r="CB194" s="276"/>
    </row>
    <row r="195" spans="1:80" ht="13.5" customHeight="1">
      <c r="A195" s="267"/>
      <c r="B195" s="274" t="str">
        <f>IF($C195&lt;&gt;"",MAX($B$7:B194)+1,"")</f>
        <v/>
      </c>
      <c r="C195" s="325"/>
      <c r="D195" s="337"/>
      <c r="E195" s="338"/>
      <c r="F195" s="311"/>
      <c r="G195" s="311"/>
      <c r="H195" s="324"/>
      <c r="I195" s="313">
        <f ca="1">DATEDIF(Taula423[[#This Row],[Data naixement dd/mm/aaaa]],TODAY(),"Y")</f>
        <v>124</v>
      </c>
      <c r="J195" s="325"/>
      <c r="K195" s="329"/>
      <c r="L195" s="342"/>
      <c r="M195" s="328"/>
      <c r="N195" s="328"/>
      <c r="O195" s="533" t="str">
        <f>IF(Taula423[[#This Row],[Data inici contracte]]&lt;&gt;0,Taula423[[#This Row],[Data finalització contracte]]+1,"")</f>
        <v/>
      </c>
      <c r="P19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95" s="373" t="str">
        <f>IF(Taula423[[#This Row],[Data inici contracte]]&lt;&gt;0,((Taula423[[#This Row],[Dies de contracte en vigor durant l´any 2023]]/365)*14),"")</f>
        <v/>
      </c>
      <c r="R195" s="367"/>
      <c r="S195" s="367"/>
      <c r="T19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95" s="373" t="str">
        <f>IF(Taula423[[#This Row],[Suma total d''hores d''atenció]]=0,"",AM195)</f>
        <v/>
      </c>
      <c r="V195" s="329"/>
      <c r="W195" s="339"/>
      <c r="X195" s="339"/>
      <c r="Y195" s="339"/>
      <c r="Z195" s="339"/>
      <c r="AA195" s="339"/>
      <c r="AB195" s="318">
        <f t="shared" si="14"/>
        <v>0</v>
      </c>
      <c r="AC195" s="335">
        <f>Taula423[[#This Row],[Mòdul aplicat]]</f>
        <v>0</v>
      </c>
      <c r="AD195" s="336"/>
      <c r="AE195" s="343"/>
      <c r="AF195" s="269"/>
      <c r="AG195" s="474" t="str">
        <f>IF(Taula423[[#This Row],[Data inici contracte]]=0,"",12/365*Taula423[[#This Row],[Dies de contracte en vigor durant l´any 2023]])</f>
        <v/>
      </c>
      <c r="AH195" s="474" t="str">
        <f>IF(Taula423[[#This Row],[Data inici contracte]]=0,"",2/365*Taula423[[#This Row],[Dies de contracte en vigor durant l´any 2023]])</f>
        <v/>
      </c>
      <c r="AI195" s="322">
        <f>IF(AR195=1,((241.81/365)*Taula423[[#This Row],[Dies de contracte en vigor durant l´any 2023]]),0)</f>
        <v>0</v>
      </c>
      <c r="AJ195" s="322"/>
      <c r="AK19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10)]]&lt;&gt;"",AR195=1),1,0)</f>
        <v>0</v>
      </c>
      <c r="AL195" s="534">
        <f t="shared" si="18"/>
        <v>0</v>
      </c>
      <c r="AM19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95" s="322"/>
      <c r="AO195" s="274"/>
      <c r="AP195" s="274"/>
      <c r="AR195" s="429">
        <f>IF(Taula423[[#This Row],[Núm. d''ordre]]&lt;&gt;"",1,0)</f>
        <v>0</v>
      </c>
      <c r="AT195" s="429">
        <f>IF(Taula423[[#This Row],[Núm. d''ordre]]&gt;0,1,0)</f>
        <v>1</v>
      </c>
      <c r="AV195" s="275">
        <f t="shared" si="19"/>
        <v>0</v>
      </c>
      <c r="AW195" s="275">
        <f t="shared" si="20"/>
        <v>0</v>
      </c>
      <c r="AX195" s="275">
        <f t="shared" si="15"/>
        <v>0</v>
      </c>
      <c r="AY195" s="274"/>
      <c r="AZ195" s="275">
        <f t="shared" si="16"/>
        <v>0</v>
      </c>
      <c r="BA195" s="275">
        <f t="shared" si="17"/>
        <v>0</v>
      </c>
      <c r="BZ195" s="276"/>
      <c r="CA195" s="276"/>
      <c r="CB195" s="276"/>
    </row>
    <row r="196" spans="1:80" ht="13.5" customHeight="1">
      <c r="A196" s="267"/>
      <c r="B196" s="274" t="str">
        <f>IF($C196&lt;&gt;"",MAX($B$7:B195)+1,"")</f>
        <v/>
      </c>
      <c r="C196" s="325"/>
      <c r="D196" s="337"/>
      <c r="E196" s="338"/>
      <c r="F196" s="311"/>
      <c r="G196" s="311"/>
      <c r="H196" s="324"/>
      <c r="I196" s="313">
        <f ca="1">DATEDIF(Taula423[[#This Row],[Data naixement dd/mm/aaaa]],TODAY(),"Y")</f>
        <v>124</v>
      </c>
      <c r="J196" s="325"/>
      <c r="K196" s="329"/>
      <c r="L196" s="342"/>
      <c r="M196" s="328"/>
      <c r="N196" s="328"/>
      <c r="O196" s="533" t="str">
        <f>IF(Taula423[[#This Row],[Data inici contracte]]&lt;&gt;0,Taula423[[#This Row],[Data finalització contracte]]+1,"")</f>
        <v/>
      </c>
      <c r="P19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96" s="373" t="str">
        <f>IF(Taula423[[#This Row],[Data inici contracte]]&lt;&gt;0,((Taula423[[#This Row],[Dies de contracte en vigor durant l´any 2023]]/365)*14),"")</f>
        <v/>
      </c>
      <c r="R196" s="367"/>
      <c r="S196" s="367"/>
      <c r="T19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96" s="373" t="str">
        <f>IF(Taula423[[#This Row],[Suma total d''hores d''atenció]]=0,"",AM196)</f>
        <v/>
      </c>
      <c r="V196" s="329"/>
      <c r="W196" s="339"/>
      <c r="X196" s="339"/>
      <c r="Y196" s="339"/>
      <c r="Z196" s="339"/>
      <c r="AA196" s="339"/>
      <c r="AB196" s="318">
        <f t="shared" si="14"/>
        <v>0</v>
      </c>
      <c r="AC196" s="335">
        <f>Taula423[[#This Row],[Mòdul aplicat]]</f>
        <v>0</v>
      </c>
      <c r="AD196" s="336"/>
      <c r="AE196" s="343"/>
      <c r="AF196" s="269"/>
      <c r="AG196" s="474" t="str">
        <f>IF(Taula423[[#This Row],[Data inici contracte]]=0,"",12/365*Taula423[[#This Row],[Dies de contracte en vigor durant l´any 2023]])</f>
        <v/>
      </c>
      <c r="AH196" s="474" t="str">
        <f>IF(Taula423[[#This Row],[Data inici contracte]]=0,"",2/365*Taula423[[#This Row],[Dies de contracte en vigor durant l´any 2023]])</f>
        <v/>
      </c>
      <c r="AI196" s="322">
        <f>IF(AR196=1,((241.81/365)*Taula423[[#This Row],[Dies de contracte en vigor durant l´any 2023]]),0)</f>
        <v>0</v>
      </c>
      <c r="AJ196" s="322"/>
      <c r="AK19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10)]]&lt;&gt;"",AR196=1),1,0)</f>
        <v>0</v>
      </c>
      <c r="AL196" s="534">
        <f t="shared" si="18"/>
        <v>0</v>
      </c>
      <c r="AM19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96" s="322"/>
      <c r="AO196" s="274"/>
      <c r="AP196" s="274"/>
      <c r="AR196" s="429">
        <f>IF(Taula423[[#This Row],[Núm. d''ordre]]&lt;&gt;"",1,0)</f>
        <v>0</v>
      </c>
      <c r="AT196" s="429">
        <f>IF(Taula423[[#This Row],[Núm. d''ordre]]&gt;0,1,0)</f>
        <v>1</v>
      </c>
      <c r="AV196" s="275">
        <f t="shared" si="19"/>
        <v>0</v>
      </c>
      <c r="AW196" s="275">
        <f t="shared" si="20"/>
        <v>0</v>
      </c>
      <c r="AX196" s="275">
        <f t="shared" si="15"/>
        <v>0</v>
      </c>
      <c r="AY196" s="274"/>
      <c r="AZ196" s="275">
        <f t="shared" si="16"/>
        <v>0</v>
      </c>
      <c r="BA196" s="275">
        <f t="shared" si="17"/>
        <v>0</v>
      </c>
      <c r="BZ196" s="276"/>
      <c r="CA196" s="276"/>
      <c r="CB196" s="276"/>
    </row>
    <row r="197" spans="1:80" ht="13.5" customHeight="1">
      <c r="A197" s="267"/>
      <c r="B197" s="274" t="str">
        <f>IF($C197&lt;&gt;"",MAX($B$7:B196)+1,"")</f>
        <v/>
      </c>
      <c r="C197" s="325"/>
      <c r="D197" s="337"/>
      <c r="E197" s="338"/>
      <c r="F197" s="311"/>
      <c r="G197" s="311"/>
      <c r="H197" s="324"/>
      <c r="I197" s="313">
        <f ca="1">DATEDIF(Taula423[[#This Row],[Data naixement dd/mm/aaaa]],TODAY(),"Y")</f>
        <v>124</v>
      </c>
      <c r="J197" s="325"/>
      <c r="K197" s="329"/>
      <c r="L197" s="342"/>
      <c r="M197" s="328"/>
      <c r="N197" s="328"/>
      <c r="O197" s="533" t="str">
        <f>IF(Taula423[[#This Row],[Data inici contracte]]&lt;&gt;0,Taula423[[#This Row],[Data finalització contracte]]+1,"")</f>
        <v/>
      </c>
      <c r="P19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97" s="373" t="str">
        <f>IF(Taula423[[#This Row],[Data inici contracte]]&lt;&gt;0,((Taula423[[#This Row],[Dies de contracte en vigor durant l´any 2023]]/365)*14),"")</f>
        <v/>
      </c>
      <c r="R197" s="367"/>
      <c r="S197" s="367"/>
      <c r="T19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97" s="373" t="str">
        <f>IF(Taula423[[#This Row],[Suma total d''hores d''atenció]]=0,"",AM197)</f>
        <v/>
      </c>
      <c r="V197" s="329"/>
      <c r="W197" s="339"/>
      <c r="X197" s="339"/>
      <c r="Y197" s="339"/>
      <c r="Z197" s="339"/>
      <c r="AA197" s="339"/>
      <c r="AB197" s="318">
        <f t="shared" si="14"/>
        <v>0</v>
      </c>
      <c r="AC197" s="335">
        <f>Taula423[[#This Row],[Mòdul aplicat]]</f>
        <v>0</v>
      </c>
      <c r="AD197" s="336"/>
      <c r="AE197" s="343"/>
      <c r="AF197" s="269"/>
      <c r="AG197" s="474" t="str">
        <f>IF(Taula423[[#This Row],[Data inici contracte]]=0,"",12/365*Taula423[[#This Row],[Dies de contracte en vigor durant l´any 2023]])</f>
        <v/>
      </c>
      <c r="AH197" s="474" t="str">
        <f>IF(Taula423[[#This Row],[Data inici contracte]]=0,"",2/365*Taula423[[#This Row],[Dies de contracte en vigor durant l´any 2023]])</f>
        <v/>
      </c>
      <c r="AI197" s="322">
        <f>IF(AR197=1,((241.81/365)*Taula423[[#This Row],[Dies de contracte en vigor durant l´any 2023]]),0)</f>
        <v>0</v>
      </c>
      <c r="AJ197" s="322"/>
      <c r="AK19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10)]]&lt;&gt;"",AR197=1),1,0)</f>
        <v>0</v>
      </c>
      <c r="AL197" s="534">
        <f t="shared" si="18"/>
        <v>0</v>
      </c>
      <c r="AM19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97" s="322"/>
      <c r="AO197" s="274"/>
      <c r="AP197" s="274"/>
      <c r="AR197" s="429">
        <f>IF(Taula423[[#This Row],[Núm. d''ordre]]&lt;&gt;"",1,0)</f>
        <v>0</v>
      </c>
      <c r="AT197" s="429">
        <f>IF(Taula423[[#This Row],[Núm. d''ordre]]&gt;0,1,0)</f>
        <v>1</v>
      </c>
      <c r="AV197" s="275">
        <f t="shared" si="19"/>
        <v>0</v>
      </c>
      <c r="AW197" s="275">
        <f t="shared" si="20"/>
        <v>0</v>
      </c>
      <c r="AX197" s="275">
        <f t="shared" si="15"/>
        <v>0</v>
      </c>
      <c r="AY197" s="274"/>
      <c r="AZ197" s="275">
        <f t="shared" si="16"/>
        <v>0</v>
      </c>
      <c r="BA197" s="275">
        <f t="shared" si="17"/>
        <v>0</v>
      </c>
      <c r="BZ197" s="276"/>
      <c r="CA197" s="276"/>
      <c r="CB197" s="276"/>
    </row>
    <row r="198" spans="1:80" ht="13.5" customHeight="1">
      <c r="A198" s="267"/>
      <c r="B198" s="274" t="str">
        <f>IF($C198&lt;&gt;"",MAX($B$7:B197)+1,"")</f>
        <v/>
      </c>
      <c r="C198" s="325"/>
      <c r="D198" s="337"/>
      <c r="E198" s="338"/>
      <c r="F198" s="311"/>
      <c r="G198" s="311"/>
      <c r="H198" s="324"/>
      <c r="I198" s="313">
        <f ca="1">DATEDIF(Taula423[[#This Row],[Data naixement dd/mm/aaaa]],TODAY(),"Y")</f>
        <v>124</v>
      </c>
      <c r="J198" s="325"/>
      <c r="K198" s="329"/>
      <c r="L198" s="342"/>
      <c r="M198" s="328"/>
      <c r="N198" s="328"/>
      <c r="O198" s="533" t="str">
        <f>IF(Taula423[[#This Row],[Data inici contracte]]&lt;&gt;0,Taula423[[#This Row],[Data finalització contracte]]+1,"")</f>
        <v/>
      </c>
      <c r="P19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98" s="373" t="str">
        <f>IF(Taula423[[#This Row],[Data inici contracte]]&lt;&gt;0,((Taula423[[#This Row],[Dies de contracte en vigor durant l´any 2023]]/365)*14),"")</f>
        <v/>
      </c>
      <c r="R198" s="367"/>
      <c r="S198" s="367"/>
      <c r="T19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98" s="373" t="str">
        <f>IF(Taula423[[#This Row],[Suma total d''hores d''atenció]]=0,"",AM198)</f>
        <v/>
      </c>
      <c r="V198" s="329"/>
      <c r="W198" s="339"/>
      <c r="X198" s="339"/>
      <c r="Y198" s="339"/>
      <c r="Z198" s="339"/>
      <c r="AA198" s="339"/>
      <c r="AB198" s="318">
        <f t="shared" si="14"/>
        <v>0</v>
      </c>
      <c r="AC198" s="335">
        <f>Taula423[[#This Row],[Mòdul aplicat]]</f>
        <v>0</v>
      </c>
      <c r="AD198" s="336"/>
      <c r="AE198" s="343"/>
      <c r="AF198" s="269"/>
      <c r="AG198" s="474" t="str">
        <f>IF(Taula423[[#This Row],[Data inici contracte]]=0,"",12/365*Taula423[[#This Row],[Dies de contracte en vigor durant l´any 2023]])</f>
        <v/>
      </c>
      <c r="AH198" s="474" t="str">
        <f>IF(Taula423[[#This Row],[Data inici contracte]]=0,"",2/365*Taula423[[#This Row],[Dies de contracte en vigor durant l´any 2023]])</f>
        <v/>
      </c>
      <c r="AI198" s="322">
        <f>IF(AR198=1,((241.81/365)*Taula423[[#This Row],[Dies de contracte en vigor durant l´any 2023]]),0)</f>
        <v>0</v>
      </c>
      <c r="AJ198" s="322"/>
      <c r="AK19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10)]]&lt;&gt;"",AR198=1),1,0)</f>
        <v>0</v>
      </c>
      <c r="AL198" s="534">
        <f t="shared" si="18"/>
        <v>0</v>
      </c>
      <c r="AM19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98" s="322"/>
      <c r="AO198" s="274"/>
      <c r="AP198" s="274"/>
      <c r="AR198" s="429">
        <f>IF(Taula423[[#This Row],[Núm. d''ordre]]&lt;&gt;"",1,0)</f>
        <v>0</v>
      </c>
      <c r="AT198" s="429">
        <f>IF(Taula423[[#This Row],[Núm. d''ordre]]&gt;0,1,0)</f>
        <v>1</v>
      </c>
      <c r="AV198" s="275">
        <f t="shared" si="19"/>
        <v>0</v>
      </c>
      <c r="AW198" s="275">
        <f t="shared" si="20"/>
        <v>0</v>
      </c>
      <c r="AX198" s="275">
        <f t="shared" si="15"/>
        <v>0</v>
      </c>
      <c r="AY198" s="274"/>
      <c r="AZ198" s="275">
        <f t="shared" si="16"/>
        <v>0</v>
      </c>
      <c r="BA198" s="275">
        <f t="shared" si="17"/>
        <v>0</v>
      </c>
      <c r="BZ198" s="276"/>
      <c r="CA198" s="276"/>
      <c r="CB198" s="276"/>
    </row>
    <row r="199" spans="1:80" ht="13.5" customHeight="1">
      <c r="A199" s="267"/>
      <c r="B199" s="274" t="str">
        <f>IF($C199&lt;&gt;"",MAX($B$7:B198)+1,"")</f>
        <v/>
      </c>
      <c r="C199" s="325"/>
      <c r="D199" s="337"/>
      <c r="E199" s="338"/>
      <c r="F199" s="311"/>
      <c r="G199" s="311"/>
      <c r="H199" s="324"/>
      <c r="I199" s="313">
        <f ca="1">DATEDIF(Taula423[[#This Row],[Data naixement dd/mm/aaaa]],TODAY(),"Y")</f>
        <v>124</v>
      </c>
      <c r="J199" s="325"/>
      <c r="K199" s="329"/>
      <c r="L199" s="342"/>
      <c r="M199" s="328"/>
      <c r="N199" s="328"/>
      <c r="O199" s="533" t="str">
        <f>IF(Taula423[[#This Row],[Data inici contracte]]&lt;&gt;0,Taula423[[#This Row],[Data finalització contracte]]+1,"")</f>
        <v/>
      </c>
      <c r="P19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199" s="373" t="str">
        <f>IF(Taula423[[#This Row],[Data inici contracte]]&lt;&gt;0,((Taula423[[#This Row],[Dies de contracte en vigor durant l´any 2023]]/365)*14),"")</f>
        <v/>
      </c>
      <c r="R199" s="367"/>
      <c r="S199" s="367"/>
      <c r="T19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199" s="373" t="str">
        <f>IF(Taula423[[#This Row],[Suma total d''hores d''atenció]]=0,"",AM199)</f>
        <v/>
      </c>
      <c r="V199" s="329"/>
      <c r="W199" s="339"/>
      <c r="X199" s="339"/>
      <c r="Y199" s="339"/>
      <c r="Z199" s="339"/>
      <c r="AA199" s="339"/>
      <c r="AB199" s="318">
        <f t="shared" ref="AB199:AB262" si="21">IF((AK199+AL199=2),AI199,0)</f>
        <v>0</v>
      </c>
      <c r="AC199" s="335">
        <f>Taula423[[#This Row],[Mòdul aplicat]]</f>
        <v>0</v>
      </c>
      <c r="AD199" s="336"/>
      <c r="AE199" s="343"/>
      <c r="AF199" s="269"/>
      <c r="AG199" s="474" t="str">
        <f>IF(Taula423[[#This Row],[Data inici contracte]]=0,"",12/365*Taula423[[#This Row],[Dies de contracte en vigor durant l´any 2023]])</f>
        <v/>
      </c>
      <c r="AH199" s="474" t="str">
        <f>IF(Taula423[[#This Row],[Data inici contracte]]=0,"",2/365*Taula423[[#This Row],[Dies de contracte en vigor durant l´any 2023]])</f>
        <v/>
      </c>
      <c r="AI199" s="322">
        <f>IF(AR199=1,((241.81/365)*Taula423[[#This Row],[Dies de contracte en vigor durant l´any 2023]]),0)</f>
        <v>0</v>
      </c>
      <c r="AJ199" s="322"/>
      <c r="AK19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10)]]&lt;&gt;"",AR199=1),1,0)</f>
        <v>0</v>
      </c>
      <c r="AL199" s="534">
        <f t="shared" si="18"/>
        <v>0</v>
      </c>
      <c r="AM19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199" s="322"/>
      <c r="AO199" s="274"/>
      <c r="AP199" s="274"/>
      <c r="AR199" s="429">
        <f>IF(Taula423[[#This Row],[Núm. d''ordre]]&lt;&gt;"",1,0)</f>
        <v>0</v>
      </c>
      <c r="AT199" s="429">
        <f>IF(Taula423[[#This Row],[Núm. d''ordre]]&gt;0,1,0)</f>
        <v>1</v>
      </c>
      <c r="AV199" s="275">
        <f t="shared" si="19"/>
        <v>0</v>
      </c>
      <c r="AW199" s="275">
        <f t="shared" si="20"/>
        <v>0</v>
      </c>
      <c r="AX199" s="275">
        <f t="shared" ref="AX199:AX262" si="22">IF(G199="No binari",1,0)</f>
        <v>0</v>
      </c>
      <c r="AY199" s="274"/>
      <c r="AZ199" s="275">
        <f t="shared" ref="AZ199:AZ262" si="23">IF(F199="Home",1,0)</f>
        <v>0</v>
      </c>
      <c r="BA199" s="275">
        <f t="shared" ref="BA199:BA262" si="24">IF(F199="Dona",1,0)</f>
        <v>0</v>
      </c>
      <c r="BZ199" s="276"/>
      <c r="CA199" s="276"/>
      <c r="CB199" s="276"/>
    </row>
    <row r="200" spans="1:80" ht="13.5" customHeight="1">
      <c r="A200" s="267"/>
      <c r="B200" s="274" t="str">
        <f>IF($C200&lt;&gt;"",MAX($B$7:B199)+1,"")</f>
        <v/>
      </c>
      <c r="C200" s="325"/>
      <c r="D200" s="337"/>
      <c r="E200" s="338"/>
      <c r="F200" s="311"/>
      <c r="G200" s="311"/>
      <c r="H200" s="324"/>
      <c r="I200" s="313">
        <f ca="1">DATEDIF(Taula423[[#This Row],[Data naixement dd/mm/aaaa]],TODAY(),"Y")</f>
        <v>124</v>
      </c>
      <c r="J200" s="325"/>
      <c r="K200" s="329"/>
      <c r="L200" s="342"/>
      <c r="M200" s="328"/>
      <c r="N200" s="328"/>
      <c r="O200" s="533" t="str">
        <f>IF(Taula423[[#This Row],[Data inici contracte]]&lt;&gt;0,Taula423[[#This Row],[Data finalització contracte]]+1,"")</f>
        <v/>
      </c>
      <c r="P20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00" s="373" t="str">
        <f>IF(Taula423[[#This Row],[Data inici contracte]]&lt;&gt;0,((Taula423[[#This Row],[Dies de contracte en vigor durant l´any 2023]]/365)*14),"")</f>
        <v/>
      </c>
      <c r="R200" s="367"/>
      <c r="S200" s="367"/>
      <c r="T20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00" s="373" t="str">
        <f>IF(Taula423[[#This Row],[Suma total d''hores d''atenció]]=0,"",AM200)</f>
        <v/>
      </c>
      <c r="V200" s="329"/>
      <c r="W200" s="339"/>
      <c r="X200" s="339"/>
      <c r="Y200" s="339"/>
      <c r="Z200" s="339"/>
      <c r="AA200" s="339"/>
      <c r="AB200" s="318">
        <f t="shared" si="21"/>
        <v>0</v>
      </c>
      <c r="AC200" s="335">
        <f>Taula423[[#This Row],[Mòdul aplicat]]</f>
        <v>0</v>
      </c>
      <c r="AD200" s="336"/>
      <c r="AE200" s="343"/>
      <c r="AF200" s="269"/>
      <c r="AG200" s="474" t="str">
        <f>IF(Taula423[[#This Row],[Data inici contracte]]=0,"",12/365*Taula423[[#This Row],[Dies de contracte en vigor durant l´any 2023]])</f>
        <v/>
      </c>
      <c r="AH200" s="474" t="str">
        <f>IF(Taula423[[#This Row],[Data inici contracte]]=0,"",2/365*Taula423[[#This Row],[Dies de contracte en vigor durant l´any 2023]])</f>
        <v/>
      </c>
      <c r="AI200" s="322">
        <f>IF(AR200=1,((241.81/365)*Taula423[[#This Row],[Dies de contracte en vigor durant l´any 2023]]),0)</f>
        <v>0</v>
      </c>
      <c r="AJ200" s="322"/>
      <c r="AK20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10)]]&lt;&gt;"",AR200=1),1,0)</f>
        <v>0</v>
      </c>
      <c r="AL200" s="534">
        <f t="shared" ref="AL200:AL263" si="25">IF(AM200="Atenció mínima assolida amb èxit",1,0)</f>
        <v>0</v>
      </c>
      <c r="AM20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00" s="322"/>
      <c r="AO200" s="274"/>
      <c r="AP200" s="274"/>
      <c r="AR200" s="429">
        <f>IF(Taula423[[#This Row],[Núm. d''ordre]]&lt;&gt;"",1,0)</f>
        <v>0</v>
      </c>
      <c r="AT200" s="429">
        <f>IF(Taula423[[#This Row],[Núm. d''ordre]]&gt;0,1,0)</f>
        <v>1</v>
      </c>
      <c r="AV200" s="275">
        <f t="shared" ref="AV200:AV263" si="26">IF(G200="Home",1,0)</f>
        <v>0</v>
      </c>
      <c r="AW200" s="275">
        <f t="shared" ref="AW200:AW263" si="27">IF(G200="Dona",1,0)</f>
        <v>0</v>
      </c>
      <c r="AX200" s="275">
        <f t="shared" si="22"/>
        <v>0</v>
      </c>
      <c r="AY200" s="274"/>
      <c r="AZ200" s="275">
        <f t="shared" si="23"/>
        <v>0</v>
      </c>
      <c r="BA200" s="275">
        <f t="shared" si="24"/>
        <v>0</v>
      </c>
      <c r="BZ200" s="276"/>
      <c r="CA200" s="276"/>
      <c r="CB200" s="276"/>
    </row>
    <row r="201" spans="1:80" ht="13.5" customHeight="1">
      <c r="A201" s="267"/>
      <c r="B201" s="274" t="str">
        <f>IF($C201&lt;&gt;"",MAX($B$7:B200)+1,"")</f>
        <v/>
      </c>
      <c r="C201" s="325"/>
      <c r="D201" s="337"/>
      <c r="E201" s="338"/>
      <c r="F201" s="311"/>
      <c r="G201" s="311"/>
      <c r="H201" s="324"/>
      <c r="I201" s="313">
        <f ca="1">DATEDIF(Taula423[[#This Row],[Data naixement dd/mm/aaaa]],TODAY(),"Y")</f>
        <v>124</v>
      </c>
      <c r="J201" s="325"/>
      <c r="K201" s="329"/>
      <c r="L201" s="342"/>
      <c r="M201" s="328"/>
      <c r="N201" s="328"/>
      <c r="O201" s="533" t="str">
        <f>IF(Taula423[[#This Row],[Data inici contracte]]&lt;&gt;0,Taula423[[#This Row],[Data finalització contracte]]+1,"")</f>
        <v/>
      </c>
      <c r="P20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01" s="373" t="str">
        <f>IF(Taula423[[#This Row],[Data inici contracte]]&lt;&gt;0,((Taula423[[#This Row],[Dies de contracte en vigor durant l´any 2023]]/365)*14),"")</f>
        <v/>
      </c>
      <c r="R201" s="367"/>
      <c r="S201" s="367"/>
      <c r="T20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01" s="373" t="str">
        <f>IF(Taula423[[#This Row],[Suma total d''hores d''atenció]]=0,"",AM201)</f>
        <v/>
      </c>
      <c r="V201" s="329"/>
      <c r="W201" s="339"/>
      <c r="X201" s="339"/>
      <c r="Y201" s="339"/>
      <c r="Z201" s="339"/>
      <c r="AA201" s="339"/>
      <c r="AB201" s="318">
        <f t="shared" si="21"/>
        <v>0</v>
      </c>
      <c r="AC201" s="335">
        <f>Taula423[[#This Row],[Mòdul aplicat]]</f>
        <v>0</v>
      </c>
      <c r="AD201" s="336"/>
      <c r="AE201" s="343"/>
      <c r="AF201" s="269"/>
      <c r="AG201" s="474" t="str">
        <f>IF(Taula423[[#This Row],[Data inici contracte]]=0,"",12/365*Taula423[[#This Row],[Dies de contracte en vigor durant l´any 2023]])</f>
        <v/>
      </c>
      <c r="AH201" s="474" t="str">
        <f>IF(Taula423[[#This Row],[Data inici contracte]]=0,"",2/365*Taula423[[#This Row],[Dies de contracte en vigor durant l´any 2023]])</f>
        <v/>
      </c>
      <c r="AI201" s="322">
        <f>IF(AR201=1,((241.81/365)*Taula423[[#This Row],[Dies de contracte en vigor durant l´any 2023]]),0)</f>
        <v>0</v>
      </c>
      <c r="AJ201" s="322"/>
      <c r="AK20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10)]]&lt;&gt;"",AR201=1),1,0)</f>
        <v>0</v>
      </c>
      <c r="AL201" s="534">
        <f t="shared" si="25"/>
        <v>0</v>
      </c>
      <c r="AM20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01" s="322"/>
      <c r="AO201" s="274"/>
      <c r="AP201" s="274"/>
      <c r="AR201" s="429">
        <f>IF(Taula423[[#This Row],[Núm. d''ordre]]&lt;&gt;"",1,0)</f>
        <v>0</v>
      </c>
      <c r="AT201" s="429">
        <f>IF(Taula423[[#This Row],[Núm. d''ordre]]&gt;0,1,0)</f>
        <v>1</v>
      </c>
      <c r="AV201" s="275">
        <f t="shared" si="26"/>
        <v>0</v>
      </c>
      <c r="AW201" s="275">
        <f t="shared" si="27"/>
        <v>0</v>
      </c>
      <c r="AX201" s="275">
        <f t="shared" si="22"/>
        <v>0</v>
      </c>
      <c r="AY201" s="274"/>
      <c r="AZ201" s="275">
        <f t="shared" si="23"/>
        <v>0</v>
      </c>
      <c r="BA201" s="275">
        <f t="shared" si="24"/>
        <v>0</v>
      </c>
      <c r="BZ201" s="276"/>
      <c r="CA201" s="276"/>
      <c r="CB201" s="276"/>
    </row>
    <row r="202" spans="1:80" ht="13.5" customHeight="1">
      <c r="A202" s="267"/>
      <c r="B202" s="274" t="str">
        <f>IF($C202&lt;&gt;"",MAX($B$7:B201)+1,"")</f>
        <v/>
      </c>
      <c r="C202" s="325"/>
      <c r="D202" s="337"/>
      <c r="E202" s="338"/>
      <c r="F202" s="311"/>
      <c r="G202" s="311"/>
      <c r="H202" s="324"/>
      <c r="I202" s="313">
        <f ca="1">DATEDIF(Taula423[[#This Row],[Data naixement dd/mm/aaaa]],TODAY(),"Y")</f>
        <v>124</v>
      </c>
      <c r="J202" s="325"/>
      <c r="K202" s="329"/>
      <c r="L202" s="342"/>
      <c r="M202" s="328"/>
      <c r="N202" s="328"/>
      <c r="O202" s="533" t="str">
        <f>IF(Taula423[[#This Row],[Data inici contracte]]&lt;&gt;0,Taula423[[#This Row],[Data finalització contracte]]+1,"")</f>
        <v/>
      </c>
      <c r="P20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02" s="373" t="str">
        <f>IF(Taula423[[#This Row],[Data inici contracte]]&lt;&gt;0,((Taula423[[#This Row],[Dies de contracte en vigor durant l´any 2023]]/365)*14),"")</f>
        <v/>
      </c>
      <c r="R202" s="367"/>
      <c r="S202" s="367"/>
      <c r="T20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02" s="373" t="str">
        <f>IF(Taula423[[#This Row],[Suma total d''hores d''atenció]]=0,"",AM202)</f>
        <v/>
      </c>
      <c r="V202" s="329"/>
      <c r="W202" s="339"/>
      <c r="X202" s="339"/>
      <c r="Y202" s="339"/>
      <c r="Z202" s="339"/>
      <c r="AA202" s="339"/>
      <c r="AB202" s="318">
        <f t="shared" si="21"/>
        <v>0</v>
      </c>
      <c r="AC202" s="335">
        <f>Taula423[[#This Row],[Mòdul aplicat]]</f>
        <v>0</v>
      </c>
      <c r="AD202" s="336"/>
      <c r="AE202" s="343"/>
      <c r="AF202" s="269"/>
      <c r="AG202" s="474" t="str">
        <f>IF(Taula423[[#This Row],[Data inici contracte]]=0,"",12/365*Taula423[[#This Row],[Dies de contracte en vigor durant l´any 2023]])</f>
        <v/>
      </c>
      <c r="AH202" s="474" t="str">
        <f>IF(Taula423[[#This Row],[Data inici contracte]]=0,"",2/365*Taula423[[#This Row],[Dies de contracte en vigor durant l´any 2023]])</f>
        <v/>
      </c>
      <c r="AI202" s="322">
        <f>IF(AR202=1,((241.81/365)*Taula423[[#This Row],[Dies de contracte en vigor durant l´any 2023]]),0)</f>
        <v>0</v>
      </c>
      <c r="AJ202" s="322"/>
      <c r="AK20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10)]]&lt;&gt;"",AR202=1),1,0)</f>
        <v>0</v>
      </c>
      <c r="AL202" s="534">
        <f t="shared" si="25"/>
        <v>0</v>
      </c>
      <c r="AM20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02" s="322"/>
      <c r="AO202" s="274"/>
      <c r="AP202" s="274"/>
      <c r="AR202" s="429">
        <f>IF(Taula423[[#This Row],[Núm. d''ordre]]&lt;&gt;"",1,0)</f>
        <v>0</v>
      </c>
      <c r="AT202" s="429">
        <f>IF(Taula423[[#This Row],[Núm. d''ordre]]&gt;0,1,0)</f>
        <v>1</v>
      </c>
      <c r="AV202" s="275">
        <f t="shared" si="26"/>
        <v>0</v>
      </c>
      <c r="AW202" s="275">
        <f t="shared" si="27"/>
        <v>0</v>
      </c>
      <c r="AX202" s="275">
        <f t="shared" si="22"/>
        <v>0</v>
      </c>
      <c r="AY202" s="274"/>
      <c r="AZ202" s="275">
        <f t="shared" si="23"/>
        <v>0</v>
      </c>
      <c r="BA202" s="275">
        <f t="shared" si="24"/>
        <v>0</v>
      </c>
      <c r="BZ202" s="276"/>
      <c r="CA202" s="276"/>
      <c r="CB202" s="276"/>
    </row>
    <row r="203" spans="1:80" ht="13.5" customHeight="1">
      <c r="A203" s="267"/>
      <c r="B203" s="274" t="str">
        <f>IF($C203&lt;&gt;"",MAX($B$7:B202)+1,"")</f>
        <v/>
      </c>
      <c r="C203" s="325"/>
      <c r="D203" s="337"/>
      <c r="E203" s="338"/>
      <c r="F203" s="311"/>
      <c r="G203" s="311"/>
      <c r="H203" s="324"/>
      <c r="I203" s="313">
        <f ca="1">DATEDIF(Taula423[[#This Row],[Data naixement dd/mm/aaaa]],TODAY(),"Y")</f>
        <v>124</v>
      </c>
      <c r="J203" s="325"/>
      <c r="K203" s="329"/>
      <c r="L203" s="342"/>
      <c r="M203" s="328"/>
      <c r="N203" s="328"/>
      <c r="O203" s="533" t="str">
        <f>IF(Taula423[[#This Row],[Data inici contracte]]&lt;&gt;0,Taula423[[#This Row],[Data finalització contracte]]+1,"")</f>
        <v/>
      </c>
      <c r="P20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03" s="373" t="str">
        <f>IF(Taula423[[#This Row],[Data inici contracte]]&lt;&gt;0,((Taula423[[#This Row],[Dies de contracte en vigor durant l´any 2023]]/365)*14),"")</f>
        <v/>
      </c>
      <c r="R203" s="367"/>
      <c r="S203" s="367"/>
      <c r="T20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03" s="373" t="str">
        <f>IF(Taula423[[#This Row],[Suma total d''hores d''atenció]]=0,"",AM203)</f>
        <v/>
      </c>
      <c r="V203" s="329"/>
      <c r="W203" s="339"/>
      <c r="X203" s="339"/>
      <c r="Y203" s="339"/>
      <c r="Z203" s="339"/>
      <c r="AA203" s="339"/>
      <c r="AB203" s="318">
        <f t="shared" si="21"/>
        <v>0</v>
      </c>
      <c r="AC203" s="335">
        <f>Taula423[[#This Row],[Mòdul aplicat]]</f>
        <v>0</v>
      </c>
      <c r="AD203" s="336"/>
      <c r="AE203" s="343"/>
      <c r="AF203" s="269"/>
      <c r="AG203" s="474" t="str">
        <f>IF(Taula423[[#This Row],[Data inici contracte]]=0,"",12/365*Taula423[[#This Row],[Dies de contracte en vigor durant l´any 2023]])</f>
        <v/>
      </c>
      <c r="AH203" s="474" t="str">
        <f>IF(Taula423[[#This Row],[Data inici contracte]]=0,"",2/365*Taula423[[#This Row],[Dies de contracte en vigor durant l´any 2023]])</f>
        <v/>
      </c>
      <c r="AI203" s="322">
        <f>IF(AR203=1,((241.81/365)*Taula423[[#This Row],[Dies de contracte en vigor durant l´any 2023]]),0)</f>
        <v>0</v>
      </c>
      <c r="AJ203" s="322"/>
      <c r="AK20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10)]]&lt;&gt;"",AR203=1),1,0)</f>
        <v>0</v>
      </c>
      <c r="AL203" s="534">
        <f t="shared" si="25"/>
        <v>0</v>
      </c>
      <c r="AM20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03" s="322"/>
      <c r="AO203" s="274"/>
      <c r="AP203" s="274"/>
      <c r="AR203" s="429">
        <f>IF(Taula423[[#This Row],[Núm. d''ordre]]&lt;&gt;"",1,0)</f>
        <v>0</v>
      </c>
      <c r="AT203" s="429">
        <f>IF(Taula423[[#This Row],[Núm. d''ordre]]&gt;0,1,0)</f>
        <v>1</v>
      </c>
      <c r="AV203" s="275">
        <f t="shared" si="26"/>
        <v>0</v>
      </c>
      <c r="AW203" s="275">
        <f t="shared" si="27"/>
        <v>0</v>
      </c>
      <c r="AX203" s="275">
        <f t="shared" si="22"/>
        <v>0</v>
      </c>
      <c r="AY203" s="274"/>
      <c r="AZ203" s="275">
        <f t="shared" si="23"/>
        <v>0</v>
      </c>
      <c r="BA203" s="275">
        <f t="shared" si="24"/>
        <v>0</v>
      </c>
      <c r="BZ203" s="276"/>
      <c r="CA203" s="276"/>
      <c r="CB203" s="276"/>
    </row>
    <row r="204" spans="1:80" ht="13.5" customHeight="1">
      <c r="A204" s="267"/>
      <c r="B204" s="274" t="str">
        <f>IF($C204&lt;&gt;"",MAX($B$7:B203)+1,"")</f>
        <v/>
      </c>
      <c r="C204" s="325"/>
      <c r="D204" s="337"/>
      <c r="E204" s="338"/>
      <c r="F204" s="311"/>
      <c r="G204" s="311"/>
      <c r="H204" s="324"/>
      <c r="I204" s="313">
        <f ca="1">DATEDIF(Taula423[[#This Row],[Data naixement dd/mm/aaaa]],TODAY(),"Y")</f>
        <v>124</v>
      </c>
      <c r="J204" s="325"/>
      <c r="K204" s="329"/>
      <c r="L204" s="342"/>
      <c r="M204" s="328"/>
      <c r="N204" s="328"/>
      <c r="O204" s="533" t="str">
        <f>IF(Taula423[[#This Row],[Data inici contracte]]&lt;&gt;0,Taula423[[#This Row],[Data finalització contracte]]+1,"")</f>
        <v/>
      </c>
      <c r="P20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04" s="373" t="str">
        <f>IF(Taula423[[#This Row],[Data inici contracte]]&lt;&gt;0,((Taula423[[#This Row],[Dies de contracte en vigor durant l´any 2023]]/365)*14),"")</f>
        <v/>
      </c>
      <c r="R204" s="367"/>
      <c r="S204" s="367"/>
      <c r="T20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04" s="373" t="str">
        <f>IF(Taula423[[#This Row],[Suma total d''hores d''atenció]]=0,"",AM204)</f>
        <v/>
      </c>
      <c r="V204" s="329"/>
      <c r="W204" s="339"/>
      <c r="X204" s="339"/>
      <c r="Y204" s="339"/>
      <c r="Z204" s="339"/>
      <c r="AA204" s="339"/>
      <c r="AB204" s="318">
        <f t="shared" si="21"/>
        <v>0</v>
      </c>
      <c r="AC204" s="335">
        <f>Taula423[[#This Row],[Mòdul aplicat]]</f>
        <v>0</v>
      </c>
      <c r="AD204" s="336"/>
      <c r="AE204" s="343"/>
      <c r="AF204" s="269"/>
      <c r="AG204" s="474" t="str">
        <f>IF(Taula423[[#This Row],[Data inici contracte]]=0,"",12/365*Taula423[[#This Row],[Dies de contracte en vigor durant l´any 2023]])</f>
        <v/>
      </c>
      <c r="AH204" s="474" t="str">
        <f>IF(Taula423[[#This Row],[Data inici contracte]]=0,"",2/365*Taula423[[#This Row],[Dies de contracte en vigor durant l´any 2023]])</f>
        <v/>
      </c>
      <c r="AI204" s="322">
        <f>IF(AR204=1,((241.81/365)*Taula423[[#This Row],[Dies de contracte en vigor durant l´any 2023]]),0)</f>
        <v>0</v>
      </c>
      <c r="AJ204" s="322"/>
      <c r="AK20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10)]]&lt;&gt;"",AR204=1),1,0)</f>
        <v>0</v>
      </c>
      <c r="AL204" s="534">
        <f t="shared" si="25"/>
        <v>0</v>
      </c>
      <c r="AM20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04" s="322"/>
      <c r="AO204" s="274"/>
      <c r="AP204" s="274"/>
      <c r="AR204" s="429">
        <f>IF(Taula423[[#This Row],[Núm. d''ordre]]&lt;&gt;"",1,0)</f>
        <v>0</v>
      </c>
      <c r="AT204" s="429">
        <f>IF(Taula423[[#This Row],[Núm. d''ordre]]&gt;0,1,0)</f>
        <v>1</v>
      </c>
      <c r="AV204" s="275">
        <f t="shared" si="26"/>
        <v>0</v>
      </c>
      <c r="AW204" s="275">
        <f t="shared" si="27"/>
        <v>0</v>
      </c>
      <c r="AX204" s="275">
        <f t="shared" si="22"/>
        <v>0</v>
      </c>
      <c r="AY204" s="274"/>
      <c r="AZ204" s="275">
        <f t="shared" si="23"/>
        <v>0</v>
      </c>
      <c r="BA204" s="275">
        <f t="shared" si="24"/>
        <v>0</v>
      </c>
      <c r="BZ204" s="276"/>
      <c r="CA204" s="276"/>
      <c r="CB204" s="276"/>
    </row>
    <row r="205" spans="1:80" ht="13.5" customHeight="1">
      <c r="A205" s="267"/>
      <c r="B205" s="274" t="str">
        <f>IF($C205&lt;&gt;"",MAX($B$7:B204)+1,"")</f>
        <v/>
      </c>
      <c r="C205" s="325"/>
      <c r="D205" s="337"/>
      <c r="E205" s="338"/>
      <c r="F205" s="311"/>
      <c r="G205" s="311"/>
      <c r="H205" s="324"/>
      <c r="I205" s="313">
        <f ca="1">DATEDIF(Taula423[[#This Row],[Data naixement dd/mm/aaaa]],TODAY(),"Y")</f>
        <v>124</v>
      </c>
      <c r="J205" s="325"/>
      <c r="K205" s="329"/>
      <c r="L205" s="342"/>
      <c r="M205" s="328"/>
      <c r="N205" s="328"/>
      <c r="O205" s="533" t="str">
        <f>IF(Taula423[[#This Row],[Data inici contracte]]&lt;&gt;0,Taula423[[#This Row],[Data finalització contracte]]+1,"")</f>
        <v/>
      </c>
      <c r="P20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05" s="373" t="str">
        <f>IF(Taula423[[#This Row],[Data inici contracte]]&lt;&gt;0,((Taula423[[#This Row],[Dies de contracte en vigor durant l´any 2023]]/365)*14),"")</f>
        <v/>
      </c>
      <c r="R205" s="367"/>
      <c r="S205" s="367"/>
      <c r="T20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05" s="373" t="str">
        <f>IF(Taula423[[#This Row],[Suma total d''hores d''atenció]]=0,"",AM205)</f>
        <v/>
      </c>
      <c r="V205" s="329"/>
      <c r="W205" s="339"/>
      <c r="X205" s="339"/>
      <c r="Y205" s="339"/>
      <c r="Z205" s="339"/>
      <c r="AA205" s="339"/>
      <c r="AB205" s="318">
        <f t="shared" si="21"/>
        <v>0</v>
      </c>
      <c r="AC205" s="335">
        <f>Taula423[[#This Row],[Mòdul aplicat]]</f>
        <v>0</v>
      </c>
      <c r="AD205" s="336"/>
      <c r="AE205" s="343"/>
      <c r="AF205" s="269"/>
      <c r="AG205" s="474" t="str">
        <f>IF(Taula423[[#This Row],[Data inici contracte]]=0,"",12/365*Taula423[[#This Row],[Dies de contracte en vigor durant l´any 2023]])</f>
        <v/>
      </c>
      <c r="AH205" s="474" t="str">
        <f>IF(Taula423[[#This Row],[Data inici contracte]]=0,"",2/365*Taula423[[#This Row],[Dies de contracte en vigor durant l´any 2023]])</f>
        <v/>
      </c>
      <c r="AI205" s="322">
        <f>IF(AR205=1,((241.81/365)*Taula423[[#This Row],[Dies de contracte en vigor durant l´any 2023]]),0)</f>
        <v>0</v>
      </c>
      <c r="AJ205" s="322"/>
      <c r="AK20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10)]]&lt;&gt;"",AR205=1),1,0)</f>
        <v>0</v>
      </c>
      <c r="AL205" s="534">
        <f t="shared" si="25"/>
        <v>0</v>
      </c>
      <c r="AM20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05" s="322"/>
      <c r="AO205" s="274"/>
      <c r="AP205" s="274"/>
      <c r="AR205" s="429">
        <f>IF(Taula423[[#This Row],[Núm. d''ordre]]&lt;&gt;"",1,0)</f>
        <v>0</v>
      </c>
      <c r="AT205" s="429">
        <f>IF(Taula423[[#This Row],[Núm. d''ordre]]&gt;0,1,0)</f>
        <v>1</v>
      </c>
      <c r="AV205" s="275">
        <f t="shared" si="26"/>
        <v>0</v>
      </c>
      <c r="AW205" s="275">
        <f t="shared" si="27"/>
        <v>0</v>
      </c>
      <c r="AX205" s="275">
        <f t="shared" si="22"/>
        <v>0</v>
      </c>
      <c r="AY205" s="274"/>
      <c r="AZ205" s="275">
        <f t="shared" si="23"/>
        <v>0</v>
      </c>
      <c r="BA205" s="275">
        <f t="shared" si="24"/>
        <v>0</v>
      </c>
      <c r="BZ205" s="276"/>
      <c r="CA205" s="276"/>
      <c r="CB205" s="276"/>
    </row>
    <row r="206" spans="1:80" ht="13.5" customHeight="1">
      <c r="A206" s="267"/>
      <c r="B206" s="274" t="str">
        <f>IF($C206&lt;&gt;"",MAX($B$7:B205)+1,"")</f>
        <v/>
      </c>
      <c r="C206" s="325"/>
      <c r="D206" s="337"/>
      <c r="E206" s="338"/>
      <c r="F206" s="311"/>
      <c r="G206" s="311"/>
      <c r="H206" s="324"/>
      <c r="I206" s="313">
        <f ca="1">DATEDIF(Taula423[[#This Row],[Data naixement dd/mm/aaaa]],TODAY(),"Y")</f>
        <v>124</v>
      </c>
      <c r="J206" s="325"/>
      <c r="K206" s="329"/>
      <c r="L206" s="342"/>
      <c r="M206" s="328"/>
      <c r="N206" s="328"/>
      <c r="O206" s="533" t="str">
        <f>IF(Taula423[[#This Row],[Data inici contracte]]&lt;&gt;0,Taula423[[#This Row],[Data finalització contracte]]+1,"")</f>
        <v/>
      </c>
      <c r="P20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06" s="373" t="str">
        <f>IF(Taula423[[#This Row],[Data inici contracte]]&lt;&gt;0,((Taula423[[#This Row],[Dies de contracte en vigor durant l´any 2023]]/365)*14),"")</f>
        <v/>
      </c>
      <c r="R206" s="367"/>
      <c r="S206" s="367"/>
      <c r="T20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06" s="373" t="str">
        <f>IF(Taula423[[#This Row],[Suma total d''hores d''atenció]]=0,"",AM206)</f>
        <v/>
      </c>
      <c r="V206" s="329"/>
      <c r="W206" s="339"/>
      <c r="X206" s="339"/>
      <c r="Y206" s="339"/>
      <c r="Z206" s="339"/>
      <c r="AA206" s="339"/>
      <c r="AB206" s="318">
        <f t="shared" si="21"/>
        <v>0</v>
      </c>
      <c r="AC206" s="335">
        <f>Taula423[[#This Row],[Mòdul aplicat]]</f>
        <v>0</v>
      </c>
      <c r="AD206" s="336"/>
      <c r="AE206" s="343"/>
      <c r="AF206" s="269"/>
      <c r="AG206" s="474" t="str">
        <f>IF(Taula423[[#This Row],[Data inici contracte]]=0,"",12/365*Taula423[[#This Row],[Dies de contracte en vigor durant l´any 2023]])</f>
        <v/>
      </c>
      <c r="AH206" s="474" t="str">
        <f>IF(Taula423[[#This Row],[Data inici contracte]]=0,"",2/365*Taula423[[#This Row],[Dies de contracte en vigor durant l´any 2023]])</f>
        <v/>
      </c>
      <c r="AI206" s="322">
        <f>IF(AR206=1,((241.81/365)*Taula423[[#This Row],[Dies de contracte en vigor durant l´any 2023]]),0)</f>
        <v>0</v>
      </c>
      <c r="AJ206" s="322"/>
      <c r="AK20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10)]]&lt;&gt;"",AR206=1),1,0)</f>
        <v>0</v>
      </c>
      <c r="AL206" s="534">
        <f t="shared" si="25"/>
        <v>0</v>
      </c>
      <c r="AM20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06" s="322"/>
      <c r="AO206" s="274"/>
      <c r="AP206" s="274"/>
      <c r="AR206" s="429">
        <f>IF(Taula423[[#This Row],[Núm. d''ordre]]&lt;&gt;"",1,0)</f>
        <v>0</v>
      </c>
      <c r="AT206" s="429">
        <f>IF(Taula423[[#This Row],[Núm. d''ordre]]&gt;0,1,0)</f>
        <v>1</v>
      </c>
      <c r="AV206" s="275">
        <f t="shared" si="26"/>
        <v>0</v>
      </c>
      <c r="AW206" s="275">
        <f t="shared" si="27"/>
        <v>0</v>
      </c>
      <c r="AX206" s="275">
        <f t="shared" si="22"/>
        <v>0</v>
      </c>
      <c r="AY206" s="274"/>
      <c r="AZ206" s="275">
        <f t="shared" si="23"/>
        <v>0</v>
      </c>
      <c r="BA206" s="275">
        <f t="shared" si="24"/>
        <v>0</v>
      </c>
      <c r="BZ206" s="276"/>
      <c r="CA206" s="276"/>
      <c r="CB206" s="276"/>
    </row>
    <row r="207" spans="1:80" ht="13.5" customHeight="1">
      <c r="A207" s="267"/>
      <c r="B207" s="274" t="str">
        <f>IF($C207&lt;&gt;"",MAX($B$7:B206)+1,"")</f>
        <v/>
      </c>
      <c r="C207" s="325"/>
      <c r="D207" s="337"/>
      <c r="E207" s="338"/>
      <c r="F207" s="311"/>
      <c r="G207" s="311"/>
      <c r="H207" s="324"/>
      <c r="I207" s="313">
        <f ca="1">DATEDIF(Taula423[[#This Row],[Data naixement dd/mm/aaaa]],TODAY(),"Y")</f>
        <v>124</v>
      </c>
      <c r="J207" s="325"/>
      <c r="K207" s="329"/>
      <c r="L207" s="342"/>
      <c r="M207" s="328"/>
      <c r="N207" s="328"/>
      <c r="O207" s="533" t="str">
        <f>IF(Taula423[[#This Row],[Data inici contracte]]&lt;&gt;0,Taula423[[#This Row],[Data finalització contracte]]+1,"")</f>
        <v/>
      </c>
      <c r="P20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07" s="373" t="str">
        <f>IF(Taula423[[#This Row],[Data inici contracte]]&lt;&gt;0,((Taula423[[#This Row],[Dies de contracte en vigor durant l´any 2023]]/365)*14),"")</f>
        <v/>
      </c>
      <c r="R207" s="367"/>
      <c r="S207" s="367"/>
      <c r="T20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07" s="373" t="str">
        <f>IF(Taula423[[#This Row],[Suma total d''hores d''atenció]]=0,"",AM207)</f>
        <v/>
      </c>
      <c r="V207" s="329"/>
      <c r="W207" s="339"/>
      <c r="X207" s="339"/>
      <c r="Y207" s="339"/>
      <c r="Z207" s="339"/>
      <c r="AA207" s="339"/>
      <c r="AB207" s="318">
        <f t="shared" si="21"/>
        <v>0</v>
      </c>
      <c r="AC207" s="335">
        <f>Taula423[[#This Row],[Mòdul aplicat]]</f>
        <v>0</v>
      </c>
      <c r="AD207" s="336"/>
      <c r="AE207" s="343"/>
      <c r="AF207" s="269"/>
      <c r="AG207" s="474" t="str">
        <f>IF(Taula423[[#This Row],[Data inici contracte]]=0,"",12/365*Taula423[[#This Row],[Dies de contracte en vigor durant l´any 2023]])</f>
        <v/>
      </c>
      <c r="AH207" s="474" t="str">
        <f>IF(Taula423[[#This Row],[Data inici contracte]]=0,"",2/365*Taula423[[#This Row],[Dies de contracte en vigor durant l´any 2023]])</f>
        <v/>
      </c>
      <c r="AI207" s="322">
        <f>IF(AR207=1,((241.81/365)*Taula423[[#This Row],[Dies de contracte en vigor durant l´any 2023]]),0)</f>
        <v>0</v>
      </c>
      <c r="AJ207" s="322"/>
      <c r="AK20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10)]]&lt;&gt;"",AR207=1),1,0)</f>
        <v>0</v>
      </c>
      <c r="AL207" s="534">
        <f t="shared" si="25"/>
        <v>0</v>
      </c>
      <c r="AM20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07" s="322"/>
      <c r="AO207" s="274"/>
      <c r="AP207" s="274"/>
      <c r="AR207" s="429">
        <f>IF(Taula423[[#This Row],[Núm. d''ordre]]&lt;&gt;"",1,0)</f>
        <v>0</v>
      </c>
      <c r="AT207" s="429">
        <f>IF(Taula423[[#This Row],[Núm. d''ordre]]&gt;0,1,0)</f>
        <v>1</v>
      </c>
      <c r="AV207" s="275">
        <f t="shared" si="26"/>
        <v>0</v>
      </c>
      <c r="AW207" s="275">
        <f t="shared" si="27"/>
        <v>0</v>
      </c>
      <c r="AX207" s="275">
        <f t="shared" si="22"/>
        <v>0</v>
      </c>
      <c r="AY207" s="274"/>
      <c r="AZ207" s="275">
        <f t="shared" si="23"/>
        <v>0</v>
      </c>
      <c r="BA207" s="275">
        <f t="shared" si="24"/>
        <v>0</v>
      </c>
      <c r="BZ207" s="276"/>
      <c r="CA207" s="276"/>
      <c r="CB207" s="276"/>
    </row>
    <row r="208" spans="1:80" ht="13.5" customHeight="1">
      <c r="A208" s="267"/>
      <c r="B208" s="274" t="str">
        <f>IF($C208&lt;&gt;"",MAX($B$7:B207)+1,"")</f>
        <v/>
      </c>
      <c r="C208" s="325"/>
      <c r="D208" s="337"/>
      <c r="E208" s="338"/>
      <c r="F208" s="311"/>
      <c r="G208" s="311"/>
      <c r="H208" s="324"/>
      <c r="I208" s="313">
        <f ca="1">DATEDIF(Taula423[[#This Row],[Data naixement dd/mm/aaaa]],TODAY(),"Y")</f>
        <v>124</v>
      </c>
      <c r="J208" s="325"/>
      <c r="K208" s="329"/>
      <c r="L208" s="342"/>
      <c r="M208" s="328"/>
      <c r="N208" s="328"/>
      <c r="O208" s="533" t="str">
        <f>IF(Taula423[[#This Row],[Data inici contracte]]&lt;&gt;0,Taula423[[#This Row],[Data finalització contracte]]+1,"")</f>
        <v/>
      </c>
      <c r="P20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08" s="373" t="str">
        <f>IF(Taula423[[#This Row],[Data inici contracte]]&lt;&gt;0,((Taula423[[#This Row],[Dies de contracte en vigor durant l´any 2023]]/365)*14),"")</f>
        <v/>
      </c>
      <c r="R208" s="367"/>
      <c r="S208" s="367"/>
      <c r="T20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08" s="373" t="str">
        <f>IF(Taula423[[#This Row],[Suma total d''hores d''atenció]]=0,"",AM208)</f>
        <v/>
      </c>
      <c r="V208" s="329"/>
      <c r="W208" s="339"/>
      <c r="X208" s="339"/>
      <c r="Y208" s="339"/>
      <c r="Z208" s="339"/>
      <c r="AA208" s="339"/>
      <c r="AB208" s="318">
        <f t="shared" si="21"/>
        <v>0</v>
      </c>
      <c r="AC208" s="335">
        <f>Taula423[[#This Row],[Mòdul aplicat]]</f>
        <v>0</v>
      </c>
      <c r="AD208" s="336"/>
      <c r="AE208" s="343"/>
      <c r="AF208" s="269"/>
      <c r="AG208" s="474" t="str">
        <f>IF(Taula423[[#This Row],[Data inici contracte]]=0,"",12/365*Taula423[[#This Row],[Dies de contracte en vigor durant l´any 2023]])</f>
        <v/>
      </c>
      <c r="AH208" s="474" t="str">
        <f>IF(Taula423[[#This Row],[Data inici contracte]]=0,"",2/365*Taula423[[#This Row],[Dies de contracte en vigor durant l´any 2023]])</f>
        <v/>
      </c>
      <c r="AI208" s="322">
        <f>IF(AR208=1,((241.81/365)*Taula423[[#This Row],[Dies de contracte en vigor durant l´any 2023]]),0)</f>
        <v>0</v>
      </c>
      <c r="AJ208" s="322"/>
      <c r="AK20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10)]]&lt;&gt;"",AR208=1),1,0)</f>
        <v>0</v>
      </c>
      <c r="AL208" s="534">
        <f t="shared" si="25"/>
        <v>0</v>
      </c>
      <c r="AM20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08" s="322"/>
      <c r="AO208" s="274"/>
      <c r="AP208" s="274"/>
      <c r="AR208" s="429">
        <f>IF(Taula423[[#This Row],[Núm. d''ordre]]&lt;&gt;"",1,0)</f>
        <v>0</v>
      </c>
      <c r="AT208" s="429">
        <f>IF(Taula423[[#This Row],[Núm. d''ordre]]&gt;0,1,0)</f>
        <v>1</v>
      </c>
      <c r="AV208" s="275">
        <f t="shared" si="26"/>
        <v>0</v>
      </c>
      <c r="AW208" s="275">
        <f t="shared" si="27"/>
        <v>0</v>
      </c>
      <c r="AX208" s="275">
        <f t="shared" si="22"/>
        <v>0</v>
      </c>
      <c r="AY208" s="274"/>
      <c r="AZ208" s="275">
        <f t="shared" si="23"/>
        <v>0</v>
      </c>
      <c r="BA208" s="275">
        <f t="shared" si="24"/>
        <v>0</v>
      </c>
      <c r="BZ208" s="276"/>
      <c r="CA208" s="276"/>
      <c r="CB208" s="276"/>
    </row>
    <row r="209" spans="1:80" ht="13.5" customHeight="1">
      <c r="A209" s="267"/>
      <c r="B209" s="274" t="str">
        <f>IF($C209&lt;&gt;"",MAX($B$7:B208)+1,"")</f>
        <v/>
      </c>
      <c r="C209" s="325"/>
      <c r="D209" s="337"/>
      <c r="E209" s="338"/>
      <c r="F209" s="311"/>
      <c r="G209" s="311"/>
      <c r="H209" s="324"/>
      <c r="I209" s="313">
        <f ca="1">DATEDIF(Taula423[[#This Row],[Data naixement dd/mm/aaaa]],TODAY(),"Y")</f>
        <v>124</v>
      </c>
      <c r="J209" s="325"/>
      <c r="K209" s="329"/>
      <c r="L209" s="342"/>
      <c r="M209" s="328"/>
      <c r="N209" s="328"/>
      <c r="O209" s="533" t="str">
        <f>IF(Taula423[[#This Row],[Data inici contracte]]&lt;&gt;0,Taula423[[#This Row],[Data finalització contracte]]+1,"")</f>
        <v/>
      </c>
      <c r="P20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09" s="373" t="str">
        <f>IF(Taula423[[#This Row],[Data inici contracte]]&lt;&gt;0,((Taula423[[#This Row],[Dies de contracte en vigor durant l´any 2023]]/365)*14),"")</f>
        <v/>
      </c>
      <c r="R209" s="367"/>
      <c r="S209" s="367"/>
      <c r="T20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09" s="373" t="str">
        <f>IF(Taula423[[#This Row],[Suma total d''hores d''atenció]]=0,"",AM209)</f>
        <v/>
      </c>
      <c r="V209" s="329"/>
      <c r="W209" s="339"/>
      <c r="X209" s="339"/>
      <c r="Y209" s="339"/>
      <c r="Z209" s="339"/>
      <c r="AA209" s="339"/>
      <c r="AB209" s="318">
        <f t="shared" si="21"/>
        <v>0</v>
      </c>
      <c r="AC209" s="335">
        <f>Taula423[[#This Row],[Mòdul aplicat]]</f>
        <v>0</v>
      </c>
      <c r="AD209" s="336"/>
      <c r="AE209" s="343"/>
      <c r="AF209" s="269"/>
      <c r="AG209" s="474" t="str">
        <f>IF(Taula423[[#This Row],[Data inici contracte]]=0,"",12/365*Taula423[[#This Row],[Dies de contracte en vigor durant l´any 2023]])</f>
        <v/>
      </c>
      <c r="AH209" s="474" t="str">
        <f>IF(Taula423[[#This Row],[Data inici contracte]]=0,"",2/365*Taula423[[#This Row],[Dies de contracte en vigor durant l´any 2023]])</f>
        <v/>
      </c>
      <c r="AI209" s="322">
        <f>IF(AR209=1,((241.81/365)*Taula423[[#This Row],[Dies de contracte en vigor durant l´any 2023]]),0)</f>
        <v>0</v>
      </c>
      <c r="AJ209" s="322"/>
      <c r="AK20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10)]]&lt;&gt;"",AR209=1),1,0)</f>
        <v>0</v>
      </c>
      <c r="AL209" s="534">
        <f t="shared" si="25"/>
        <v>0</v>
      </c>
      <c r="AM20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09" s="322"/>
      <c r="AO209" s="274"/>
      <c r="AP209" s="274"/>
      <c r="AR209" s="429">
        <f>IF(Taula423[[#This Row],[Núm. d''ordre]]&lt;&gt;"",1,0)</f>
        <v>0</v>
      </c>
      <c r="AT209" s="429">
        <f>IF(Taula423[[#This Row],[Núm. d''ordre]]&gt;0,1,0)</f>
        <v>1</v>
      </c>
      <c r="AV209" s="275">
        <f t="shared" si="26"/>
        <v>0</v>
      </c>
      <c r="AW209" s="275">
        <f t="shared" si="27"/>
        <v>0</v>
      </c>
      <c r="AX209" s="275">
        <f t="shared" si="22"/>
        <v>0</v>
      </c>
      <c r="AY209" s="274"/>
      <c r="AZ209" s="275">
        <f t="shared" si="23"/>
        <v>0</v>
      </c>
      <c r="BA209" s="275">
        <f t="shared" si="24"/>
        <v>0</v>
      </c>
      <c r="BZ209" s="276"/>
      <c r="CA209" s="276"/>
      <c r="CB209" s="276"/>
    </row>
    <row r="210" spans="1:80" ht="13.5" customHeight="1">
      <c r="A210" s="267"/>
      <c r="B210" s="274" t="str">
        <f>IF($C210&lt;&gt;"",MAX($B$7:B209)+1,"")</f>
        <v/>
      </c>
      <c r="C210" s="325"/>
      <c r="D210" s="337"/>
      <c r="E210" s="338"/>
      <c r="F210" s="311"/>
      <c r="G210" s="311"/>
      <c r="H210" s="324"/>
      <c r="I210" s="313">
        <f ca="1">DATEDIF(Taula423[[#This Row],[Data naixement dd/mm/aaaa]],TODAY(),"Y")</f>
        <v>124</v>
      </c>
      <c r="J210" s="325"/>
      <c r="K210" s="329"/>
      <c r="L210" s="342"/>
      <c r="M210" s="328"/>
      <c r="N210" s="328"/>
      <c r="O210" s="533" t="str">
        <f>IF(Taula423[[#This Row],[Data inici contracte]]&lt;&gt;0,Taula423[[#This Row],[Data finalització contracte]]+1,"")</f>
        <v/>
      </c>
      <c r="P21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10" s="373" t="str">
        <f>IF(Taula423[[#This Row],[Data inici contracte]]&lt;&gt;0,((Taula423[[#This Row],[Dies de contracte en vigor durant l´any 2023]]/365)*14),"")</f>
        <v/>
      </c>
      <c r="R210" s="367"/>
      <c r="S210" s="367"/>
      <c r="T21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10" s="373" t="str">
        <f>IF(Taula423[[#This Row],[Suma total d''hores d''atenció]]=0,"",AM210)</f>
        <v/>
      </c>
      <c r="V210" s="329"/>
      <c r="W210" s="339"/>
      <c r="X210" s="339"/>
      <c r="Y210" s="339"/>
      <c r="Z210" s="339"/>
      <c r="AA210" s="339"/>
      <c r="AB210" s="318">
        <f t="shared" si="21"/>
        <v>0</v>
      </c>
      <c r="AC210" s="335">
        <f>Taula423[[#This Row],[Mòdul aplicat]]</f>
        <v>0</v>
      </c>
      <c r="AD210" s="336"/>
      <c r="AE210" s="343"/>
      <c r="AF210" s="269"/>
      <c r="AG210" s="474" t="str">
        <f>IF(Taula423[[#This Row],[Data inici contracte]]=0,"",12/365*Taula423[[#This Row],[Dies de contracte en vigor durant l´any 2023]])</f>
        <v/>
      </c>
      <c r="AH210" s="474" t="str">
        <f>IF(Taula423[[#This Row],[Data inici contracte]]=0,"",2/365*Taula423[[#This Row],[Dies de contracte en vigor durant l´any 2023]])</f>
        <v/>
      </c>
      <c r="AI210" s="322">
        <f>IF(AR210=1,((241.81/365)*Taula423[[#This Row],[Dies de contracte en vigor durant l´any 2023]]),0)</f>
        <v>0</v>
      </c>
      <c r="AJ210" s="322"/>
      <c r="AK21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10)]]&lt;&gt;"",AR210=1),1,0)</f>
        <v>0</v>
      </c>
      <c r="AL210" s="534">
        <f t="shared" si="25"/>
        <v>0</v>
      </c>
      <c r="AM21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10" s="322"/>
      <c r="AO210" s="274"/>
      <c r="AP210" s="274"/>
      <c r="AR210" s="429">
        <f>IF(Taula423[[#This Row],[Núm. d''ordre]]&lt;&gt;"",1,0)</f>
        <v>0</v>
      </c>
      <c r="AT210" s="429">
        <f>IF(Taula423[[#This Row],[Núm. d''ordre]]&gt;0,1,0)</f>
        <v>1</v>
      </c>
      <c r="AV210" s="275">
        <f t="shared" si="26"/>
        <v>0</v>
      </c>
      <c r="AW210" s="275">
        <f t="shared" si="27"/>
        <v>0</v>
      </c>
      <c r="AX210" s="275">
        <f t="shared" si="22"/>
        <v>0</v>
      </c>
      <c r="AY210" s="274"/>
      <c r="AZ210" s="275">
        <f t="shared" si="23"/>
        <v>0</v>
      </c>
      <c r="BA210" s="275">
        <f t="shared" si="24"/>
        <v>0</v>
      </c>
      <c r="BZ210" s="276"/>
      <c r="CA210" s="276"/>
      <c r="CB210" s="276"/>
    </row>
    <row r="211" spans="1:80" ht="13.5" customHeight="1">
      <c r="A211" s="267"/>
      <c r="B211" s="274" t="str">
        <f>IF($C211&lt;&gt;"",MAX($B$7:B210)+1,"")</f>
        <v/>
      </c>
      <c r="C211" s="325"/>
      <c r="D211" s="337"/>
      <c r="E211" s="338"/>
      <c r="F211" s="311"/>
      <c r="G211" s="311"/>
      <c r="H211" s="324"/>
      <c r="I211" s="313">
        <f ca="1">DATEDIF(Taula423[[#This Row],[Data naixement dd/mm/aaaa]],TODAY(),"Y")</f>
        <v>124</v>
      </c>
      <c r="J211" s="325"/>
      <c r="K211" s="329"/>
      <c r="L211" s="342"/>
      <c r="M211" s="328"/>
      <c r="N211" s="328"/>
      <c r="O211" s="533" t="str">
        <f>IF(Taula423[[#This Row],[Data inici contracte]]&lt;&gt;0,Taula423[[#This Row],[Data finalització contracte]]+1,"")</f>
        <v/>
      </c>
      <c r="P21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11" s="373" t="str">
        <f>IF(Taula423[[#This Row],[Data inici contracte]]&lt;&gt;0,((Taula423[[#This Row],[Dies de contracte en vigor durant l´any 2023]]/365)*14),"")</f>
        <v/>
      </c>
      <c r="R211" s="367"/>
      <c r="S211" s="367"/>
      <c r="T21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11" s="373" t="str">
        <f>IF(Taula423[[#This Row],[Suma total d''hores d''atenció]]=0,"",AM211)</f>
        <v/>
      </c>
      <c r="V211" s="329"/>
      <c r="W211" s="339"/>
      <c r="X211" s="339"/>
      <c r="Y211" s="339"/>
      <c r="Z211" s="339"/>
      <c r="AA211" s="339"/>
      <c r="AB211" s="318">
        <f t="shared" si="21"/>
        <v>0</v>
      </c>
      <c r="AC211" s="335">
        <f>Taula423[[#This Row],[Mòdul aplicat]]</f>
        <v>0</v>
      </c>
      <c r="AD211" s="336"/>
      <c r="AE211" s="343"/>
      <c r="AF211" s="269"/>
      <c r="AG211" s="474" t="str">
        <f>IF(Taula423[[#This Row],[Data inici contracte]]=0,"",12/365*Taula423[[#This Row],[Dies de contracte en vigor durant l´any 2023]])</f>
        <v/>
      </c>
      <c r="AH211" s="474" t="str">
        <f>IF(Taula423[[#This Row],[Data inici contracte]]=0,"",2/365*Taula423[[#This Row],[Dies de contracte en vigor durant l´any 2023]])</f>
        <v/>
      </c>
      <c r="AI211" s="322">
        <f>IF(AR211=1,((241.81/365)*Taula423[[#This Row],[Dies de contracte en vigor durant l´any 2023]]),0)</f>
        <v>0</v>
      </c>
      <c r="AJ211" s="322"/>
      <c r="AK21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10)]]&lt;&gt;"",AR211=1),1,0)</f>
        <v>0</v>
      </c>
      <c r="AL211" s="534">
        <f t="shared" si="25"/>
        <v>0</v>
      </c>
      <c r="AM21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11" s="322"/>
      <c r="AO211" s="274"/>
      <c r="AP211" s="274"/>
      <c r="AR211" s="429">
        <f>IF(Taula423[[#This Row],[Núm. d''ordre]]&lt;&gt;"",1,0)</f>
        <v>0</v>
      </c>
      <c r="AT211" s="429">
        <f>IF(Taula423[[#This Row],[Núm. d''ordre]]&gt;0,1,0)</f>
        <v>1</v>
      </c>
      <c r="AV211" s="275">
        <f t="shared" si="26"/>
        <v>0</v>
      </c>
      <c r="AW211" s="275">
        <f t="shared" si="27"/>
        <v>0</v>
      </c>
      <c r="AX211" s="275">
        <f t="shared" si="22"/>
        <v>0</v>
      </c>
      <c r="AY211" s="274"/>
      <c r="AZ211" s="275">
        <f t="shared" si="23"/>
        <v>0</v>
      </c>
      <c r="BA211" s="275">
        <f t="shared" si="24"/>
        <v>0</v>
      </c>
      <c r="BZ211" s="276"/>
      <c r="CA211" s="276"/>
      <c r="CB211" s="276"/>
    </row>
    <row r="212" spans="1:80" ht="13.5" customHeight="1">
      <c r="A212" s="267"/>
      <c r="B212" s="274" t="str">
        <f>IF($C212&lt;&gt;"",MAX($B$7:B211)+1,"")</f>
        <v/>
      </c>
      <c r="C212" s="325"/>
      <c r="D212" s="337"/>
      <c r="E212" s="338"/>
      <c r="F212" s="311"/>
      <c r="G212" s="311"/>
      <c r="H212" s="324"/>
      <c r="I212" s="313">
        <f ca="1">DATEDIF(Taula423[[#This Row],[Data naixement dd/mm/aaaa]],TODAY(),"Y")</f>
        <v>124</v>
      </c>
      <c r="J212" s="325"/>
      <c r="K212" s="329"/>
      <c r="L212" s="342"/>
      <c r="M212" s="328"/>
      <c r="N212" s="328"/>
      <c r="O212" s="533" t="str">
        <f>IF(Taula423[[#This Row],[Data inici contracte]]&lt;&gt;0,Taula423[[#This Row],[Data finalització contracte]]+1,"")</f>
        <v/>
      </c>
      <c r="P21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12" s="373" t="str">
        <f>IF(Taula423[[#This Row],[Data inici contracte]]&lt;&gt;0,((Taula423[[#This Row],[Dies de contracte en vigor durant l´any 2023]]/365)*14),"")</f>
        <v/>
      </c>
      <c r="R212" s="367"/>
      <c r="S212" s="367"/>
      <c r="T21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12" s="373" t="str">
        <f>IF(Taula423[[#This Row],[Suma total d''hores d''atenció]]=0,"",AM212)</f>
        <v/>
      </c>
      <c r="V212" s="329"/>
      <c r="W212" s="339"/>
      <c r="X212" s="339"/>
      <c r="Y212" s="339"/>
      <c r="Z212" s="339"/>
      <c r="AA212" s="339"/>
      <c r="AB212" s="318">
        <f t="shared" si="21"/>
        <v>0</v>
      </c>
      <c r="AC212" s="335">
        <f>Taula423[[#This Row],[Mòdul aplicat]]</f>
        <v>0</v>
      </c>
      <c r="AD212" s="336"/>
      <c r="AE212" s="343"/>
      <c r="AF212" s="269"/>
      <c r="AG212" s="474" t="str">
        <f>IF(Taula423[[#This Row],[Data inici contracte]]=0,"",12/365*Taula423[[#This Row],[Dies de contracte en vigor durant l´any 2023]])</f>
        <v/>
      </c>
      <c r="AH212" s="474" t="str">
        <f>IF(Taula423[[#This Row],[Data inici contracte]]=0,"",2/365*Taula423[[#This Row],[Dies de contracte en vigor durant l´any 2023]])</f>
        <v/>
      </c>
      <c r="AI212" s="322">
        <f>IF(AR212=1,((241.81/365)*Taula423[[#This Row],[Dies de contracte en vigor durant l´any 2023]]),0)</f>
        <v>0</v>
      </c>
      <c r="AJ212" s="322"/>
      <c r="AK21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10)]]&lt;&gt;"",AR212=1),1,0)</f>
        <v>0</v>
      </c>
      <c r="AL212" s="534">
        <f t="shared" si="25"/>
        <v>0</v>
      </c>
      <c r="AM21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12" s="322"/>
      <c r="AO212" s="274"/>
      <c r="AP212" s="274"/>
      <c r="AR212" s="429">
        <f>IF(Taula423[[#This Row],[Núm. d''ordre]]&lt;&gt;"",1,0)</f>
        <v>0</v>
      </c>
      <c r="AT212" s="429">
        <f>IF(Taula423[[#This Row],[Núm. d''ordre]]&gt;0,1,0)</f>
        <v>1</v>
      </c>
      <c r="AV212" s="275">
        <f t="shared" si="26"/>
        <v>0</v>
      </c>
      <c r="AW212" s="275">
        <f t="shared" si="27"/>
        <v>0</v>
      </c>
      <c r="AX212" s="275">
        <f t="shared" si="22"/>
        <v>0</v>
      </c>
      <c r="AY212" s="274"/>
      <c r="AZ212" s="275">
        <f t="shared" si="23"/>
        <v>0</v>
      </c>
      <c r="BA212" s="275">
        <f t="shared" si="24"/>
        <v>0</v>
      </c>
      <c r="BZ212" s="276"/>
      <c r="CA212" s="276"/>
      <c r="CB212" s="276"/>
    </row>
    <row r="213" spans="1:80" ht="13.5" customHeight="1">
      <c r="A213" s="267"/>
      <c r="B213" s="274" t="str">
        <f>IF($C213&lt;&gt;"",MAX($B$7:B212)+1,"")</f>
        <v/>
      </c>
      <c r="C213" s="325"/>
      <c r="D213" s="337"/>
      <c r="E213" s="338"/>
      <c r="F213" s="311"/>
      <c r="G213" s="311"/>
      <c r="H213" s="324"/>
      <c r="I213" s="313">
        <f ca="1">DATEDIF(Taula423[[#This Row],[Data naixement dd/mm/aaaa]],TODAY(),"Y")</f>
        <v>124</v>
      </c>
      <c r="J213" s="325"/>
      <c r="K213" s="329"/>
      <c r="L213" s="342"/>
      <c r="M213" s="328"/>
      <c r="N213" s="328"/>
      <c r="O213" s="533" t="str">
        <f>IF(Taula423[[#This Row],[Data inici contracte]]&lt;&gt;0,Taula423[[#This Row],[Data finalització contracte]]+1,"")</f>
        <v/>
      </c>
      <c r="P21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13" s="373" t="str">
        <f>IF(Taula423[[#This Row],[Data inici contracte]]&lt;&gt;0,((Taula423[[#This Row],[Dies de contracte en vigor durant l´any 2023]]/365)*14),"")</f>
        <v/>
      </c>
      <c r="R213" s="367"/>
      <c r="S213" s="367"/>
      <c r="T21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13" s="373" t="str">
        <f>IF(Taula423[[#This Row],[Suma total d''hores d''atenció]]=0,"",AM213)</f>
        <v/>
      </c>
      <c r="V213" s="329"/>
      <c r="W213" s="339"/>
      <c r="X213" s="339"/>
      <c r="Y213" s="339"/>
      <c r="Z213" s="339"/>
      <c r="AA213" s="339"/>
      <c r="AB213" s="318">
        <f t="shared" si="21"/>
        <v>0</v>
      </c>
      <c r="AC213" s="335">
        <f>Taula423[[#This Row],[Mòdul aplicat]]</f>
        <v>0</v>
      </c>
      <c r="AD213" s="336"/>
      <c r="AE213" s="343"/>
      <c r="AF213" s="269"/>
      <c r="AG213" s="474" t="str">
        <f>IF(Taula423[[#This Row],[Data inici contracte]]=0,"",12/365*Taula423[[#This Row],[Dies de contracte en vigor durant l´any 2023]])</f>
        <v/>
      </c>
      <c r="AH213" s="474" t="str">
        <f>IF(Taula423[[#This Row],[Data inici contracte]]=0,"",2/365*Taula423[[#This Row],[Dies de contracte en vigor durant l´any 2023]])</f>
        <v/>
      </c>
      <c r="AI213" s="322">
        <f>IF(AR213=1,((241.81/365)*Taula423[[#This Row],[Dies de contracte en vigor durant l´any 2023]]),0)</f>
        <v>0</v>
      </c>
      <c r="AJ213" s="322"/>
      <c r="AK21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10)]]&lt;&gt;"",AR213=1),1,0)</f>
        <v>0</v>
      </c>
      <c r="AL213" s="534">
        <f t="shared" si="25"/>
        <v>0</v>
      </c>
      <c r="AM21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13" s="322"/>
      <c r="AO213" s="274"/>
      <c r="AP213" s="274"/>
      <c r="AR213" s="429">
        <f>IF(Taula423[[#This Row],[Núm. d''ordre]]&lt;&gt;"",1,0)</f>
        <v>0</v>
      </c>
      <c r="AT213" s="429">
        <f>IF(Taula423[[#This Row],[Núm. d''ordre]]&gt;0,1,0)</f>
        <v>1</v>
      </c>
      <c r="AV213" s="275">
        <f t="shared" si="26"/>
        <v>0</v>
      </c>
      <c r="AW213" s="275">
        <f t="shared" si="27"/>
        <v>0</v>
      </c>
      <c r="AX213" s="275">
        <f t="shared" si="22"/>
        <v>0</v>
      </c>
      <c r="AY213" s="274"/>
      <c r="AZ213" s="275">
        <f t="shared" si="23"/>
        <v>0</v>
      </c>
      <c r="BA213" s="275">
        <f t="shared" si="24"/>
        <v>0</v>
      </c>
      <c r="BZ213" s="276"/>
      <c r="CA213" s="276"/>
      <c r="CB213" s="276"/>
    </row>
    <row r="214" spans="1:80" ht="13.5" customHeight="1">
      <c r="A214" s="267"/>
      <c r="B214" s="274" t="str">
        <f>IF($C214&lt;&gt;"",MAX($B$7:B213)+1,"")</f>
        <v/>
      </c>
      <c r="C214" s="325"/>
      <c r="D214" s="337"/>
      <c r="E214" s="338"/>
      <c r="F214" s="311"/>
      <c r="G214" s="311"/>
      <c r="H214" s="324"/>
      <c r="I214" s="313">
        <f ca="1">DATEDIF(Taula423[[#This Row],[Data naixement dd/mm/aaaa]],TODAY(),"Y")</f>
        <v>124</v>
      </c>
      <c r="J214" s="325"/>
      <c r="K214" s="329"/>
      <c r="L214" s="342"/>
      <c r="M214" s="328"/>
      <c r="N214" s="328"/>
      <c r="O214" s="533" t="str">
        <f>IF(Taula423[[#This Row],[Data inici contracte]]&lt;&gt;0,Taula423[[#This Row],[Data finalització contracte]]+1,"")</f>
        <v/>
      </c>
      <c r="P21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14" s="373" t="str">
        <f>IF(Taula423[[#This Row],[Data inici contracte]]&lt;&gt;0,((Taula423[[#This Row],[Dies de contracte en vigor durant l´any 2023]]/365)*14),"")</f>
        <v/>
      </c>
      <c r="R214" s="367"/>
      <c r="S214" s="367"/>
      <c r="T21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14" s="373" t="str">
        <f>IF(Taula423[[#This Row],[Suma total d''hores d''atenció]]=0,"",AM214)</f>
        <v/>
      </c>
      <c r="V214" s="329"/>
      <c r="W214" s="339"/>
      <c r="X214" s="339"/>
      <c r="Y214" s="339"/>
      <c r="Z214" s="339"/>
      <c r="AA214" s="339"/>
      <c r="AB214" s="318">
        <f t="shared" si="21"/>
        <v>0</v>
      </c>
      <c r="AC214" s="335">
        <f>Taula423[[#This Row],[Mòdul aplicat]]</f>
        <v>0</v>
      </c>
      <c r="AD214" s="336"/>
      <c r="AE214" s="343"/>
      <c r="AF214" s="269"/>
      <c r="AG214" s="474" t="str">
        <f>IF(Taula423[[#This Row],[Data inici contracte]]=0,"",12/365*Taula423[[#This Row],[Dies de contracte en vigor durant l´any 2023]])</f>
        <v/>
      </c>
      <c r="AH214" s="474" t="str">
        <f>IF(Taula423[[#This Row],[Data inici contracte]]=0,"",2/365*Taula423[[#This Row],[Dies de contracte en vigor durant l´any 2023]])</f>
        <v/>
      </c>
      <c r="AI214" s="322">
        <f>IF(AR214=1,((241.81/365)*Taula423[[#This Row],[Dies de contracte en vigor durant l´any 2023]]),0)</f>
        <v>0</v>
      </c>
      <c r="AJ214" s="322"/>
      <c r="AK21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10)]]&lt;&gt;"",AR214=1),1,0)</f>
        <v>0</v>
      </c>
      <c r="AL214" s="534">
        <f t="shared" si="25"/>
        <v>0</v>
      </c>
      <c r="AM21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14" s="322"/>
      <c r="AO214" s="274"/>
      <c r="AP214" s="274"/>
      <c r="AR214" s="429">
        <f>IF(Taula423[[#This Row],[Núm. d''ordre]]&lt;&gt;"",1,0)</f>
        <v>0</v>
      </c>
      <c r="AT214" s="429">
        <f>IF(Taula423[[#This Row],[Núm. d''ordre]]&gt;0,1,0)</f>
        <v>1</v>
      </c>
      <c r="AV214" s="275">
        <f t="shared" si="26"/>
        <v>0</v>
      </c>
      <c r="AW214" s="275">
        <f t="shared" si="27"/>
        <v>0</v>
      </c>
      <c r="AX214" s="275">
        <f t="shared" si="22"/>
        <v>0</v>
      </c>
      <c r="AY214" s="274"/>
      <c r="AZ214" s="275">
        <f t="shared" si="23"/>
        <v>0</v>
      </c>
      <c r="BA214" s="275">
        <f t="shared" si="24"/>
        <v>0</v>
      </c>
      <c r="BZ214" s="276"/>
      <c r="CA214" s="276"/>
      <c r="CB214" s="276"/>
    </row>
    <row r="215" spans="1:80" ht="13.5" customHeight="1">
      <c r="A215" s="267"/>
      <c r="B215" s="274" t="str">
        <f>IF($C215&lt;&gt;"",MAX($B$7:B214)+1,"")</f>
        <v/>
      </c>
      <c r="C215" s="325"/>
      <c r="D215" s="337"/>
      <c r="E215" s="338"/>
      <c r="F215" s="311"/>
      <c r="G215" s="311"/>
      <c r="H215" s="324"/>
      <c r="I215" s="313">
        <f ca="1">DATEDIF(Taula423[[#This Row],[Data naixement dd/mm/aaaa]],TODAY(),"Y")</f>
        <v>124</v>
      </c>
      <c r="J215" s="325"/>
      <c r="K215" s="329"/>
      <c r="L215" s="342"/>
      <c r="M215" s="328"/>
      <c r="N215" s="328"/>
      <c r="O215" s="533" t="str">
        <f>IF(Taula423[[#This Row],[Data inici contracte]]&lt;&gt;0,Taula423[[#This Row],[Data finalització contracte]]+1,"")</f>
        <v/>
      </c>
      <c r="P21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15" s="373" t="str">
        <f>IF(Taula423[[#This Row],[Data inici contracte]]&lt;&gt;0,((Taula423[[#This Row],[Dies de contracte en vigor durant l´any 2023]]/365)*14),"")</f>
        <v/>
      </c>
      <c r="R215" s="367"/>
      <c r="S215" s="367"/>
      <c r="T21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15" s="373" t="str">
        <f>IF(Taula423[[#This Row],[Suma total d''hores d''atenció]]=0,"",AM215)</f>
        <v/>
      </c>
      <c r="V215" s="329"/>
      <c r="W215" s="339"/>
      <c r="X215" s="339"/>
      <c r="Y215" s="339"/>
      <c r="Z215" s="339"/>
      <c r="AA215" s="339"/>
      <c r="AB215" s="318">
        <f t="shared" si="21"/>
        <v>0</v>
      </c>
      <c r="AC215" s="335">
        <f>Taula423[[#This Row],[Mòdul aplicat]]</f>
        <v>0</v>
      </c>
      <c r="AD215" s="336"/>
      <c r="AE215" s="343"/>
      <c r="AF215" s="269"/>
      <c r="AG215" s="474" t="str">
        <f>IF(Taula423[[#This Row],[Data inici contracte]]=0,"",12/365*Taula423[[#This Row],[Dies de contracte en vigor durant l´any 2023]])</f>
        <v/>
      </c>
      <c r="AH215" s="474" t="str">
        <f>IF(Taula423[[#This Row],[Data inici contracte]]=0,"",2/365*Taula423[[#This Row],[Dies de contracte en vigor durant l´any 2023]])</f>
        <v/>
      </c>
      <c r="AI215" s="322">
        <f>IF(AR215=1,((241.81/365)*Taula423[[#This Row],[Dies de contracte en vigor durant l´any 2023]]),0)</f>
        <v>0</v>
      </c>
      <c r="AJ215" s="322"/>
      <c r="AK21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10)]]&lt;&gt;"",AR215=1),1,0)</f>
        <v>0</v>
      </c>
      <c r="AL215" s="534">
        <f t="shared" si="25"/>
        <v>0</v>
      </c>
      <c r="AM21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15" s="322"/>
      <c r="AO215" s="274"/>
      <c r="AP215" s="274"/>
      <c r="AR215" s="429">
        <f>IF(Taula423[[#This Row],[Núm. d''ordre]]&lt;&gt;"",1,0)</f>
        <v>0</v>
      </c>
      <c r="AT215" s="429">
        <f>IF(Taula423[[#This Row],[Núm. d''ordre]]&gt;0,1,0)</f>
        <v>1</v>
      </c>
      <c r="AV215" s="275">
        <f t="shared" si="26"/>
        <v>0</v>
      </c>
      <c r="AW215" s="275">
        <f t="shared" si="27"/>
        <v>0</v>
      </c>
      <c r="AX215" s="275">
        <f t="shared" si="22"/>
        <v>0</v>
      </c>
      <c r="AY215" s="274"/>
      <c r="AZ215" s="275">
        <f t="shared" si="23"/>
        <v>0</v>
      </c>
      <c r="BA215" s="275">
        <f t="shared" si="24"/>
        <v>0</v>
      </c>
      <c r="BZ215" s="276"/>
      <c r="CA215" s="276"/>
      <c r="CB215" s="276"/>
    </row>
    <row r="216" spans="1:80" ht="13.5" customHeight="1">
      <c r="A216" s="267"/>
      <c r="B216" s="274" t="str">
        <f>IF($C216&lt;&gt;"",MAX($B$7:B215)+1,"")</f>
        <v/>
      </c>
      <c r="C216" s="325"/>
      <c r="D216" s="337"/>
      <c r="E216" s="338"/>
      <c r="F216" s="311"/>
      <c r="G216" s="311"/>
      <c r="H216" s="324"/>
      <c r="I216" s="313">
        <f ca="1">DATEDIF(Taula423[[#This Row],[Data naixement dd/mm/aaaa]],TODAY(),"Y")</f>
        <v>124</v>
      </c>
      <c r="J216" s="325"/>
      <c r="K216" s="329"/>
      <c r="L216" s="342"/>
      <c r="M216" s="328"/>
      <c r="N216" s="328"/>
      <c r="O216" s="533" t="str">
        <f>IF(Taula423[[#This Row],[Data inici contracte]]&lt;&gt;0,Taula423[[#This Row],[Data finalització contracte]]+1,"")</f>
        <v/>
      </c>
      <c r="P21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16" s="373" t="str">
        <f>IF(Taula423[[#This Row],[Data inici contracte]]&lt;&gt;0,((Taula423[[#This Row],[Dies de contracte en vigor durant l´any 2023]]/365)*14),"")</f>
        <v/>
      </c>
      <c r="R216" s="367"/>
      <c r="S216" s="367"/>
      <c r="T21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16" s="373" t="str">
        <f>IF(Taula423[[#This Row],[Suma total d''hores d''atenció]]=0,"",AM216)</f>
        <v/>
      </c>
      <c r="V216" s="329"/>
      <c r="W216" s="339"/>
      <c r="X216" s="339"/>
      <c r="Y216" s="339"/>
      <c r="Z216" s="339"/>
      <c r="AA216" s="339"/>
      <c r="AB216" s="318">
        <f t="shared" si="21"/>
        <v>0</v>
      </c>
      <c r="AC216" s="335">
        <f>Taula423[[#This Row],[Mòdul aplicat]]</f>
        <v>0</v>
      </c>
      <c r="AD216" s="336"/>
      <c r="AE216" s="343"/>
      <c r="AF216" s="269"/>
      <c r="AG216" s="474" t="str">
        <f>IF(Taula423[[#This Row],[Data inici contracte]]=0,"",12/365*Taula423[[#This Row],[Dies de contracte en vigor durant l´any 2023]])</f>
        <v/>
      </c>
      <c r="AH216" s="474" t="str">
        <f>IF(Taula423[[#This Row],[Data inici contracte]]=0,"",2/365*Taula423[[#This Row],[Dies de contracte en vigor durant l´any 2023]])</f>
        <v/>
      </c>
      <c r="AI216" s="322">
        <f>IF(AR216=1,((241.81/365)*Taula423[[#This Row],[Dies de contracte en vigor durant l´any 2023]]),0)</f>
        <v>0</v>
      </c>
      <c r="AJ216" s="322"/>
      <c r="AK21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10)]]&lt;&gt;"",AR216=1),1,0)</f>
        <v>0</v>
      </c>
      <c r="AL216" s="534">
        <f t="shared" si="25"/>
        <v>0</v>
      </c>
      <c r="AM21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16" s="322"/>
      <c r="AO216" s="274"/>
      <c r="AP216" s="274"/>
      <c r="AR216" s="429">
        <f>IF(Taula423[[#This Row],[Núm. d''ordre]]&lt;&gt;"",1,0)</f>
        <v>0</v>
      </c>
      <c r="AT216" s="429">
        <f>IF(Taula423[[#This Row],[Núm. d''ordre]]&gt;0,1,0)</f>
        <v>1</v>
      </c>
      <c r="AV216" s="275">
        <f t="shared" si="26"/>
        <v>0</v>
      </c>
      <c r="AW216" s="275">
        <f t="shared" si="27"/>
        <v>0</v>
      </c>
      <c r="AX216" s="275">
        <f t="shared" si="22"/>
        <v>0</v>
      </c>
      <c r="AY216" s="274"/>
      <c r="AZ216" s="275">
        <f t="shared" si="23"/>
        <v>0</v>
      </c>
      <c r="BA216" s="275">
        <f t="shared" si="24"/>
        <v>0</v>
      </c>
      <c r="BZ216" s="276"/>
      <c r="CA216" s="276"/>
      <c r="CB216" s="276"/>
    </row>
    <row r="217" spans="1:80" ht="13.5" customHeight="1">
      <c r="A217" s="267"/>
      <c r="B217" s="274" t="str">
        <f>IF($C217&lt;&gt;"",MAX($B$7:B216)+1,"")</f>
        <v/>
      </c>
      <c r="C217" s="325"/>
      <c r="D217" s="337"/>
      <c r="E217" s="338"/>
      <c r="F217" s="311"/>
      <c r="G217" s="311"/>
      <c r="H217" s="324"/>
      <c r="I217" s="313">
        <f ca="1">DATEDIF(Taula423[[#This Row],[Data naixement dd/mm/aaaa]],TODAY(),"Y")</f>
        <v>124</v>
      </c>
      <c r="J217" s="325"/>
      <c r="K217" s="329"/>
      <c r="L217" s="342"/>
      <c r="M217" s="328"/>
      <c r="N217" s="328"/>
      <c r="O217" s="533" t="str">
        <f>IF(Taula423[[#This Row],[Data inici contracte]]&lt;&gt;0,Taula423[[#This Row],[Data finalització contracte]]+1,"")</f>
        <v/>
      </c>
      <c r="P21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17" s="373" t="str">
        <f>IF(Taula423[[#This Row],[Data inici contracte]]&lt;&gt;0,((Taula423[[#This Row],[Dies de contracte en vigor durant l´any 2023]]/365)*14),"")</f>
        <v/>
      </c>
      <c r="R217" s="367"/>
      <c r="S217" s="367"/>
      <c r="T21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17" s="373" t="str">
        <f>IF(Taula423[[#This Row],[Suma total d''hores d''atenció]]=0,"",AM217)</f>
        <v/>
      </c>
      <c r="V217" s="329"/>
      <c r="W217" s="339"/>
      <c r="X217" s="339"/>
      <c r="Y217" s="339"/>
      <c r="Z217" s="339"/>
      <c r="AA217" s="339"/>
      <c r="AB217" s="318">
        <f t="shared" si="21"/>
        <v>0</v>
      </c>
      <c r="AC217" s="335">
        <f>Taula423[[#This Row],[Mòdul aplicat]]</f>
        <v>0</v>
      </c>
      <c r="AD217" s="336"/>
      <c r="AE217" s="343"/>
      <c r="AF217" s="269"/>
      <c r="AG217" s="474" t="str">
        <f>IF(Taula423[[#This Row],[Data inici contracte]]=0,"",12/365*Taula423[[#This Row],[Dies de contracte en vigor durant l´any 2023]])</f>
        <v/>
      </c>
      <c r="AH217" s="474" t="str">
        <f>IF(Taula423[[#This Row],[Data inici contracte]]=0,"",2/365*Taula423[[#This Row],[Dies de contracte en vigor durant l´any 2023]])</f>
        <v/>
      </c>
      <c r="AI217" s="322">
        <f>IF(AR217=1,((241.81/365)*Taula423[[#This Row],[Dies de contracte en vigor durant l´any 2023]]),0)</f>
        <v>0</v>
      </c>
      <c r="AJ217" s="322"/>
      <c r="AK21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10)]]&lt;&gt;"",AR217=1),1,0)</f>
        <v>0</v>
      </c>
      <c r="AL217" s="534">
        <f t="shared" si="25"/>
        <v>0</v>
      </c>
      <c r="AM21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17" s="322"/>
      <c r="AO217" s="274"/>
      <c r="AP217" s="274"/>
      <c r="AR217" s="429">
        <f>IF(Taula423[[#This Row],[Núm. d''ordre]]&lt;&gt;"",1,0)</f>
        <v>0</v>
      </c>
      <c r="AT217" s="429">
        <f>IF(Taula423[[#This Row],[Núm. d''ordre]]&gt;0,1,0)</f>
        <v>1</v>
      </c>
      <c r="AV217" s="275">
        <f t="shared" si="26"/>
        <v>0</v>
      </c>
      <c r="AW217" s="275">
        <f t="shared" si="27"/>
        <v>0</v>
      </c>
      <c r="AX217" s="275">
        <f t="shared" si="22"/>
        <v>0</v>
      </c>
      <c r="AY217" s="274"/>
      <c r="AZ217" s="275">
        <f t="shared" si="23"/>
        <v>0</v>
      </c>
      <c r="BA217" s="275">
        <f t="shared" si="24"/>
        <v>0</v>
      </c>
      <c r="BZ217" s="276"/>
      <c r="CA217" s="276"/>
      <c r="CB217" s="276"/>
    </row>
    <row r="218" spans="1:80" ht="13.5" customHeight="1">
      <c r="A218" s="267"/>
      <c r="B218" s="274" t="str">
        <f>IF($C218&lt;&gt;"",MAX($B$7:B217)+1,"")</f>
        <v/>
      </c>
      <c r="C218" s="325"/>
      <c r="D218" s="337"/>
      <c r="E218" s="338"/>
      <c r="F218" s="311"/>
      <c r="G218" s="311"/>
      <c r="H218" s="324"/>
      <c r="I218" s="313">
        <f ca="1">DATEDIF(Taula423[[#This Row],[Data naixement dd/mm/aaaa]],TODAY(),"Y")</f>
        <v>124</v>
      </c>
      <c r="J218" s="325"/>
      <c r="K218" s="329"/>
      <c r="L218" s="342"/>
      <c r="M218" s="328"/>
      <c r="N218" s="328"/>
      <c r="O218" s="533" t="str">
        <f>IF(Taula423[[#This Row],[Data inici contracte]]&lt;&gt;0,Taula423[[#This Row],[Data finalització contracte]]+1,"")</f>
        <v/>
      </c>
      <c r="P21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18" s="373" t="str">
        <f>IF(Taula423[[#This Row],[Data inici contracte]]&lt;&gt;0,((Taula423[[#This Row],[Dies de contracte en vigor durant l´any 2023]]/365)*14),"")</f>
        <v/>
      </c>
      <c r="R218" s="367"/>
      <c r="S218" s="367"/>
      <c r="T21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18" s="373" t="str">
        <f>IF(Taula423[[#This Row],[Suma total d''hores d''atenció]]=0,"",AM218)</f>
        <v/>
      </c>
      <c r="V218" s="329"/>
      <c r="W218" s="339"/>
      <c r="X218" s="339"/>
      <c r="Y218" s="339"/>
      <c r="Z218" s="339"/>
      <c r="AA218" s="339"/>
      <c r="AB218" s="318">
        <f t="shared" si="21"/>
        <v>0</v>
      </c>
      <c r="AC218" s="335">
        <f>Taula423[[#This Row],[Mòdul aplicat]]</f>
        <v>0</v>
      </c>
      <c r="AD218" s="336"/>
      <c r="AE218" s="343"/>
      <c r="AF218" s="269"/>
      <c r="AG218" s="474" t="str">
        <f>IF(Taula423[[#This Row],[Data inici contracte]]=0,"",12/365*Taula423[[#This Row],[Dies de contracte en vigor durant l´any 2023]])</f>
        <v/>
      </c>
      <c r="AH218" s="474" t="str">
        <f>IF(Taula423[[#This Row],[Data inici contracte]]=0,"",2/365*Taula423[[#This Row],[Dies de contracte en vigor durant l´any 2023]])</f>
        <v/>
      </c>
      <c r="AI218" s="322">
        <f>IF(AR218=1,((241.81/365)*Taula423[[#This Row],[Dies de contracte en vigor durant l´any 2023]]),0)</f>
        <v>0</v>
      </c>
      <c r="AJ218" s="322"/>
      <c r="AK21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10)]]&lt;&gt;"",AR218=1),1,0)</f>
        <v>0</v>
      </c>
      <c r="AL218" s="534">
        <f t="shared" si="25"/>
        <v>0</v>
      </c>
      <c r="AM21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18" s="322"/>
      <c r="AO218" s="274"/>
      <c r="AP218" s="274"/>
      <c r="AR218" s="429">
        <f>IF(Taula423[[#This Row],[Núm. d''ordre]]&lt;&gt;"",1,0)</f>
        <v>0</v>
      </c>
      <c r="AT218" s="429">
        <f>IF(Taula423[[#This Row],[Núm. d''ordre]]&gt;0,1,0)</f>
        <v>1</v>
      </c>
      <c r="AV218" s="275">
        <f t="shared" si="26"/>
        <v>0</v>
      </c>
      <c r="AW218" s="275">
        <f t="shared" si="27"/>
        <v>0</v>
      </c>
      <c r="AX218" s="275">
        <f t="shared" si="22"/>
        <v>0</v>
      </c>
      <c r="AY218" s="274"/>
      <c r="AZ218" s="275">
        <f t="shared" si="23"/>
        <v>0</v>
      </c>
      <c r="BA218" s="275">
        <f t="shared" si="24"/>
        <v>0</v>
      </c>
      <c r="BZ218" s="276"/>
      <c r="CA218" s="276"/>
      <c r="CB218" s="276"/>
    </row>
    <row r="219" spans="1:80" ht="13.5" customHeight="1">
      <c r="A219" s="267"/>
      <c r="B219" s="274" t="str">
        <f>IF($C219&lt;&gt;"",MAX($B$7:B218)+1,"")</f>
        <v/>
      </c>
      <c r="C219" s="325"/>
      <c r="D219" s="337"/>
      <c r="E219" s="338"/>
      <c r="F219" s="311"/>
      <c r="G219" s="311"/>
      <c r="H219" s="324"/>
      <c r="I219" s="313">
        <f ca="1">DATEDIF(Taula423[[#This Row],[Data naixement dd/mm/aaaa]],TODAY(),"Y")</f>
        <v>124</v>
      </c>
      <c r="J219" s="325"/>
      <c r="K219" s="329"/>
      <c r="L219" s="342"/>
      <c r="M219" s="328"/>
      <c r="N219" s="328"/>
      <c r="O219" s="533" t="str">
        <f>IF(Taula423[[#This Row],[Data inici contracte]]&lt;&gt;0,Taula423[[#This Row],[Data finalització contracte]]+1,"")</f>
        <v/>
      </c>
      <c r="P21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19" s="373" t="str">
        <f>IF(Taula423[[#This Row],[Data inici contracte]]&lt;&gt;0,((Taula423[[#This Row],[Dies de contracte en vigor durant l´any 2023]]/365)*14),"")</f>
        <v/>
      </c>
      <c r="R219" s="367"/>
      <c r="S219" s="367"/>
      <c r="T21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19" s="373" t="str">
        <f>IF(Taula423[[#This Row],[Suma total d''hores d''atenció]]=0,"",AM219)</f>
        <v/>
      </c>
      <c r="V219" s="329"/>
      <c r="W219" s="339"/>
      <c r="X219" s="339"/>
      <c r="Y219" s="339"/>
      <c r="Z219" s="339"/>
      <c r="AA219" s="339"/>
      <c r="AB219" s="318">
        <f t="shared" si="21"/>
        <v>0</v>
      </c>
      <c r="AC219" s="335">
        <f>Taula423[[#This Row],[Mòdul aplicat]]</f>
        <v>0</v>
      </c>
      <c r="AD219" s="336"/>
      <c r="AE219" s="343"/>
      <c r="AF219" s="269"/>
      <c r="AG219" s="474" t="str">
        <f>IF(Taula423[[#This Row],[Data inici contracte]]=0,"",12/365*Taula423[[#This Row],[Dies de contracte en vigor durant l´any 2023]])</f>
        <v/>
      </c>
      <c r="AH219" s="474" t="str">
        <f>IF(Taula423[[#This Row],[Data inici contracte]]=0,"",2/365*Taula423[[#This Row],[Dies de contracte en vigor durant l´any 2023]])</f>
        <v/>
      </c>
      <c r="AI219" s="322">
        <f>IF(AR219=1,((241.81/365)*Taula423[[#This Row],[Dies de contracte en vigor durant l´any 2023]]),0)</f>
        <v>0</v>
      </c>
      <c r="AJ219" s="322"/>
      <c r="AK21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10)]]&lt;&gt;"",AR219=1),1,0)</f>
        <v>0</v>
      </c>
      <c r="AL219" s="534">
        <f t="shared" si="25"/>
        <v>0</v>
      </c>
      <c r="AM21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19" s="322"/>
      <c r="AO219" s="274"/>
      <c r="AP219" s="274"/>
      <c r="AR219" s="429">
        <f>IF(Taula423[[#This Row],[Núm. d''ordre]]&lt;&gt;"",1,0)</f>
        <v>0</v>
      </c>
      <c r="AT219" s="429">
        <f>IF(Taula423[[#This Row],[Núm. d''ordre]]&gt;0,1,0)</f>
        <v>1</v>
      </c>
      <c r="AV219" s="275">
        <f t="shared" si="26"/>
        <v>0</v>
      </c>
      <c r="AW219" s="275">
        <f t="shared" si="27"/>
        <v>0</v>
      </c>
      <c r="AX219" s="275">
        <f t="shared" si="22"/>
        <v>0</v>
      </c>
      <c r="AY219" s="274"/>
      <c r="AZ219" s="275">
        <f t="shared" si="23"/>
        <v>0</v>
      </c>
      <c r="BA219" s="275">
        <f t="shared" si="24"/>
        <v>0</v>
      </c>
      <c r="BZ219" s="276"/>
      <c r="CA219" s="276"/>
      <c r="CB219" s="276"/>
    </row>
    <row r="220" spans="1:80" ht="13.5" customHeight="1">
      <c r="A220" s="267"/>
      <c r="B220" s="274" t="str">
        <f>IF($C220&lt;&gt;"",MAX($B$7:B219)+1,"")</f>
        <v/>
      </c>
      <c r="C220" s="325"/>
      <c r="D220" s="337"/>
      <c r="E220" s="338"/>
      <c r="F220" s="311"/>
      <c r="G220" s="311"/>
      <c r="H220" s="324"/>
      <c r="I220" s="313">
        <f ca="1">DATEDIF(Taula423[[#This Row],[Data naixement dd/mm/aaaa]],TODAY(),"Y")</f>
        <v>124</v>
      </c>
      <c r="J220" s="325"/>
      <c r="K220" s="329"/>
      <c r="L220" s="342"/>
      <c r="M220" s="328"/>
      <c r="N220" s="328"/>
      <c r="O220" s="533" t="str">
        <f>IF(Taula423[[#This Row],[Data inici contracte]]&lt;&gt;0,Taula423[[#This Row],[Data finalització contracte]]+1,"")</f>
        <v/>
      </c>
      <c r="P22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20" s="373" t="str">
        <f>IF(Taula423[[#This Row],[Data inici contracte]]&lt;&gt;0,((Taula423[[#This Row],[Dies de contracte en vigor durant l´any 2023]]/365)*14),"")</f>
        <v/>
      </c>
      <c r="R220" s="367"/>
      <c r="S220" s="367"/>
      <c r="T22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20" s="373" t="str">
        <f>IF(Taula423[[#This Row],[Suma total d''hores d''atenció]]=0,"",AM220)</f>
        <v/>
      </c>
      <c r="V220" s="329"/>
      <c r="W220" s="339"/>
      <c r="X220" s="339"/>
      <c r="Y220" s="339"/>
      <c r="Z220" s="339"/>
      <c r="AA220" s="339"/>
      <c r="AB220" s="318">
        <f t="shared" si="21"/>
        <v>0</v>
      </c>
      <c r="AC220" s="335">
        <f>Taula423[[#This Row],[Mòdul aplicat]]</f>
        <v>0</v>
      </c>
      <c r="AD220" s="336"/>
      <c r="AE220" s="343"/>
      <c r="AF220" s="269"/>
      <c r="AG220" s="474" t="str">
        <f>IF(Taula423[[#This Row],[Data inici contracte]]=0,"",12/365*Taula423[[#This Row],[Dies de contracte en vigor durant l´any 2023]])</f>
        <v/>
      </c>
      <c r="AH220" s="474" t="str">
        <f>IF(Taula423[[#This Row],[Data inici contracte]]=0,"",2/365*Taula423[[#This Row],[Dies de contracte en vigor durant l´any 2023]])</f>
        <v/>
      </c>
      <c r="AI220" s="322">
        <f>IF(AR220=1,((241.81/365)*Taula423[[#This Row],[Dies de contracte en vigor durant l´any 2023]]),0)</f>
        <v>0</v>
      </c>
      <c r="AJ220" s="322"/>
      <c r="AK22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10)]]&lt;&gt;"",AR220=1),1,0)</f>
        <v>0</v>
      </c>
      <c r="AL220" s="534">
        <f t="shared" si="25"/>
        <v>0</v>
      </c>
      <c r="AM22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20" s="322"/>
      <c r="AO220" s="274"/>
      <c r="AP220" s="274"/>
      <c r="AR220" s="429">
        <f>IF(Taula423[[#This Row],[Núm. d''ordre]]&lt;&gt;"",1,0)</f>
        <v>0</v>
      </c>
      <c r="AT220" s="429">
        <f>IF(Taula423[[#This Row],[Núm. d''ordre]]&gt;0,1,0)</f>
        <v>1</v>
      </c>
      <c r="AV220" s="275">
        <f t="shared" si="26"/>
        <v>0</v>
      </c>
      <c r="AW220" s="275">
        <f t="shared" si="27"/>
        <v>0</v>
      </c>
      <c r="AX220" s="275">
        <f t="shared" si="22"/>
        <v>0</v>
      </c>
      <c r="AY220" s="274"/>
      <c r="AZ220" s="275">
        <f t="shared" si="23"/>
        <v>0</v>
      </c>
      <c r="BA220" s="275">
        <f t="shared" si="24"/>
        <v>0</v>
      </c>
      <c r="BZ220" s="276"/>
      <c r="CA220" s="276"/>
      <c r="CB220" s="276"/>
    </row>
    <row r="221" spans="1:80" ht="13.5" customHeight="1">
      <c r="A221" s="267"/>
      <c r="B221" s="274" t="str">
        <f>IF($C221&lt;&gt;"",MAX($B$7:B220)+1,"")</f>
        <v/>
      </c>
      <c r="C221" s="325"/>
      <c r="D221" s="337"/>
      <c r="E221" s="338"/>
      <c r="F221" s="311"/>
      <c r="G221" s="311"/>
      <c r="H221" s="324"/>
      <c r="I221" s="313">
        <f ca="1">DATEDIF(Taula423[[#This Row],[Data naixement dd/mm/aaaa]],TODAY(),"Y")</f>
        <v>124</v>
      </c>
      <c r="J221" s="325"/>
      <c r="K221" s="329"/>
      <c r="L221" s="342"/>
      <c r="M221" s="328"/>
      <c r="N221" s="328"/>
      <c r="O221" s="533" t="str">
        <f>IF(Taula423[[#This Row],[Data inici contracte]]&lt;&gt;0,Taula423[[#This Row],[Data finalització contracte]]+1,"")</f>
        <v/>
      </c>
      <c r="P22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21" s="373" t="str">
        <f>IF(Taula423[[#This Row],[Data inici contracte]]&lt;&gt;0,((Taula423[[#This Row],[Dies de contracte en vigor durant l´any 2023]]/365)*14),"")</f>
        <v/>
      </c>
      <c r="R221" s="367"/>
      <c r="S221" s="367"/>
      <c r="T22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21" s="373" t="str">
        <f>IF(Taula423[[#This Row],[Suma total d''hores d''atenció]]=0,"",AM221)</f>
        <v/>
      </c>
      <c r="V221" s="329"/>
      <c r="W221" s="339"/>
      <c r="X221" s="339"/>
      <c r="Y221" s="339"/>
      <c r="Z221" s="339"/>
      <c r="AA221" s="339"/>
      <c r="AB221" s="318">
        <f t="shared" si="21"/>
        <v>0</v>
      </c>
      <c r="AC221" s="335">
        <f>Taula423[[#This Row],[Mòdul aplicat]]</f>
        <v>0</v>
      </c>
      <c r="AD221" s="336"/>
      <c r="AE221" s="343"/>
      <c r="AF221" s="269"/>
      <c r="AG221" s="474" t="str">
        <f>IF(Taula423[[#This Row],[Data inici contracte]]=0,"",12/365*Taula423[[#This Row],[Dies de contracte en vigor durant l´any 2023]])</f>
        <v/>
      </c>
      <c r="AH221" s="474" t="str">
        <f>IF(Taula423[[#This Row],[Data inici contracte]]=0,"",2/365*Taula423[[#This Row],[Dies de contracte en vigor durant l´any 2023]])</f>
        <v/>
      </c>
      <c r="AI221" s="322">
        <f>IF(AR221=1,((241.81/365)*Taula423[[#This Row],[Dies de contracte en vigor durant l´any 2023]]),0)</f>
        <v>0</v>
      </c>
      <c r="AJ221" s="322"/>
      <c r="AK22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10)]]&lt;&gt;"",AR221=1),1,0)</f>
        <v>0</v>
      </c>
      <c r="AL221" s="534">
        <f t="shared" si="25"/>
        <v>0</v>
      </c>
      <c r="AM22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21" s="322"/>
      <c r="AO221" s="274"/>
      <c r="AP221" s="274"/>
      <c r="AR221" s="429">
        <f>IF(Taula423[[#This Row],[Núm. d''ordre]]&lt;&gt;"",1,0)</f>
        <v>0</v>
      </c>
      <c r="AT221" s="429">
        <f>IF(Taula423[[#This Row],[Núm. d''ordre]]&gt;0,1,0)</f>
        <v>1</v>
      </c>
      <c r="AV221" s="275">
        <f t="shared" si="26"/>
        <v>0</v>
      </c>
      <c r="AW221" s="275">
        <f t="shared" si="27"/>
        <v>0</v>
      </c>
      <c r="AX221" s="275">
        <f t="shared" si="22"/>
        <v>0</v>
      </c>
      <c r="AY221" s="274"/>
      <c r="AZ221" s="275">
        <f t="shared" si="23"/>
        <v>0</v>
      </c>
      <c r="BA221" s="275">
        <f t="shared" si="24"/>
        <v>0</v>
      </c>
      <c r="BZ221" s="276"/>
      <c r="CA221" s="276"/>
      <c r="CB221" s="276"/>
    </row>
    <row r="222" spans="1:80" ht="13.5" customHeight="1">
      <c r="A222" s="267"/>
      <c r="B222" s="274" t="str">
        <f>IF($C222&lt;&gt;"",MAX($B$7:B221)+1,"")</f>
        <v/>
      </c>
      <c r="C222" s="325"/>
      <c r="D222" s="337"/>
      <c r="E222" s="338"/>
      <c r="F222" s="311"/>
      <c r="G222" s="311"/>
      <c r="H222" s="324"/>
      <c r="I222" s="313">
        <f ca="1">DATEDIF(Taula423[[#This Row],[Data naixement dd/mm/aaaa]],TODAY(),"Y")</f>
        <v>124</v>
      </c>
      <c r="J222" s="325"/>
      <c r="K222" s="329"/>
      <c r="L222" s="342"/>
      <c r="M222" s="328"/>
      <c r="N222" s="328"/>
      <c r="O222" s="533" t="str">
        <f>IF(Taula423[[#This Row],[Data inici contracte]]&lt;&gt;0,Taula423[[#This Row],[Data finalització contracte]]+1,"")</f>
        <v/>
      </c>
      <c r="P22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22" s="373" t="str">
        <f>IF(Taula423[[#This Row],[Data inici contracte]]&lt;&gt;0,((Taula423[[#This Row],[Dies de contracte en vigor durant l´any 2023]]/365)*14),"")</f>
        <v/>
      </c>
      <c r="R222" s="367"/>
      <c r="S222" s="367"/>
      <c r="T22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22" s="373" t="str">
        <f>IF(Taula423[[#This Row],[Suma total d''hores d''atenció]]=0,"",AM222)</f>
        <v/>
      </c>
      <c r="V222" s="329"/>
      <c r="W222" s="339"/>
      <c r="X222" s="339"/>
      <c r="Y222" s="339"/>
      <c r="Z222" s="339"/>
      <c r="AA222" s="339"/>
      <c r="AB222" s="318">
        <f t="shared" si="21"/>
        <v>0</v>
      </c>
      <c r="AC222" s="335">
        <f>Taula423[[#This Row],[Mòdul aplicat]]</f>
        <v>0</v>
      </c>
      <c r="AD222" s="336"/>
      <c r="AE222" s="343"/>
      <c r="AF222" s="269"/>
      <c r="AG222" s="474" t="str">
        <f>IF(Taula423[[#This Row],[Data inici contracte]]=0,"",12/365*Taula423[[#This Row],[Dies de contracte en vigor durant l´any 2023]])</f>
        <v/>
      </c>
      <c r="AH222" s="474" t="str">
        <f>IF(Taula423[[#This Row],[Data inici contracte]]=0,"",2/365*Taula423[[#This Row],[Dies de contracte en vigor durant l´any 2023]])</f>
        <v/>
      </c>
      <c r="AI222" s="322">
        <f>IF(AR222=1,((241.81/365)*Taula423[[#This Row],[Dies de contracte en vigor durant l´any 2023]]),0)</f>
        <v>0</v>
      </c>
      <c r="AJ222" s="322"/>
      <c r="AK22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10)]]&lt;&gt;"",AR222=1),1,0)</f>
        <v>0</v>
      </c>
      <c r="AL222" s="534">
        <f t="shared" si="25"/>
        <v>0</v>
      </c>
      <c r="AM22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22" s="322"/>
      <c r="AO222" s="274"/>
      <c r="AP222" s="274"/>
      <c r="AR222" s="429">
        <f>IF(Taula423[[#This Row],[Núm. d''ordre]]&lt;&gt;"",1,0)</f>
        <v>0</v>
      </c>
      <c r="AT222" s="429">
        <f>IF(Taula423[[#This Row],[Núm. d''ordre]]&gt;0,1,0)</f>
        <v>1</v>
      </c>
      <c r="AV222" s="275">
        <f t="shared" si="26"/>
        <v>0</v>
      </c>
      <c r="AW222" s="275">
        <f t="shared" si="27"/>
        <v>0</v>
      </c>
      <c r="AX222" s="275">
        <f t="shared" si="22"/>
        <v>0</v>
      </c>
      <c r="AY222" s="274"/>
      <c r="AZ222" s="275">
        <f t="shared" si="23"/>
        <v>0</v>
      </c>
      <c r="BA222" s="275">
        <f t="shared" si="24"/>
        <v>0</v>
      </c>
      <c r="BZ222" s="276"/>
      <c r="CA222" s="276"/>
      <c r="CB222" s="276"/>
    </row>
    <row r="223" spans="1:80" ht="13.5" customHeight="1">
      <c r="A223" s="267"/>
      <c r="B223" s="274" t="str">
        <f>IF($C223&lt;&gt;"",MAX($B$7:B222)+1,"")</f>
        <v/>
      </c>
      <c r="C223" s="325"/>
      <c r="D223" s="337"/>
      <c r="E223" s="338"/>
      <c r="F223" s="311"/>
      <c r="G223" s="311"/>
      <c r="H223" s="324"/>
      <c r="I223" s="313">
        <f ca="1">DATEDIF(Taula423[[#This Row],[Data naixement dd/mm/aaaa]],TODAY(),"Y")</f>
        <v>124</v>
      </c>
      <c r="J223" s="325"/>
      <c r="K223" s="329"/>
      <c r="L223" s="342"/>
      <c r="M223" s="328"/>
      <c r="N223" s="328"/>
      <c r="O223" s="533" t="str">
        <f>IF(Taula423[[#This Row],[Data inici contracte]]&lt;&gt;0,Taula423[[#This Row],[Data finalització contracte]]+1,"")</f>
        <v/>
      </c>
      <c r="P22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23" s="373" t="str">
        <f>IF(Taula423[[#This Row],[Data inici contracte]]&lt;&gt;0,((Taula423[[#This Row],[Dies de contracte en vigor durant l´any 2023]]/365)*14),"")</f>
        <v/>
      </c>
      <c r="R223" s="367"/>
      <c r="S223" s="367"/>
      <c r="T22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23" s="373" t="str">
        <f>IF(Taula423[[#This Row],[Suma total d''hores d''atenció]]=0,"",AM223)</f>
        <v/>
      </c>
      <c r="V223" s="329"/>
      <c r="W223" s="339"/>
      <c r="X223" s="339"/>
      <c r="Y223" s="339"/>
      <c r="Z223" s="339"/>
      <c r="AA223" s="339"/>
      <c r="AB223" s="318">
        <f t="shared" si="21"/>
        <v>0</v>
      </c>
      <c r="AC223" s="335">
        <f>Taula423[[#This Row],[Mòdul aplicat]]</f>
        <v>0</v>
      </c>
      <c r="AD223" s="336"/>
      <c r="AE223" s="343"/>
      <c r="AF223" s="269"/>
      <c r="AG223" s="474" t="str">
        <f>IF(Taula423[[#This Row],[Data inici contracte]]=0,"",12/365*Taula423[[#This Row],[Dies de contracte en vigor durant l´any 2023]])</f>
        <v/>
      </c>
      <c r="AH223" s="474" t="str">
        <f>IF(Taula423[[#This Row],[Data inici contracte]]=0,"",2/365*Taula423[[#This Row],[Dies de contracte en vigor durant l´any 2023]])</f>
        <v/>
      </c>
      <c r="AI223" s="322">
        <f>IF(AR223=1,((241.81/365)*Taula423[[#This Row],[Dies de contracte en vigor durant l´any 2023]]),0)</f>
        <v>0</v>
      </c>
      <c r="AJ223" s="322"/>
      <c r="AK22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10)]]&lt;&gt;"",AR223=1),1,0)</f>
        <v>0</v>
      </c>
      <c r="AL223" s="534">
        <f t="shared" si="25"/>
        <v>0</v>
      </c>
      <c r="AM22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23" s="322"/>
      <c r="AO223" s="274"/>
      <c r="AP223" s="274"/>
      <c r="AR223" s="429">
        <f>IF(Taula423[[#This Row],[Núm. d''ordre]]&lt;&gt;"",1,0)</f>
        <v>0</v>
      </c>
      <c r="AT223" s="429">
        <f>IF(Taula423[[#This Row],[Núm. d''ordre]]&gt;0,1,0)</f>
        <v>1</v>
      </c>
      <c r="AV223" s="275">
        <f t="shared" si="26"/>
        <v>0</v>
      </c>
      <c r="AW223" s="275">
        <f t="shared" si="27"/>
        <v>0</v>
      </c>
      <c r="AX223" s="275">
        <f t="shared" si="22"/>
        <v>0</v>
      </c>
      <c r="AY223" s="274"/>
      <c r="AZ223" s="275">
        <f t="shared" si="23"/>
        <v>0</v>
      </c>
      <c r="BA223" s="275">
        <f t="shared" si="24"/>
        <v>0</v>
      </c>
      <c r="BZ223" s="276"/>
      <c r="CA223" s="276"/>
      <c r="CB223" s="276"/>
    </row>
    <row r="224" spans="1:80" ht="13.5" customHeight="1">
      <c r="A224" s="267"/>
      <c r="B224" s="274" t="str">
        <f>IF($C224&lt;&gt;"",MAX($B$7:B223)+1,"")</f>
        <v/>
      </c>
      <c r="C224" s="325"/>
      <c r="D224" s="337"/>
      <c r="E224" s="338"/>
      <c r="F224" s="311"/>
      <c r="G224" s="311"/>
      <c r="H224" s="324"/>
      <c r="I224" s="313">
        <f ca="1">DATEDIF(Taula423[[#This Row],[Data naixement dd/mm/aaaa]],TODAY(),"Y")</f>
        <v>124</v>
      </c>
      <c r="J224" s="325"/>
      <c r="K224" s="329"/>
      <c r="L224" s="342"/>
      <c r="M224" s="328"/>
      <c r="N224" s="328"/>
      <c r="O224" s="533" t="str">
        <f>IF(Taula423[[#This Row],[Data inici contracte]]&lt;&gt;0,Taula423[[#This Row],[Data finalització contracte]]+1,"")</f>
        <v/>
      </c>
      <c r="P22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24" s="373" t="str">
        <f>IF(Taula423[[#This Row],[Data inici contracte]]&lt;&gt;0,((Taula423[[#This Row],[Dies de contracte en vigor durant l´any 2023]]/365)*14),"")</f>
        <v/>
      </c>
      <c r="R224" s="367"/>
      <c r="S224" s="367"/>
      <c r="T22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24" s="373" t="str">
        <f>IF(Taula423[[#This Row],[Suma total d''hores d''atenció]]=0,"",AM224)</f>
        <v/>
      </c>
      <c r="V224" s="329"/>
      <c r="W224" s="339"/>
      <c r="X224" s="339"/>
      <c r="Y224" s="339"/>
      <c r="Z224" s="339"/>
      <c r="AA224" s="339"/>
      <c r="AB224" s="318">
        <f t="shared" si="21"/>
        <v>0</v>
      </c>
      <c r="AC224" s="335">
        <f>Taula423[[#This Row],[Mòdul aplicat]]</f>
        <v>0</v>
      </c>
      <c r="AD224" s="336"/>
      <c r="AE224" s="343"/>
      <c r="AF224" s="269"/>
      <c r="AG224" s="474" t="str">
        <f>IF(Taula423[[#This Row],[Data inici contracte]]=0,"",12/365*Taula423[[#This Row],[Dies de contracte en vigor durant l´any 2023]])</f>
        <v/>
      </c>
      <c r="AH224" s="474" t="str">
        <f>IF(Taula423[[#This Row],[Data inici contracte]]=0,"",2/365*Taula423[[#This Row],[Dies de contracte en vigor durant l´any 2023]])</f>
        <v/>
      </c>
      <c r="AI224" s="322">
        <f>IF(AR224=1,((241.81/365)*Taula423[[#This Row],[Dies de contracte en vigor durant l´any 2023]]),0)</f>
        <v>0</v>
      </c>
      <c r="AJ224" s="322"/>
      <c r="AK22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10)]]&lt;&gt;"",AR224=1),1,0)</f>
        <v>0</v>
      </c>
      <c r="AL224" s="534">
        <f t="shared" si="25"/>
        <v>0</v>
      </c>
      <c r="AM22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24" s="322"/>
      <c r="AO224" s="274"/>
      <c r="AP224" s="274"/>
      <c r="AR224" s="429">
        <f>IF(Taula423[[#This Row],[Núm. d''ordre]]&lt;&gt;"",1,0)</f>
        <v>0</v>
      </c>
      <c r="AT224" s="429">
        <f>IF(Taula423[[#This Row],[Núm. d''ordre]]&gt;0,1,0)</f>
        <v>1</v>
      </c>
      <c r="AV224" s="275">
        <f t="shared" si="26"/>
        <v>0</v>
      </c>
      <c r="AW224" s="275">
        <f t="shared" si="27"/>
        <v>0</v>
      </c>
      <c r="AX224" s="275">
        <f t="shared" si="22"/>
        <v>0</v>
      </c>
      <c r="AY224" s="274"/>
      <c r="AZ224" s="275">
        <f t="shared" si="23"/>
        <v>0</v>
      </c>
      <c r="BA224" s="275">
        <f t="shared" si="24"/>
        <v>0</v>
      </c>
      <c r="BZ224" s="276"/>
      <c r="CA224" s="276"/>
      <c r="CB224" s="276"/>
    </row>
    <row r="225" spans="1:80" ht="13.5" customHeight="1">
      <c r="A225" s="267"/>
      <c r="B225" s="274" t="str">
        <f>IF($C225&lt;&gt;"",MAX($B$7:B224)+1,"")</f>
        <v/>
      </c>
      <c r="C225" s="325"/>
      <c r="D225" s="337"/>
      <c r="E225" s="338"/>
      <c r="F225" s="311"/>
      <c r="G225" s="311"/>
      <c r="H225" s="324"/>
      <c r="I225" s="313">
        <f ca="1">DATEDIF(Taula423[[#This Row],[Data naixement dd/mm/aaaa]],TODAY(),"Y")</f>
        <v>124</v>
      </c>
      <c r="J225" s="325"/>
      <c r="K225" s="329"/>
      <c r="L225" s="342"/>
      <c r="M225" s="328"/>
      <c r="N225" s="328"/>
      <c r="O225" s="533" t="str">
        <f>IF(Taula423[[#This Row],[Data inici contracte]]&lt;&gt;0,Taula423[[#This Row],[Data finalització contracte]]+1,"")</f>
        <v/>
      </c>
      <c r="P22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25" s="373" t="str">
        <f>IF(Taula423[[#This Row],[Data inici contracte]]&lt;&gt;0,((Taula423[[#This Row],[Dies de contracte en vigor durant l´any 2023]]/365)*14),"")</f>
        <v/>
      </c>
      <c r="R225" s="367"/>
      <c r="S225" s="367"/>
      <c r="T22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25" s="373" t="str">
        <f>IF(Taula423[[#This Row],[Suma total d''hores d''atenció]]=0,"",AM225)</f>
        <v/>
      </c>
      <c r="V225" s="329"/>
      <c r="W225" s="339"/>
      <c r="X225" s="339"/>
      <c r="Y225" s="339"/>
      <c r="Z225" s="339"/>
      <c r="AA225" s="339"/>
      <c r="AB225" s="318">
        <f t="shared" si="21"/>
        <v>0</v>
      </c>
      <c r="AC225" s="335">
        <f>Taula423[[#This Row],[Mòdul aplicat]]</f>
        <v>0</v>
      </c>
      <c r="AD225" s="336"/>
      <c r="AE225" s="343"/>
      <c r="AF225" s="269"/>
      <c r="AG225" s="474" t="str">
        <f>IF(Taula423[[#This Row],[Data inici contracte]]=0,"",12/365*Taula423[[#This Row],[Dies de contracte en vigor durant l´any 2023]])</f>
        <v/>
      </c>
      <c r="AH225" s="474" t="str">
        <f>IF(Taula423[[#This Row],[Data inici contracte]]=0,"",2/365*Taula423[[#This Row],[Dies de contracte en vigor durant l´any 2023]])</f>
        <v/>
      </c>
      <c r="AI225" s="322">
        <f>IF(AR225=1,((241.81/365)*Taula423[[#This Row],[Dies de contracte en vigor durant l´any 2023]]),0)</f>
        <v>0</v>
      </c>
      <c r="AJ225" s="322"/>
      <c r="AK22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10)]]&lt;&gt;"",AR225=1),1,0)</f>
        <v>0</v>
      </c>
      <c r="AL225" s="534">
        <f t="shared" si="25"/>
        <v>0</v>
      </c>
      <c r="AM22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25" s="322"/>
      <c r="AO225" s="274"/>
      <c r="AP225" s="274"/>
      <c r="AR225" s="429">
        <f>IF(Taula423[[#This Row],[Núm. d''ordre]]&lt;&gt;"",1,0)</f>
        <v>0</v>
      </c>
      <c r="AT225" s="429">
        <f>IF(Taula423[[#This Row],[Núm. d''ordre]]&gt;0,1,0)</f>
        <v>1</v>
      </c>
      <c r="AV225" s="275">
        <f t="shared" si="26"/>
        <v>0</v>
      </c>
      <c r="AW225" s="275">
        <f t="shared" si="27"/>
        <v>0</v>
      </c>
      <c r="AX225" s="275">
        <f t="shared" si="22"/>
        <v>0</v>
      </c>
      <c r="AY225" s="274"/>
      <c r="AZ225" s="275">
        <f t="shared" si="23"/>
        <v>0</v>
      </c>
      <c r="BA225" s="275">
        <f t="shared" si="24"/>
        <v>0</v>
      </c>
      <c r="BZ225" s="276"/>
      <c r="CA225" s="276"/>
      <c r="CB225" s="276"/>
    </row>
    <row r="226" spans="1:80" ht="13.5" customHeight="1">
      <c r="A226" s="267"/>
      <c r="B226" s="274" t="str">
        <f>IF($C226&lt;&gt;"",MAX($B$7:B225)+1,"")</f>
        <v/>
      </c>
      <c r="C226" s="325"/>
      <c r="D226" s="337"/>
      <c r="E226" s="338"/>
      <c r="F226" s="311"/>
      <c r="G226" s="311"/>
      <c r="H226" s="324"/>
      <c r="I226" s="313">
        <f ca="1">DATEDIF(Taula423[[#This Row],[Data naixement dd/mm/aaaa]],TODAY(),"Y")</f>
        <v>124</v>
      </c>
      <c r="J226" s="325"/>
      <c r="K226" s="329"/>
      <c r="L226" s="342"/>
      <c r="M226" s="328"/>
      <c r="N226" s="328"/>
      <c r="O226" s="533" t="str">
        <f>IF(Taula423[[#This Row],[Data inici contracte]]&lt;&gt;0,Taula423[[#This Row],[Data finalització contracte]]+1,"")</f>
        <v/>
      </c>
      <c r="P22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26" s="373" t="str">
        <f>IF(Taula423[[#This Row],[Data inici contracte]]&lt;&gt;0,((Taula423[[#This Row],[Dies de contracte en vigor durant l´any 2023]]/365)*14),"")</f>
        <v/>
      </c>
      <c r="R226" s="367"/>
      <c r="S226" s="367"/>
      <c r="T22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26" s="373" t="str">
        <f>IF(Taula423[[#This Row],[Suma total d''hores d''atenció]]=0,"",AM226)</f>
        <v/>
      </c>
      <c r="V226" s="329"/>
      <c r="W226" s="339"/>
      <c r="X226" s="339"/>
      <c r="Y226" s="339"/>
      <c r="Z226" s="339"/>
      <c r="AA226" s="339"/>
      <c r="AB226" s="318">
        <f t="shared" si="21"/>
        <v>0</v>
      </c>
      <c r="AC226" s="335">
        <f>Taula423[[#This Row],[Mòdul aplicat]]</f>
        <v>0</v>
      </c>
      <c r="AD226" s="336"/>
      <c r="AE226" s="343"/>
      <c r="AF226" s="269"/>
      <c r="AG226" s="474" t="str">
        <f>IF(Taula423[[#This Row],[Data inici contracte]]=0,"",12/365*Taula423[[#This Row],[Dies de contracte en vigor durant l´any 2023]])</f>
        <v/>
      </c>
      <c r="AH226" s="474" t="str">
        <f>IF(Taula423[[#This Row],[Data inici contracte]]=0,"",2/365*Taula423[[#This Row],[Dies de contracte en vigor durant l´any 2023]])</f>
        <v/>
      </c>
      <c r="AI226" s="322">
        <f>IF(AR226=1,((241.81/365)*Taula423[[#This Row],[Dies de contracte en vigor durant l´any 2023]]),0)</f>
        <v>0</v>
      </c>
      <c r="AJ226" s="322"/>
      <c r="AK22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10)]]&lt;&gt;"",AR226=1),1,0)</f>
        <v>0</v>
      </c>
      <c r="AL226" s="534">
        <f t="shared" si="25"/>
        <v>0</v>
      </c>
      <c r="AM22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26" s="322"/>
      <c r="AO226" s="274"/>
      <c r="AP226" s="274"/>
      <c r="AR226" s="429">
        <f>IF(Taula423[[#This Row],[Núm. d''ordre]]&lt;&gt;"",1,0)</f>
        <v>0</v>
      </c>
      <c r="AT226" s="429">
        <f>IF(Taula423[[#This Row],[Núm. d''ordre]]&gt;0,1,0)</f>
        <v>1</v>
      </c>
      <c r="AV226" s="275">
        <f t="shared" si="26"/>
        <v>0</v>
      </c>
      <c r="AW226" s="275">
        <f t="shared" si="27"/>
        <v>0</v>
      </c>
      <c r="AX226" s="275">
        <f t="shared" si="22"/>
        <v>0</v>
      </c>
      <c r="AY226" s="274"/>
      <c r="AZ226" s="275">
        <f t="shared" si="23"/>
        <v>0</v>
      </c>
      <c r="BA226" s="275">
        <f t="shared" si="24"/>
        <v>0</v>
      </c>
      <c r="BZ226" s="276"/>
      <c r="CA226" s="276"/>
      <c r="CB226" s="276"/>
    </row>
    <row r="227" spans="1:80" ht="13.5" customHeight="1">
      <c r="A227" s="267"/>
      <c r="B227" s="274" t="str">
        <f>IF($C227&lt;&gt;"",MAX($B$7:B226)+1,"")</f>
        <v/>
      </c>
      <c r="C227" s="325"/>
      <c r="D227" s="337"/>
      <c r="E227" s="338"/>
      <c r="F227" s="311"/>
      <c r="G227" s="311"/>
      <c r="H227" s="324"/>
      <c r="I227" s="313">
        <f ca="1">DATEDIF(Taula423[[#This Row],[Data naixement dd/mm/aaaa]],TODAY(),"Y")</f>
        <v>124</v>
      </c>
      <c r="J227" s="325"/>
      <c r="K227" s="329"/>
      <c r="L227" s="342"/>
      <c r="M227" s="328"/>
      <c r="N227" s="328"/>
      <c r="O227" s="533" t="str">
        <f>IF(Taula423[[#This Row],[Data inici contracte]]&lt;&gt;0,Taula423[[#This Row],[Data finalització contracte]]+1,"")</f>
        <v/>
      </c>
      <c r="P22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27" s="373" t="str">
        <f>IF(Taula423[[#This Row],[Data inici contracte]]&lt;&gt;0,((Taula423[[#This Row],[Dies de contracte en vigor durant l´any 2023]]/365)*14),"")</f>
        <v/>
      </c>
      <c r="R227" s="367"/>
      <c r="S227" s="367"/>
      <c r="T22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27" s="373" t="str">
        <f>IF(Taula423[[#This Row],[Suma total d''hores d''atenció]]=0,"",AM227)</f>
        <v/>
      </c>
      <c r="V227" s="329"/>
      <c r="W227" s="339"/>
      <c r="X227" s="339"/>
      <c r="Y227" s="339"/>
      <c r="Z227" s="339"/>
      <c r="AA227" s="339"/>
      <c r="AB227" s="318">
        <f t="shared" si="21"/>
        <v>0</v>
      </c>
      <c r="AC227" s="335">
        <f>Taula423[[#This Row],[Mòdul aplicat]]</f>
        <v>0</v>
      </c>
      <c r="AD227" s="336"/>
      <c r="AE227" s="306"/>
      <c r="AF227" s="269"/>
      <c r="AG227" s="474" t="str">
        <f>IF(Taula423[[#This Row],[Data inici contracte]]=0,"",12/365*Taula423[[#This Row],[Dies de contracte en vigor durant l´any 2023]])</f>
        <v/>
      </c>
      <c r="AH227" s="474" t="str">
        <f>IF(Taula423[[#This Row],[Data inici contracte]]=0,"",2/365*Taula423[[#This Row],[Dies de contracte en vigor durant l´any 2023]])</f>
        <v/>
      </c>
      <c r="AI227" s="322">
        <f>IF(AR227=1,((241.81/365)*Taula423[[#This Row],[Dies de contracte en vigor durant l´any 2023]]),0)</f>
        <v>0</v>
      </c>
      <c r="AJ227" s="322"/>
      <c r="AK22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10)]]&lt;&gt;"",AR227=1),1,0)</f>
        <v>0</v>
      </c>
      <c r="AL227" s="534">
        <f t="shared" si="25"/>
        <v>0</v>
      </c>
      <c r="AM22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27" s="322"/>
      <c r="AO227" s="274"/>
      <c r="AP227" s="274"/>
      <c r="AR227" s="429">
        <f>IF(Taula423[[#This Row],[Núm. d''ordre]]&lt;&gt;"",1,0)</f>
        <v>0</v>
      </c>
      <c r="AT227" s="429">
        <f>IF(Taula423[[#This Row],[Núm. d''ordre]]&gt;0,1,0)</f>
        <v>1</v>
      </c>
      <c r="AV227" s="275">
        <f t="shared" si="26"/>
        <v>0</v>
      </c>
      <c r="AW227" s="275">
        <f t="shared" si="27"/>
        <v>0</v>
      </c>
      <c r="AX227" s="275">
        <f t="shared" si="22"/>
        <v>0</v>
      </c>
      <c r="AY227" s="274"/>
      <c r="AZ227" s="275">
        <f t="shared" si="23"/>
        <v>0</v>
      </c>
      <c r="BA227" s="275">
        <f t="shared" si="24"/>
        <v>0</v>
      </c>
      <c r="BZ227" s="276"/>
      <c r="CA227" s="276"/>
      <c r="CB227" s="276"/>
    </row>
    <row r="228" spans="1:80" ht="13.5" customHeight="1">
      <c r="A228" s="267"/>
      <c r="B228" s="274" t="str">
        <f>IF($C228&lt;&gt;"",MAX($B$7:B227)+1,"")</f>
        <v/>
      </c>
      <c r="C228" s="325"/>
      <c r="D228" s="337"/>
      <c r="E228" s="338"/>
      <c r="F228" s="311"/>
      <c r="G228" s="311"/>
      <c r="H228" s="324"/>
      <c r="I228" s="313">
        <f ca="1">DATEDIF(Taula423[[#This Row],[Data naixement dd/mm/aaaa]],TODAY(),"Y")</f>
        <v>124</v>
      </c>
      <c r="J228" s="325"/>
      <c r="K228" s="329"/>
      <c r="L228" s="342"/>
      <c r="M228" s="328"/>
      <c r="N228" s="328"/>
      <c r="O228" s="533" t="str">
        <f>IF(Taula423[[#This Row],[Data inici contracte]]&lt;&gt;0,Taula423[[#This Row],[Data finalització contracte]]+1,"")</f>
        <v/>
      </c>
      <c r="P22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28" s="373" t="str">
        <f>IF(Taula423[[#This Row],[Data inici contracte]]&lt;&gt;0,((Taula423[[#This Row],[Dies de contracte en vigor durant l´any 2023]]/365)*14),"")</f>
        <v/>
      </c>
      <c r="R228" s="367"/>
      <c r="S228" s="367"/>
      <c r="T22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28" s="373" t="str">
        <f>IF(Taula423[[#This Row],[Suma total d''hores d''atenció]]=0,"",AM228)</f>
        <v/>
      </c>
      <c r="V228" s="329"/>
      <c r="W228" s="339"/>
      <c r="X228" s="339"/>
      <c r="Y228" s="339"/>
      <c r="Z228" s="339"/>
      <c r="AA228" s="339"/>
      <c r="AB228" s="318">
        <f t="shared" si="21"/>
        <v>0</v>
      </c>
      <c r="AC228" s="335">
        <f>Taula423[[#This Row],[Mòdul aplicat]]</f>
        <v>0</v>
      </c>
      <c r="AD228" s="336"/>
      <c r="AE228" s="306"/>
      <c r="AF228" s="269"/>
      <c r="AG228" s="474" t="str">
        <f>IF(Taula423[[#This Row],[Data inici contracte]]=0,"",12/365*Taula423[[#This Row],[Dies de contracte en vigor durant l´any 2023]])</f>
        <v/>
      </c>
      <c r="AH228" s="474" t="str">
        <f>IF(Taula423[[#This Row],[Data inici contracte]]=0,"",2/365*Taula423[[#This Row],[Dies de contracte en vigor durant l´any 2023]])</f>
        <v/>
      </c>
      <c r="AI228" s="322">
        <f>IF(AR228=1,((241.81/365)*Taula423[[#This Row],[Dies de contracte en vigor durant l´any 2023]]),0)</f>
        <v>0</v>
      </c>
      <c r="AJ228" s="322"/>
      <c r="AK22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10)]]&lt;&gt;"",AR228=1),1,0)</f>
        <v>0</v>
      </c>
      <c r="AL228" s="534">
        <f t="shared" si="25"/>
        <v>0</v>
      </c>
      <c r="AM22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28" s="322"/>
      <c r="AO228" s="274"/>
      <c r="AP228" s="274"/>
      <c r="AR228" s="429">
        <f>IF(Taula423[[#This Row],[Núm. d''ordre]]&lt;&gt;"",1,0)</f>
        <v>0</v>
      </c>
      <c r="AT228" s="429">
        <f>IF(Taula423[[#This Row],[Núm. d''ordre]]&gt;0,1,0)</f>
        <v>1</v>
      </c>
      <c r="AV228" s="275">
        <f t="shared" si="26"/>
        <v>0</v>
      </c>
      <c r="AW228" s="275">
        <f t="shared" si="27"/>
        <v>0</v>
      </c>
      <c r="AX228" s="275">
        <f t="shared" si="22"/>
        <v>0</v>
      </c>
      <c r="AY228" s="274"/>
      <c r="AZ228" s="275">
        <f t="shared" si="23"/>
        <v>0</v>
      </c>
      <c r="BA228" s="275">
        <f t="shared" si="24"/>
        <v>0</v>
      </c>
      <c r="BZ228" s="276"/>
      <c r="CA228" s="276"/>
      <c r="CB228" s="276"/>
    </row>
    <row r="229" spans="1:80" ht="13.5" customHeight="1">
      <c r="A229" s="267"/>
      <c r="B229" s="274" t="str">
        <f>IF($C229&lt;&gt;"",MAX($B$7:B228)+1,"")</f>
        <v/>
      </c>
      <c r="C229" s="325"/>
      <c r="D229" s="337"/>
      <c r="E229" s="338"/>
      <c r="F229" s="311"/>
      <c r="G229" s="311"/>
      <c r="H229" s="324"/>
      <c r="I229" s="313">
        <f ca="1">DATEDIF(Taula423[[#This Row],[Data naixement dd/mm/aaaa]],TODAY(),"Y")</f>
        <v>124</v>
      </c>
      <c r="J229" s="325"/>
      <c r="K229" s="329"/>
      <c r="L229" s="342"/>
      <c r="M229" s="328"/>
      <c r="N229" s="328"/>
      <c r="O229" s="533" t="str">
        <f>IF(Taula423[[#This Row],[Data inici contracte]]&lt;&gt;0,Taula423[[#This Row],[Data finalització contracte]]+1,"")</f>
        <v/>
      </c>
      <c r="P22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29" s="373" t="str">
        <f>IF(Taula423[[#This Row],[Data inici contracte]]&lt;&gt;0,((Taula423[[#This Row],[Dies de contracte en vigor durant l´any 2023]]/365)*14),"")</f>
        <v/>
      </c>
      <c r="R229" s="367"/>
      <c r="S229" s="367"/>
      <c r="T22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29" s="373" t="str">
        <f>IF(Taula423[[#This Row],[Suma total d''hores d''atenció]]=0,"",AM229)</f>
        <v/>
      </c>
      <c r="V229" s="329"/>
      <c r="W229" s="339"/>
      <c r="X229" s="339"/>
      <c r="Y229" s="339"/>
      <c r="Z229" s="339"/>
      <c r="AA229" s="339"/>
      <c r="AB229" s="318">
        <f t="shared" si="21"/>
        <v>0</v>
      </c>
      <c r="AC229" s="335">
        <f>Taula423[[#This Row],[Mòdul aplicat]]</f>
        <v>0</v>
      </c>
      <c r="AD229" s="336"/>
      <c r="AE229" s="306"/>
      <c r="AF229" s="269"/>
      <c r="AG229" s="474" t="str">
        <f>IF(Taula423[[#This Row],[Data inici contracte]]=0,"",12/365*Taula423[[#This Row],[Dies de contracte en vigor durant l´any 2023]])</f>
        <v/>
      </c>
      <c r="AH229" s="474" t="str">
        <f>IF(Taula423[[#This Row],[Data inici contracte]]=0,"",2/365*Taula423[[#This Row],[Dies de contracte en vigor durant l´any 2023]])</f>
        <v/>
      </c>
      <c r="AI229" s="322">
        <f>IF(AR229=1,((241.81/365)*Taula423[[#This Row],[Dies de contracte en vigor durant l´any 2023]]),0)</f>
        <v>0</v>
      </c>
      <c r="AJ229" s="322"/>
      <c r="AK22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10)]]&lt;&gt;"",AR229=1),1,0)</f>
        <v>0</v>
      </c>
      <c r="AL229" s="534">
        <f t="shared" si="25"/>
        <v>0</v>
      </c>
      <c r="AM22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29" s="322"/>
      <c r="AO229" s="274"/>
      <c r="AP229" s="274"/>
      <c r="AR229" s="429">
        <f>IF(Taula423[[#This Row],[Núm. d''ordre]]&lt;&gt;"",1,0)</f>
        <v>0</v>
      </c>
      <c r="AT229" s="429">
        <f>IF(Taula423[[#This Row],[Núm. d''ordre]]&gt;0,1,0)</f>
        <v>1</v>
      </c>
      <c r="AV229" s="275">
        <f t="shared" si="26"/>
        <v>0</v>
      </c>
      <c r="AW229" s="275">
        <f t="shared" si="27"/>
        <v>0</v>
      </c>
      <c r="AX229" s="275">
        <f t="shared" si="22"/>
        <v>0</v>
      </c>
      <c r="AY229" s="274"/>
      <c r="AZ229" s="275">
        <f t="shared" si="23"/>
        <v>0</v>
      </c>
      <c r="BA229" s="275">
        <f t="shared" si="24"/>
        <v>0</v>
      </c>
      <c r="BZ229" s="276"/>
      <c r="CA229" s="276"/>
      <c r="CB229" s="276"/>
    </row>
    <row r="230" spans="1:80" ht="13.5" customHeight="1">
      <c r="A230" s="267"/>
      <c r="B230" s="274" t="str">
        <f>IF($C230&lt;&gt;"",MAX($B$7:B229)+1,"")</f>
        <v/>
      </c>
      <c r="C230" s="325"/>
      <c r="D230" s="337"/>
      <c r="E230" s="338"/>
      <c r="F230" s="311"/>
      <c r="G230" s="311"/>
      <c r="H230" s="324"/>
      <c r="I230" s="313">
        <f ca="1">DATEDIF(Taula423[[#This Row],[Data naixement dd/mm/aaaa]],TODAY(),"Y")</f>
        <v>124</v>
      </c>
      <c r="J230" s="325"/>
      <c r="K230" s="329"/>
      <c r="L230" s="342"/>
      <c r="M230" s="328"/>
      <c r="N230" s="328"/>
      <c r="O230" s="533" t="str">
        <f>IF(Taula423[[#This Row],[Data inici contracte]]&lt;&gt;0,Taula423[[#This Row],[Data finalització contracte]]+1,"")</f>
        <v/>
      </c>
      <c r="P23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30" s="373" t="str">
        <f>IF(Taula423[[#This Row],[Data inici contracte]]&lt;&gt;0,((Taula423[[#This Row],[Dies de contracte en vigor durant l´any 2023]]/365)*14),"")</f>
        <v/>
      </c>
      <c r="R230" s="367"/>
      <c r="S230" s="367"/>
      <c r="T23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30" s="373" t="str">
        <f>IF(Taula423[[#This Row],[Suma total d''hores d''atenció]]=0,"",AM230)</f>
        <v/>
      </c>
      <c r="V230" s="329"/>
      <c r="W230" s="339"/>
      <c r="X230" s="339"/>
      <c r="Y230" s="339"/>
      <c r="Z230" s="339"/>
      <c r="AA230" s="339"/>
      <c r="AB230" s="318">
        <f t="shared" si="21"/>
        <v>0</v>
      </c>
      <c r="AC230" s="335">
        <f>Taula423[[#This Row],[Mòdul aplicat]]</f>
        <v>0</v>
      </c>
      <c r="AD230" s="336"/>
      <c r="AE230" s="306"/>
      <c r="AF230" s="269"/>
      <c r="AG230" s="474" t="str">
        <f>IF(Taula423[[#This Row],[Data inici contracte]]=0,"",12/365*Taula423[[#This Row],[Dies de contracte en vigor durant l´any 2023]])</f>
        <v/>
      </c>
      <c r="AH230" s="474" t="str">
        <f>IF(Taula423[[#This Row],[Data inici contracte]]=0,"",2/365*Taula423[[#This Row],[Dies de contracte en vigor durant l´any 2023]])</f>
        <v/>
      </c>
      <c r="AI230" s="322">
        <f>IF(AR230=1,((241.81/365)*Taula423[[#This Row],[Dies de contracte en vigor durant l´any 2023]]),0)</f>
        <v>0</v>
      </c>
      <c r="AJ230" s="322"/>
      <c r="AK23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10)]]&lt;&gt;"",AR230=1),1,0)</f>
        <v>0</v>
      </c>
      <c r="AL230" s="534">
        <f t="shared" si="25"/>
        <v>0</v>
      </c>
      <c r="AM23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30" s="322"/>
      <c r="AO230" s="274"/>
      <c r="AP230" s="274"/>
      <c r="AR230" s="429">
        <f>IF(Taula423[[#This Row],[Núm. d''ordre]]&lt;&gt;"",1,0)</f>
        <v>0</v>
      </c>
      <c r="AT230" s="429">
        <f>IF(Taula423[[#This Row],[Núm. d''ordre]]&gt;0,1,0)</f>
        <v>1</v>
      </c>
      <c r="AV230" s="275">
        <f t="shared" si="26"/>
        <v>0</v>
      </c>
      <c r="AW230" s="275">
        <f t="shared" si="27"/>
        <v>0</v>
      </c>
      <c r="AX230" s="275">
        <f t="shared" si="22"/>
        <v>0</v>
      </c>
      <c r="AY230" s="274"/>
      <c r="AZ230" s="275">
        <f t="shared" si="23"/>
        <v>0</v>
      </c>
      <c r="BA230" s="275">
        <f t="shared" si="24"/>
        <v>0</v>
      </c>
      <c r="BZ230" s="276"/>
      <c r="CA230" s="276"/>
      <c r="CB230" s="276"/>
    </row>
    <row r="231" spans="1:80" ht="13.5" customHeight="1">
      <c r="A231" s="267"/>
      <c r="B231" s="274" t="str">
        <f>IF($C231&lt;&gt;"",MAX($B$7:B230)+1,"")</f>
        <v/>
      </c>
      <c r="C231" s="325"/>
      <c r="D231" s="337"/>
      <c r="E231" s="338"/>
      <c r="F231" s="311"/>
      <c r="G231" s="311"/>
      <c r="H231" s="324"/>
      <c r="I231" s="313">
        <f ca="1">DATEDIF(Taula423[[#This Row],[Data naixement dd/mm/aaaa]],TODAY(),"Y")</f>
        <v>124</v>
      </c>
      <c r="J231" s="325"/>
      <c r="K231" s="329"/>
      <c r="L231" s="342"/>
      <c r="M231" s="328"/>
      <c r="N231" s="328"/>
      <c r="O231" s="533" t="str">
        <f>IF(Taula423[[#This Row],[Data inici contracte]]&lt;&gt;0,Taula423[[#This Row],[Data finalització contracte]]+1,"")</f>
        <v/>
      </c>
      <c r="P23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31" s="373" t="str">
        <f>IF(Taula423[[#This Row],[Data inici contracte]]&lt;&gt;0,((Taula423[[#This Row],[Dies de contracte en vigor durant l´any 2023]]/365)*14),"")</f>
        <v/>
      </c>
      <c r="R231" s="367"/>
      <c r="S231" s="367"/>
      <c r="T23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31" s="373" t="str">
        <f>IF(Taula423[[#This Row],[Suma total d''hores d''atenció]]=0,"",AM231)</f>
        <v/>
      </c>
      <c r="V231" s="329"/>
      <c r="W231" s="339"/>
      <c r="X231" s="339"/>
      <c r="Y231" s="339"/>
      <c r="Z231" s="339"/>
      <c r="AA231" s="339"/>
      <c r="AB231" s="318">
        <f t="shared" si="21"/>
        <v>0</v>
      </c>
      <c r="AC231" s="335">
        <f>Taula423[[#This Row],[Mòdul aplicat]]</f>
        <v>0</v>
      </c>
      <c r="AD231" s="336"/>
      <c r="AE231" s="306"/>
      <c r="AF231" s="269"/>
      <c r="AG231" s="474" t="str">
        <f>IF(Taula423[[#This Row],[Data inici contracte]]=0,"",12/365*Taula423[[#This Row],[Dies de contracte en vigor durant l´any 2023]])</f>
        <v/>
      </c>
      <c r="AH231" s="474" t="str">
        <f>IF(Taula423[[#This Row],[Data inici contracte]]=0,"",2/365*Taula423[[#This Row],[Dies de contracte en vigor durant l´any 2023]])</f>
        <v/>
      </c>
      <c r="AI231" s="322">
        <f>IF(AR231=1,((241.81/365)*Taula423[[#This Row],[Dies de contracte en vigor durant l´any 2023]]),0)</f>
        <v>0</v>
      </c>
      <c r="AJ231" s="322"/>
      <c r="AK23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10)]]&lt;&gt;"",AR231=1),1,0)</f>
        <v>0</v>
      </c>
      <c r="AL231" s="534">
        <f t="shared" si="25"/>
        <v>0</v>
      </c>
      <c r="AM23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31" s="322"/>
      <c r="AO231" s="274"/>
      <c r="AP231" s="274"/>
      <c r="AR231" s="429">
        <f>IF(Taula423[[#This Row],[Núm. d''ordre]]&lt;&gt;"",1,0)</f>
        <v>0</v>
      </c>
      <c r="AT231" s="429">
        <f>IF(Taula423[[#This Row],[Núm. d''ordre]]&gt;0,1,0)</f>
        <v>1</v>
      </c>
      <c r="AV231" s="275">
        <f t="shared" si="26"/>
        <v>0</v>
      </c>
      <c r="AW231" s="275">
        <f t="shared" si="27"/>
        <v>0</v>
      </c>
      <c r="AX231" s="275">
        <f t="shared" si="22"/>
        <v>0</v>
      </c>
      <c r="AY231" s="274"/>
      <c r="AZ231" s="275">
        <f t="shared" si="23"/>
        <v>0</v>
      </c>
      <c r="BA231" s="275">
        <f t="shared" si="24"/>
        <v>0</v>
      </c>
      <c r="BZ231" s="276"/>
      <c r="CA231" s="276"/>
      <c r="CB231" s="276"/>
    </row>
    <row r="232" spans="1:80" ht="13.5" customHeight="1">
      <c r="A232" s="267"/>
      <c r="B232" s="274" t="str">
        <f>IF($C232&lt;&gt;"",MAX($B$7:B231)+1,"")</f>
        <v/>
      </c>
      <c r="C232" s="325"/>
      <c r="D232" s="337"/>
      <c r="E232" s="338"/>
      <c r="F232" s="311"/>
      <c r="G232" s="311"/>
      <c r="H232" s="324"/>
      <c r="I232" s="313">
        <f ca="1">DATEDIF(Taula423[[#This Row],[Data naixement dd/mm/aaaa]],TODAY(),"Y")</f>
        <v>124</v>
      </c>
      <c r="J232" s="325"/>
      <c r="K232" s="329"/>
      <c r="L232" s="342"/>
      <c r="M232" s="328"/>
      <c r="N232" s="328"/>
      <c r="O232" s="533" t="str">
        <f>IF(Taula423[[#This Row],[Data inici contracte]]&lt;&gt;0,Taula423[[#This Row],[Data finalització contracte]]+1,"")</f>
        <v/>
      </c>
      <c r="P23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32" s="373" t="str">
        <f>IF(Taula423[[#This Row],[Data inici contracte]]&lt;&gt;0,((Taula423[[#This Row],[Dies de contracte en vigor durant l´any 2023]]/365)*14),"")</f>
        <v/>
      </c>
      <c r="R232" s="367"/>
      <c r="S232" s="367"/>
      <c r="T23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32" s="373" t="str">
        <f>IF(Taula423[[#This Row],[Suma total d''hores d''atenció]]=0,"",AM232)</f>
        <v/>
      </c>
      <c r="V232" s="329"/>
      <c r="W232" s="339"/>
      <c r="X232" s="339"/>
      <c r="Y232" s="339"/>
      <c r="Z232" s="339"/>
      <c r="AA232" s="339"/>
      <c r="AB232" s="318">
        <f t="shared" si="21"/>
        <v>0</v>
      </c>
      <c r="AC232" s="335">
        <f>Taula423[[#This Row],[Mòdul aplicat]]</f>
        <v>0</v>
      </c>
      <c r="AD232" s="336"/>
      <c r="AE232" s="306"/>
      <c r="AF232" s="269"/>
      <c r="AG232" s="474" t="str">
        <f>IF(Taula423[[#This Row],[Data inici contracte]]=0,"",12/365*Taula423[[#This Row],[Dies de contracte en vigor durant l´any 2023]])</f>
        <v/>
      </c>
      <c r="AH232" s="474" t="str">
        <f>IF(Taula423[[#This Row],[Data inici contracte]]=0,"",2/365*Taula423[[#This Row],[Dies de contracte en vigor durant l´any 2023]])</f>
        <v/>
      </c>
      <c r="AI232" s="322">
        <f>IF(AR232=1,((241.81/365)*Taula423[[#This Row],[Dies de contracte en vigor durant l´any 2023]]),0)</f>
        <v>0</v>
      </c>
      <c r="AJ232" s="322"/>
      <c r="AK23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10)]]&lt;&gt;"",AR232=1),1,0)</f>
        <v>0</v>
      </c>
      <c r="AL232" s="534">
        <f t="shared" si="25"/>
        <v>0</v>
      </c>
      <c r="AM23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32" s="322"/>
      <c r="AO232" s="274"/>
      <c r="AP232" s="274"/>
      <c r="AR232" s="429">
        <f>IF(Taula423[[#This Row],[Núm. d''ordre]]&lt;&gt;"",1,0)</f>
        <v>0</v>
      </c>
      <c r="AT232" s="429">
        <f>IF(Taula423[[#This Row],[Núm. d''ordre]]&gt;0,1,0)</f>
        <v>1</v>
      </c>
      <c r="AV232" s="275">
        <f t="shared" si="26"/>
        <v>0</v>
      </c>
      <c r="AW232" s="275">
        <f t="shared" si="27"/>
        <v>0</v>
      </c>
      <c r="AX232" s="275">
        <f t="shared" si="22"/>
        <v>0</v>
      </c>
      <c r="AY232" s="274"/>
      <c r="AZ232" s="275">
        <f t="shared" si="23"/>
        <v>0</v>
      </c>
      <c r="BA232" s="275">
        <f t="shared" si="24"/>
        <v>0</v>
      </c>
      <c r="BZ232" s="276"/>
      <c r="CA232" s="276"/>
      <c r="CB232" s="276"/>
    </row>
    <row r="233" spans="1:80" ht="13.5" customHeight="1">
      <c r="A233" s="267"/>
      <c r="B233" s="274" t="str">
        <f>IF($C233&lt;&gt;"",MAX($B$7:B232)+1,"")</f>
        <v/>
      </c>
      <c r="C233" s="325"/>
      <c r="D233" s="337"/>
      <c r="E233" s="338"/>
      <c r="F233" s="311"/>
      <c r="G233" s="311"/>
      <c r="H233" s="324"/>
      <c r="I233" s="313">
        <f ca="1">DATEDIF(Taula423[[#This Row],[Data naixement dd/mm/aaaa]],TODAY(),"Y")</f>
        <v>124</v>
      </c>
      <c r="J233" s="325"/>
      <c r="K233" s="329"/>
      <c r="L233" s="342"/>
      <c r="M233" s="328"/>
      <c r="N233" s="328"/>
      <c r="O233" s="533" t="str">
        <f>IF(Taula423[[#This Row],[Data inici contracte]]&lt;&gt;0,Taula423[[#This Row],[Data finalització contracte]]+1,"")</f>
        <v/>
      </c>
      <c r="P23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33" s="373" t="str">
        <f>IF(Taula423[[#This Row],[Data inici contracte]]&lt;&gt;0,((Taula423[[#This Row],[Dies de contracte en vigor durant l´any 2023]]/365)*14),"")</f>
        <v/>
      </c>
      <c r="R233" s="367"/>
      <c r="S233" s="367"/>
      <c r="T23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33" s="373" t="str">
        <f>IF(Taula423[[#This Row],[Suma total d''hores d''atenció]]=0,"",AM233)</f>
        <v/>
      </c>
      <c r="V233" s="329"/>
      <c r="W233" s="339"/>
      <c r="X233" s="339"/>
      <c r="Y233" s="339"/>
      <c r="Z233" s="339"/>
      <c r="AA233" s="339"/>
      <c r="AB233" s="318">
        <f t="shared" si="21"/>
        <v>0</v>
      </c>
      <c r="AC233" s="335">
        <f>Taula423[[#This Row],[Mòdul aplicat]]</f>
        <v>0</v>
      </c>
      <c r="AD233" s="336"/>
      <c r="AE233" s="343"/>
      <c r="AF233" s="269"/>
      <c r="AG233" s="474" t="str">
        <f>IF(Taula423[[#This Row],[Data inici contracte]]=0,"",12/365*Taula423[[#This Row],[Dies de contracte en vigor durant l´any 2023]])</f>
        <v/>
      </c>
      <c r="AH233" s="474" t="str">
        <f>IF(Taula423[[#This Row],[Data inici contracte]]=0,"",2/365*Taula423[[#This Row],[Dies de contracte en vigor durant l´any 2023]])</f>
        <v/>
      </c>
      <c r="AI233" s="322">
        <f>IF(AR233=1,((241.81/365)*Taula423[[#This Row],[Dies de contracte en vigor durant l´any 2023]]),0)</f>
        <v>0</v>
      </c>
      <c r="AJ233" s="322"/>
      <c r="AK23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10)]]&lt;&gt;"",AR233=1),1,0)</f>
        <v>0</v>
      </c>
      <c r="AL233" s="534">
        <f t="shared" si="25"/>
        <v>0</v>
      </c>
      <c r="AM23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33" s="322"/>
      <c r="AO233" s="274"/>
      <c r="AP233" s="274"/>
      <c r="AR233" s="429">
        <f>IF(Taula423[[#This Row],[Núm. d''ordre]]&lt;&gt;"",1,0)</f>
        <v>0</v>
      </c>
      <c r="AT233" s="429">
        <f>IF(Taula423[[#This Row],[Núm. d''ordre]]&gt;0,1,0)</f>
        <v>1</v>
      </c>
      <c r="AV233" s="275">
        <f t="shared" si="26"/>
        <v>0</v>
      </c>
      <c r="AW233" s="275">
        <f t="shared" si="27"/>
        <v>0</v>
      </c>
      <c r="AX233" s="275">
        <f t="shared" si="22"/>
        <v>0</v>
      </c>
      <c r="AY233" s="274"/>
      <c r="AZ233" s="275">
        <f t="shared" si="23"/>
        <v>0</v>
      </c>
      <c r="BA233" s="275">
        <f t="shared" si="24"/>
        <v>0</v>
      </c>
      <c r="BZ233" s="276"/>
      <c r="CA233" s="276"/>
      <c r="CB233" s="276"/>
    </row>
    <row r="234" spans="1:80" ht="13.5" customHeight="1">
      <c r="A234" s="267"/>
      <c r="B234" s="274" t="str">
        <f>IF($C234&lt;&gt;"",MAX($B$7:B233)+1,"")</f>
        <v/>
      </c>
      <c r="C234" s="325"/>
      <c r="D234" s="337"/>
      <c r="E234" s="338"/>
      <c r="F234" s="311"/>
      <c r="G234" s="311"/>
      <c r="H234" s="324"/>
      <c r="I234" s="313">
        <f ca="1">DATEDIF(Taula423[[#This Row],[Data naixement dd/mm/aaaa]],TODAY(),"Y")</f>
        <v>124</v>
      </c>
      <c r="J234" s="325"/>
      <c r="K234" s="329"/>
      <c r="L234" s="342"/>
      <c r="M234" s="328"/>
      <c r="N234" s="328"/>
      <c r="O234" s="533" t="str">
        <f>IF(Taula423[[#This Row],[Data inici contracte]]&lt;&gt;0,Taula423[[#This Row],[Data finalització contracte]]+1,"")</f>
        <v/>
      </c>
      <c r="P23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34" s="373" t="str">
        <f>IF(Taula423[[#This Row],[Data inici contracte]]&lt;&gt;0,((Taula423[[#This Row],[Dies de contracte en vigor durant l´any 2023]]/365)*14),"")</f>
        <v/>
      </c>
      <c r="R234" s="367"/>
      <c r="S234" s="367"/>
      <c r="T23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34" s="373" t="str">
        <f>IF(Taula423[[#This Row],[Suma total d''hores d''atenció]]=0,"",AM234)</f>
        <v/>
      </c>
      <c r="V234" s="329"/>
      <c r="W234" s="339"/>
      <c r="X234" s="339"/>
      <c r="Y234" s="339"/>
      <c r="Z234" s="339"/>
      <c r="AA234" s="339"/>
      <c r="AB234" s="318">
        <f t="shared" si="21"/>
        <v>0</v>
      </c>
      <c r="AC234" s="335">
        <f>Taula423[[#This Row],[Mòdul aplicat]]</f>
        <v>0</v>
      </c>
      <c r="AD234" s="336"/>
      <c r="AE234" s="343"/>
      <c r="AF234" s="269"/>
      <c r="AG234" s="474" t="str">
        <f>IF(Taula423[[#This Row],[Data inici contracte]]=0,"",12/365*Taula423[[#This Row],[Dies de contracte en vigor durant l´any 2023]])</f>
        <v/>
      </c>
      <c r="AH234" s="474" t="str">
        <f>IF(Taula423[[#This Row],[Data inici contracte]]=0,"",2/365*Taula423[[#This Row],[Dies de contracte en vigor durant l´any 2023]])</f>
        <v/>
      </c>
      <c r="AI234" s="322">
        <f>IF(AR234=1,((241.81/365)*Taula423[[#This Row],[Dies de contracte en vigor durant l´any 2023]]),0)</f>
        <v>0</v>
      </c>
      <c r="AJ234" s="322"/>
      <c r="AK23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10)]]&lt;&gt;"",AR234=1),1,0)</f>
        <v>0</v>
      </c>
      <c r="AL234" s="534">
        <f t="shared" si="25"/>
        <v>0</v>
      </c>
      <c r="AM23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34" s="322"/>
      <c r="AO234" s="274"/>
      <c r="AP234" s="274"/>
      <c r="AR234" s="429">
        <f>IF(Taula423[[#This Row],[Núm. d''ordre]]&lt;&gt;"",1,0)</f>
        <v>0</v>
      </c>
      <c r="AT234" s="429">
        <f>IF(Taula423[[#This Row],[Núm. d''ordre]]&gt;0,1,0)</f>
        <v>1</v>
      </c>
      <c r="AV234" s="275">
        <f t="shared" si="26"/>
        <v>0</v>
      </c>
      <c r="AW234" s="275">
        <f t="shared" si="27"/>
        <v>0</v>
      </c>
      <c r="AX234" s="275">
        <f t="shared" si="22"/>
        <v>0</v>
      </c>
      <c r="AY234" s="274"/>
      <c r="AZ234" s="275">
        <f t="shared" si="23"/>
        <v>0</v>
      </c>
      <c r="BA234" s="275">
        <f t="shared" si="24"/>
        <v>0</v>
      </c>
      <c r="BZ234" s="276"/>
      <c r="CA234" s="276"/>
      <c r="CB234" s="276"/>
    </row>
    <row r="235" spans="1:80" ht="13.5" customHeight="1">
      <c r="A235" s="267"/>
      <c r="B235" s="274" t="str">
        <f>IF($C235&lt;&gt;"",MAX($B$7:B234)+1,"")</f>
        <v/>
      </c>
      <c r="C235" s="325"/>
      <c r="D235" s="337"/>
      <c r="E235" s="338"/>
      <c r="F235" s="311"/>
      <c r="G235" s="311"/>
      <c r="H235" s="324"/>
      <c r="I235" s="313">
        <f ca="1">DATEDIF(Taula423[[#This Row],[Data naixement dd/mm/aaaa]],TODAY(),"Y")</f>
        <v>124</v>
      </c>
      <c r="J235" s="325"/>
      <c r="K235" s="329"/>
      <c r="L235" s="342"/>
      <c r="M235" s="328"/>
      <c r="N235" s="328"/>
      <c r="O235" s="533" t="str">
        <f>IF(Taula423[[#This Row],[Data inici contracte]]&lt;&gt;0,Taula423[[#This Row],[Data finalització contracte]]+1,"")</f>
        <v/>
      </c>
      <c r="P23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35" s="373" t="str">
        <f>IF(Taula423[[#This Row],[Data inici contracte]]&lt;&gt;0,((Taula423[[#This Row],[Dies de contracte en vigor durant l´any 2023]]/365)*14),"")</f>
        <v/>
      </c>
      <c r="R235" s="367"/>
      <c r="S235" s="367"/>
      <c r="T23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35" s="373" t="str">
        <f>IF(Taula423[[#This Row],[Suma total d''hores d''atenció]]=0,"",AM235)</f>
        <v/>
      </c>
      <c r="V235" s="329"/>
      <c r="W235" s="339"/>
      <c r="X235" s="339"/>
      <c r="Y235" s="339"/>
      <c r="Z235" s="339"/>
      <c r="AA235" s="339"/>
      <c r="AB235" s="318">
        <f t="shared" si="21"/>
        <v>0</v>
      </c>
      <c r="AC235" s="335">
        <f>Taula423[[#This Row],[Mòdul aplicat]]</f>
        <v>0</v>
      </c>
      <c r="AD235" s="336"/>
      <c r="AE235" s="343"/>
      <c r="AF235" s="269"/>
      <c r="AG235" s="474" t="str">
        <f>IF(Taula423[[#This Row],[Data inici contracte]]=0,"",12/365*Taula423[[#This Row],[Dies de contracte en vigor durant l´any 2023]])</f>
        <v/>
      </c>
      <c r="AH235" s="474" t="str">
        <f>IF(Taula423[[#This Row],[Data inici contracte]]=0,"",2/365*Taula423[[#This Row],[Dies de contracte en vigor durant l´any 2023]])</f>
        <v/>
      </c>
      <c r="AI235" s="322">
        <f>IF(AR235=1,((241.81/365)*Taula423[[#This Row],[Dies de contracte en vigor durant l´any 2023]]),0)</f>
        <v>0</v>
      </c>
      <c r="AJ235" s="322"/>
      <c r="AK23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10)]]&lt;&gt;"",AR235=1),1,0)</f>
        <v>0</v>
      </c>
      <c r="AL235" s="534">
        <f t="shared" si="25"/>
        <v>0</v>
      </c>
      <c r="AM23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35" s="322"/>
      <c r="AO235" s="274"/>
      <c r="AP235" s="274"/>
      <c r="AR235" s="429">
        <f>IF(Taula423[[#This Row],[Núm. d''ordre]]&lt;&gt;"",1,0)</f>
        <v>0</v>
      </c>
      <c r="AT235" s="429">
        <f>IF(Taula423[[#This Row],[Núm. d''ordre]]&gt;0,1,0)</f>
        <v>1</v>
      </c>
      <c r="AV235" s="275">
        <f t="shared" si="26"/>
        <v>0</v>
      </c>
      <c r="AW235" s="275">
        <f t="shared" si="27"/>
        <v>0</v>
      </c>
      <c r="AX235" s="275">
        <f t="shared" si="22"/>
        <v>0</v>
      </c>
      <c r="AY235" s="274"/>
      <c r="AZ235" s="275">
        <f t="shared" si="23"/>
        <v>0</v>
      </c>
      <c r="BA235" s="275">
        <f t="shared" si="24"/>
        <v>0</v>
      </c>
      <c r="BZ235" s="276"/>
      <c r="CA235" s="276"/>
      <c r="CB235" s="276"/>
    </row>
    <row r="236" spans="1:80" ht="13.5" customHeight="1">
      <c r="A236" s="267"/>
      <c r="B236" s="274" t="str">
        <f>IF($C236&lt;&gt;"",MAX($B$7:B235)+1,"")</f>
        <v/>
      </c>
      <c r="C236" s="325"/>
      <c r="D236" s="337"/>
      <c r="E236" s="338"/>
      <c r="F236" s="311"/>
      <c r="G236" s="311"/>
      <c r="H236" s="324"/>
      <c r="I236" s="313">
        <f ca="1">DATEDIF(Taula423[[#This Row],[Data naixement dd/mm/aaaa]],TODAY(),"Y")</f>
        <v>124</v>
      </c>
      <c r="J236" s="325"/>
      <c r="K236" s="329"/>
      <c r="L236" s="342"/>
      <c r="M236" s="328"/>
      <c r="N236" s="328"/>
      <c r="O236" s="533" t="str">
        <f>IF(Taula423[[#This Row],[Data inici contracte]]&lt;&gt;0,Taula423[[#This Row],[Data finalització contracte]]+1,"")</f>
        <v/>
      </c>
      <c r="P23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36" s="373" t="str">
        <f>IF(Taula423[[#This Row],[Data inici contracte]]&lt;&gt;0,((Taula423[[#This Row],[Dies de contracte en vigor durant l´any 2023]]/365)*14),"")</f>
        <v/>
      </c>
      <c r="R236" s="367"/>
      <c r="S236" s="367"/>
      <c r="T23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36" s="373" t="str">
        <f>IF(Taula423[[#This Row],[Suma total d''hores d''atenció]]=0,"",AM236)</f>
        <v/>
      </c>
      <c r="V236" s="329"/>
      <c r="W236" s="339"/>
      <c r="X236" s="339"/>
      <c r="Y236" s="339"/>
      <c r="Z236" s="339"/>
      <c r="AA236" s="339"/>
      <c r="AB236" s="318">
        <f t="shared" si="21"/>
        <v>0</v>
      </c>
      <c r="AC236" s="335">
        <f>Taula423[[#This Row],[Mòdul aplicat]]</f>
        <v>0</v>
      </c>
      <c r="AD236" s="336"/>
      <c r="AE236" s="343"/>
      <c r="AF236" s="269"/>
      <c r="AG236" s="474" t="str">
        <f>IF(Taula423[[#This Row],[Data inici contracte]]=0,"",12/365*Taula423[[#This Row],[Dies de contracte en vigor durant l´any 2023]])</f>
        <v/>
      </c>
      <c r="AH236" s="474" t="str">
        <f>IF(Taula423[[#This Row],[Data inici contracte]]=0,"",2/365*Taula423[[#This Row],[Dies de contracte en vigor durant l´any 2023]])</f>
        <v/>
      </c>
      <c r="AI236" s="322">
        <f>IF(AR236=1,((241.81/365)*Taula423[[#This Row],[Dies de contracte en vigor durant l´any 2023]]),0)</f>
        <v>0</v>
      </c>
      <c r="AJ236" s="322"/>
      <c r="AK23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10)]]&lt;&gt;"",AR236=1),1,0)</f>
        <v>0</v>
      </c>
      <c r="AL236" s="534">
        <f t="shared" si="25"/>
        <v>0</v>
      </c>
      <c r="AM23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36" s="322"/>
      <c r="AO236" s="274"/>
      <c r="AP236" s="274"/>
      <c r="AR236" s="429">
        <f>IF(Taula423[[#This Row],[Núm. d''ordre]]&lt;&gt;"",1,0)</f>
        <v>0</v>
      </c>
      <c r="AT236" s="429">
        <f>IF(Taula423[[#This Row],[Núm. d''ordre]]&gt;0,1,0)</f>
        <v>1</v>
      </c>
      <c r="AV236" s="275">
        <f t="shared" si="26"/>
        <v>0</v>
      </c>
      <c r="AW236" s="275">
        <f t="shared" si="27"/>
        <v>0</v>
      </c>
      <c r="AX236" s="275">
        <f t="shared" si="22"/>
        <v>0</v>
      </c>
      <c r="AY236" s="274"/>
      <c r="AZ236" s="275">
        <f t="shared" si="23"/>
        <v>0</v>
      </c>
      <c r="BA236" s="275">
        <f t="shared" si="24"/>
        <v>0</v>
      </c>
      <c r="BZ236" s="276"/>
      <c r="CA236" s="276"/>
      <c r="CB236" s="276"/>
    </row>
    <row r="237" spans="1:80" ht="13.5" customHeight="1">
      <c r="A237" s="267"/>
      <c r="B237" s="274" t="str">
        <f>IF($C237&lt;&gt;"",MAX($B$7:B236)+1,"")</f>
        <v/>
      </c>
      <c r="C237" s="325"/>
      <c r="D237" s="337"/>
      <c r="E237" s="338"/>
      <c r="F237" s="311"/>
      <c r="G237" s="311"/>
      <c r="H237" s="324"/>
      <c r="I237" s="313">
        <f ca="1">DATEDIF(Taula423[[#This Row],[Data naixement dd/mm/aaaa]],TODAY(),"Y")</f>
        <v>124</v>
      </c>
      <c r="J237" s="325"/>
      <c r="K237" s="329"/>
      <c r="L237" s="342"/>
      <c r="M237" s="328"/>
      <c r="N237" s="328"/>
      <c r="O237" s="533" t="str">
        <f>IF(Taula423[[#This Row],[Data inici contracte]]&lt;&gt;0,Taula423[[#This Row],[Data finalització contracte]]+1,"")</f>
        <v/>
      </c>
      <c r="P23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37" s="373" t="str">
        <f>IF(Taula423[[#This Row],[Data inici contracte]]&lt;&gt;0,((Taula423[[#This Row],[Dies de contracte en vigor durant l´any 2023]]/365)*14),"")</f>
        <v/>
      </c>
      <c r="R237" s="367"/>
      <c r="S237" s="367"/>
      <c r="T23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37" s="373" t="str">
        <f>IF(Taula423[[#This Row],[Suma total d''hores d''atenció]]=0,"",AM237)</f>
        <v/>
      </c>
      <c r="V237" s="329"/>
      <c r="W237" s="339"/>
      <c r="X237" s="339"/>
      <c r="Y237" s="339"/>
      <c r="Z237" s="339"/>
      <c r="AA237" s="339"/>
      <c r="AB237" s="318">
        <f t="shared" si="21"/>
        <v>0</v>
      </c>
      <c r="AC237" s="335">
        <f>Taula423[[#This Row],[Mòdul aplicat]]</f>
        <v>0</v>
      </c>
      <c r="AD237" s="336"/>
      <c r="AE237" s="343"/>
      <c r="AF237" s="269"/>
      <c r="AG237" s="474" t="str">
        <f>IF(Taula423[[#This Row],[Data inici contracte]]=0,"",12/365*Taula423[[#This Row],[Dies de contracte en vigor durant l´any 2023]])</f>
        <v/>
      </c>
      <c r="AH237" s="474" t="str">
        <f>IF(Taula423[[#This Row],[Data inici contracte]]=0,"",2/365*Taula423[[#This Row],[Dies de contracte en vigor durant l´any 2023]])</f>
        <v/>
      </c>
      <c r="AI237" s="322">
        <f>IF(AR237=1,((241.81/365)*Taula423[[#This Row],[Dies de contracte en vigor durant l´any 2023]]),0)</f>
        <v>0</v>
      </c>
      <c r="AJ237" s="322"/>
      <c r="AK23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10)]]&lt;&gt;"",AR237=1),1,0)</f>
        <v>0</v>
      </c>
      <c r="AL237" s="534">
        <f t="shared" si="25"/>
        <v>0</v>
      </c>
      <c r="AM23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37" s="322"/>
      <c r="AO237" s="274"/>
      <c r="AP237" s="274"/>
      <c r="AR237" s="429">
        <f>IF(Taula423[[#This Row],[Núm. d''ordre]]&lt;&gt;"",1,0)</f>
        <v>0</v>
      </c>
      <c r="AT237" s="429">
        <f>IF(Taula423[[#This Row],[Núm. d''ordre]]&gt;0,1,0)</f>
        <v>1</v>
      </c>
      <c r="AV237" s="275">
        <f t="shared" si="26"/>
        <v>0</v>
      </c>
      <c r="AW237" s="275">
        <f t="shared" si="27"/>
        <v>0</v>
      </c>
      <c r="AX237" s="275">
        <f t="shared" si="22"/>
        <v>0</v>
      </c>
      <c r="AY237" s="274"/>
      <c r="AZ237" s="275">
        <f t="shared" si="23"/>
        <v>0</v>
      </c>
      <c r="BA237" s="275">
        <f t="shared" si="24"/>
        <v>0</v>
      </c>
      <c r="BZ237" s="276"/>
      <c r="CA237" s="276"/>
      <c r="CB237" s="276"/>
    </row>
    <row r="238" spans="1:80" ht="13.5" customHeight="1">
      <c r="A238" s="267"/>
      <c r="B238" s="274" t="str">
        <f>IF($C238&lt;&gt;"",MAX($B$7:B237)+1,"")</f>
        <v/>
      </c>
      <c r="C238" s="325"/>
      <c r="D238" s="337"/>
      <c r="E238" s="338"/>
      <c r="F238" s="311"/>
      <c r="G238" s="311"/>
      <c r="H238" s="324"/>
      <c r="I238" s="313">
        <f ca="1">DATEDIF(Taula423[[#This Row],[Data naixement dd/mm/aaaa]],TODAY(),"Y")</f>
        <v>124</v>
      </c>
      <c r="J238" s="325"/>
      <c r="K238" s="329"/>
      <c r="L238" s="342"/>
      <c r="M238" s="328"/>
      <c r="N238" s="328"/>
      <c r="O238" s="533" t="str">
        <f>IF(Taula423[[#This Row],[Data inici contracte]]&lt;&gt;0,Taula423[[#This Row],[Data finalització contracte]]+1,"")</f>
        <v/>
      </c>
      <c r="P23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38" s="373" t="str">
        <f>IF(Taula423[[#This Row],[Data inici contracte]]&lt;&gt;0,((Taula423[[#This Row],[Dies de contracte en vigor durant l´any 2023]]/365)*14),"")</f>
        <v/>
      </c>
      <c r="R238" s="367"/>
      <c r="S238" s="367"/>
      <c r="T23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38" s="373" t="str">
        <f>IF(Taula423[[#This Row],[Suma total d''hores d''atenció]]=0,"",AM238)</f>
        <v/>
      </c>
      <c r="V238" s="329"/>
      <c r="W238" s="339"/>
      <c r="X238" s="339"/>
      <c r="Y238" s="339"/>
      <c r="Z238" s="339"/>
      <c r="AA238" s="339"/>
      <c r="AB238" s="318">
        <f t="shared" si="21"/>
        <v>0</v>
      </c>
      <c r="AC238" s="335">
        <f>Taula423[[#This Row],[Mòdul aplicat]]</f>
        <v>0</v>
      </c>
      <c r="AD238" s="336"/>
      <c r="AE238" s="343"/>
      <c r="AF238" s="269"/>
      <c r="AG238" s="474" t="str">
        <f>IF(Taula423[[#This Row],[Data inici contracte]]=0,"",12/365*Taula423[[#This Row],[Dies de contracte en vigor durant l´any 2023]])</f>
        <v/>
      </c>
      <c r="AH238" s="474" t="str">
        <f>IF(Taula423[[#This Row],[Data inici contracte]]=0,"",2/365*Taula423[[#This Row],[Dies de contracte en vigor durant l´any 2023]])</f>
        <v/>
      </c>
      <c r="AI238" s="322">
        <f>IF(AR238=1,((241.81/365)*Taula423[[#This Row],[Dies de contracte en vigor durant l´any 2023]]),0)</f>
        <v>0</v>
      </c>
      <c r="AJ238" s="322"/>
      <c r="AK23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10)]]&lt;&gt;"",AR238=1),1,0)</f>
        <v>0</v>
      </c>
      <c r="AL238" s="534">
        <f t="shared" si="25"/>
        <v>0</v>
      </c>
      <c r="AM23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38" s="322"/>
      <c r="AO238" s="274"/>
      <c r="AP238" s="274"/>
      <c r="AR238" s="429">
        <f>IF(Taula423[[#This Row],[Núm. d''ordre]]&lt;&gt;"",1,0)</f>
        <v>0</v>
      </c>
      <c r="AT238" s="429">
        <f>IF(Taula423[[#This Row],[Núm. d''ordre]]&gt;0,1,0)</f>
        <v>1</v>
      </c>
      <c r="AV238" s="275">
        <f t="shared" si="26"/>
        <v>0</v>
      </c>
      <c r="AW238" s="275">
        <f t="shared" si="27"/>
        <v>0</v>
      </c>
      <c r="AX238" s="275">
        <f t="shared" si="22"/>
        <v>0</v>
      </c>
      <c r="AY238" s="274"/>
      <c r="AZ238" s="275">
        <f t="shared" si="23"/>
        <v>0</v>
      </c>
      <c r="BA238" s="275">
        <f t="shared" si="24"/>
        <v>0</v>
      </c>
      <c r="BZ238" s="276"/>
      <c r="CA238" s="276"/>
      <c r="CB238" s="276"/>
    </row>
    <row r="239" spans="1:80" ht="13.5" customHeight="1">
      <c r="A239" s="267"/>
      <c r="B239" s="274" t="str">
        <f>IF($C239&lt;&gt;"",MAX($B$7:B238)+1,"")</f>
        <v/>
      </c>
      <c r="C239" s="325"/>
      <c r="D239" s="337"/>
      <c r="E239" s="338"/>
      <c r="F239" s="311"/>
      <c r="G239" s="311"/>
      <c r="H239" s="324"/>
      <c r="I239" s="313">
        <f ca="1">DATEDIF(Taula423[[#This Row],[Data naixement dd/mm/aaaa]],TODAY(),"Y")</f>
        <v>124</v>
      </c>
      <c r="J239" s="325"/>
      <c r="K239" s="329"/>
      <c r="L239" s="342"/>
      <c r="M239" s="328"/>
      <c r="N239" s="328"/>
      <c r="O239" s="533" t="str">
        <f>IF(Taula423[[#This Row],[Data inici contracte]]&lt;&gt;0,Taula423[[#This Row],[Data finalització contracte]]+1,"")</f>
        <v/>
      </c>
      <c r="P23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39" s="373" t="str">
        <f>IF(Taula423[[#This Row],[Data inici contracte]]&lt;&gt;0,((Taula423[[#This Row],[Dies de contracte en vigor durant l´any 2023]]/365)*14),"")</f>
        <v/>
      </c>
      <c r="R239" s="367"/>
      <c r="S239" s="367"/>
      <c r="T23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39" s="373" t="str">
        <f>IF(Taula423[[#This Row],[Suma total d''hores d''atenció]]=0,"",AM239)</f>
        <v/>
      </c>
      <c r="V239" s="329"/>
      <c r="W239" s="339"/>
      <c r="X239" s="339"/>
      <c r="Y239" s="339"/>
      <c r="Z239" s="339"/>
      <c r="AA239" s="339"/>
      <c r="AB239" s="318">
        <f t="shared" si="21"/>
        <v>0</v>
      </c>
      <c r="AC239" s="335">
        <f>Taula423[[#This Row],[Mòdul aplicat]]</f>
        <v>0</v>
      </c>
      <c r="AD239" s="336"/>
      <c r="AE239" s="343"/>
      <c r="AF239" s="269"/>
      <c r="AG239" s="474" t="str">
        <f>IF(Taula423[[#This Row],[Data inici contracte]]=0,"",12/365*Taula423[[#This Row],[Dies de contracte en vigor durant l´any 2023]])</f>
        <v/>
      </c>
      <c r="AH239" s="474" t="str">
        <f>IF(Taula423[[#This Row],[Data inici contracte]]=0,"",2/365*Taula423[[#This Row],[Dies de contracte en vigor durant l´any 2023]])</f>
        <v/>
      </c>
      <c r="AI239" s="322">
        <f>IF(AR239=1,((241.81/365)*Taula423[[#This Row],[Dies de contracte en vigor durant l´any 2023]]),0)</f>
        <v>0</v>
      </c>
      <c r="AJ239" s="322"/>
      <c r="AK23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10)]]&lt;&gt;"",AR239=1),1,0)</f>
        <v>0</v>
      </c>
      <c r="AL239" s="534">
        <f t="shared" si="25"/>
        <v>0</v>
      </c>
      <c r="AM23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39" s="322"/>
      <c r="AO239" s="274"/>
      <c r="AP239" s="274"/>
      <c r="AR239" s="429">
        <f>IF(Taula423[[#This Row],[Núm. d''ordre]]&lt;&gt;"",1,0)</f>
        <v>0</v>
      </c>
      <c r="AT239" s="429">
        <f>IF(Taula423[[#This Row],[Núm. d''ordre]]&gt;0,1,0)</f>
        <v>1</v>
      </c>
      <c r="AV239" s="275">
        <f t="shared" si="26"/>
        <v>0</v>
      </c>
      <c r="AW239" s="275">
        <f t="shared" si="27"/>
        <v>0</v>
      </c>
      <c r="AX239" s="275">
        <f t="shared" si="22"/>
        <v>0</v>
      </c>
      <c r="AY239" s="274"/>
      <c r="AZ239" s="275">
        <f t="shared" si="23"/>
        <v>0</v>
      </c>
      <c r="BA239" s="275">
        <f t="shared" si="24"/>
        <v>0</v>
      </c>
      <c r="BZ239" s="276"/>
      <c r="CA239" s="276"/>
      <c r="CB239" s="276"/>
    </row>
    <row r="240" spans="1:80" ht="13.5" customHeight="1">
      <c r="A240" s="267"/>
      <c r="B240" s="274" t="str">
        <f>IF($C240&lt;&gt;"",MAX($B$7:B239)+1,"")</f>
        <v/>
      </c>
      <c r="C240" s="325"/>
      <c r="D240" s="337"/>
      <c r="E240" s="338"/>
      <c r="F240" s="311"/>
      <c r="G240" s="311"/>
      <c r="H240" s="324"/>
      <c r="I240" s="313">
        <f ca="1">DATEDIF(Taula423[[#This Row],[Data naixement dd/mm/aaaa]],TODAY(),"Y")</f>
        <v>124</v>
      </c>
      <c r="J240" s="325"/>
      <c r="K240" s="329"/>
      <c r="L240" s="342"/>
      <c r="M240" s="328"/>
      <c r="N240" s="328"/>
      <c r="O240" s="533" t="str">
        <f>IF(Taula423[[#This Row],[Data inici contracte]]&lt;&gt;0,Taula423[[#This Row],[Data finalització contracte]]+1,"")</f>
        <v/>
      </c>
      <c r="P24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40" s="373" t="str">
        <f>IF(Taula423[[#This Row],[Data inici contracte]]&lt;&gt;0,((Taula423[[#This Row],[Dies de contracte en vigor durant l´any 2023]]/365)*14),"")</f>
        <v/>
      </c>
      <c r="R240" s="367"/>
      <c r="S240" s="367"/>
      <c r="T24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40" s="373" t="str">
        <f>IF(Taula423[[#This Row],[Suma total d''hores d''atenció]]=0,"",AM240)</f>
        <v/>
      </c>
      <c r="V240" s="329"/>
      <c r="W240" s="339"/>
      <c r="X240" s="339"/>
      <c r="Y240" s="339"/>
      <c r="Z240" s="339"/>
      <c r="AA240" s="339"/>
      <c r="AB240" s="318">
        <f t="shared" si="21"/>
        <v>0</v>
      </c>
      <c r="AC240" s="335">
        <f>Taula423[[#This Row],[Mòdul aplicat]]</f>
        <v>0</v>
      </c>
      <c r="AD240" s="336"/>
      <c r="AE240" s="343"/>
      <c r="AF240" s="269"/>
      <c r="AG240" s="474" t="str">
        <f>IF(Taula423[[#This Row],[Data inici contracte]]=0,"",12/365*Taula423[[#This Row],[Dies de contracte en vigor durant l´any 2023]])</f>
        <v/>
      </c>
      <c r="AH240" s="474" t="str">
        <f>IF(Taula423[[#This Row],[Data inici contracte]]=0,"",2/365*Taula423[[#This Row],[Dies de contracte en vigor durant l´any 2023]])</f>
        <v/>
      </c>
      <c r="AI240" s="322">
        <f>IF(AR240=1,((241.81/365)*Taula423[[#This Row],[Dies de contracte en vigor durant l´any 2023]]),0)</f>
        <v>0</v>
      </c>
      <c r="AJ240" s="322"/>
      <c r="AK24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10)]]&lt;&gt;"",AR240=1),1,0)</f>
        <v>0</v>
      </c>
      <c r="AL240" s="534">
        <f t="shared" si="25"/>
        <v>0</v>
      </c>
      <c r="AM24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40" s="322"/>
      <c r="AO240" s="274"/>
      <c r="AP240" s="274"/>
      <c r="AR240" s="429">
        <f>IF(Taula423[[#This Row],[Núm. d''ordre]]&lt;&gt;"",1,0)</f>
        <v>0</v>
      </c>
      <c r="AT240" s="429">
        <f>IF(Taula423[[#This Row],[Núm. d''ordre]]&gt;0,1,0)</f>
        <v>1</v>
      </c>
      <c r="AV240" s="275">
        <f t="shared" si="26"/>
        <v>0</v>
      </c>
      <c r="AW240" s="275">
        <f t="shared" si="27"/>
        <v>0</v>
      </c>
      <c r="AX240" s="275">
        <f t="shared" si="22"/>
        <v>0</v>
      </c>
      <c r="AY240" s="274"/>
      <c r="AZ240" s="275">
        <f t="shared" si="23"/>
        <v>0</v>
      </c>
      <c r="BA240" s="275">
        <f t="shared" si="24"/>
        <v>0</v>
      </c>
      <c r="BZ240" s="276"/>
      <c r="CA240" s="276"/>
      <c r="CB240" s="276"/>
    </row>
    <row r="241" spans="1:80" ht="13.5" customHeight="1">
      <c r="A241" s="267"/>
      <c r="B241" s="274" t="str">
        <f>IF($C241&lt;&gt;"",MAX($B$7:B240)+1,"")</f>
        <v/>
      </c>
      <c r="C241" s="325"/>
      <c r="D241" s="337"/>
      <c r="E241" s="338"/>
      <c r="F241" s="311"/>
      <c r="G241" s="311"/>
      <c r="H241" s="324"/>
      <c r="I241" s="313">
        <f ca="1">DATEDIF(Taula423[[#This Row],[Data naixement dd/mm/aaaa]],TODAY(),"Y")</f>
        <v>124</v>
      </c>
      <c r="J241" s="325"/>
      <c r="K241" s="329"/>
      <c r="L241" s="342"/>
      <c r="M241" s="328"/>
      <c r="N241" s="328"/>
      <c r="O241" s="533" t="str">
        <f>IF(Taula423[[#This Row],[Data inici contracte]]&lt;&gt;0,Taula423[[#This Row],[Data finalització contracte]]+1,"")</f>
        <v/>
      </c>
      <c r="P24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41" s="373" t="str">
        <f>IF(Taula423[[#This Row],[Data inici contracte]]&lt;&gt;0,((Taula423[[#This Row],[Dies de contracte en vigor durant l´any 2023]]/365)*14),"")</f>
        <v/>
      </c>
      <c r="R241" s="367"/>
      <c r="S241" s="367"/>
      <c r="T24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41" s="373" t="str">
        <f>IF(Taula423[[#This Row],[Suma total d''hores d''atenció]]=0,"",AM241)</f>
        <v/>
      </c>
      <c r="V241" s="329"/>
      <c r="W241" s="339"/>
      <c r="X241" s="339"/>
      <c r="Y241" s="339"/>
      <c r="Z241" s="339"/>
      <c r="AA241" s="339"/>
      <c r="AB241" s="318">
        <f t="shared" si="21"/>
        <v>0</v>
      </c>
      <c r="AC241" s="335">
        <f>Taula423[[#This Row],[Mòdul aplicat]]</f>
        <v>0</v>
      </c>
      <c r="AD241" s="336"/>
      <c r="AE241" s="343"/>
      <c r="AF241" s="269"/>
      <c r="AG241" s="474" t="str">
        <f>IF(Taula423[[#This Row],[Data inici contracte]]=0,"",12/365*Taula423[[#This Row],[Dies de contracte en vigor durant l´any 2023]])</f>
        <v/>
      </c>
      <c r="AH241" s="474" t="str">
        <f>IF(Taula423[[#This Row],[Data inici contracte]]=0,"",2/365*Taula423[[#This Row],[Dies de contracte en vigor durant l´any 2023]])</f>
        <v/>
      </c>
      <c r="AI241" s="322">
        <f>IF(AR241=1,((241.81/365)*Taula423[[#This Row],[Dies de contracte en vigor durant l´any 2023]]),0)</f>
        <v>0</v>
      </c>
      <c r="AJ241" s="322"/>
      <c r="AK24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10)]]&lt;&gt;"",AR241=1),1,0)</f>
        <v>0</v>
      </c>
      <c r="AL241" s="534">
        <f t="shared" si="25"/>
        <v>0</v>
      </c>
      <c r="AM24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41" s="322"/>
      <c r="AO241" s="274"/>
      <c r="AP241" s="274"/>
      <c r="AR241" s="429">
        <f>IF(Taula423[[#This Row],[Núm. d''ordre]]&lt;&gt;"",1,0)</f>
        <v>0</v>
      </c>
      <c r="AT241" s="429">
        <f>IF(Taula423[[#This Row],[Núm. d''ordre]]&gt;0,1,0)</f>
        <v>1</v>
      </c>
      <c r="AV241" s="275">
        <f t="shared" si="26"/>
        <v>0</v>
      </c>
      <c r="AW241" s="275">
        <f t="shared" si="27"/>
        <v>0</v>
      </c>
      <c r="AX241" s="275">
        <f t="shared" si="22"/>
        <v>0</v>
      </c>
      <c r="AY241" s="274"/>
      <c r="AZ241" s="275">
        <f t="shared" si="23"/>
        <v>0</v>
      </c>
      <c r="BA241" s="275">
        <f t="shared" si="24"/>
        <v>0</v>
      </c>
      <c r="BZ241" s="276"/>
      <c r="CA241" s="276"/>
      <c r="CB241" s="276"/>
    </row>
    <row r="242" spans="1:80" ht="13.5" customHeight="1">
      <c r="A242" s="267"/>
      <c r="B242" s="274" t="str">
        <f>IF($C242&lt;&gt;"",MAX($B$7:B241)+1,"")</f>
        <v/>
      </c>
      <c r="C242" s="325"/>
      <c r="D242" s="337"/>
      <c r="E242" s="338"/>
      <c r="F242" s="311"/>
      <c r="G242" s="311"/>
      <c r="H242" s="324"/>
      <c r="I242" s="313">
        <f ca="1">DATEDIF(Taula423[[#This Row],[Data naixement dd/mm/aaaa]],TODAY(),"Y")</f>
        <v>124</v>
      </c>
      <c r="J242" s="325"/>
      <c r="K242" s="329"/>
      <c r="L242" s="342"/>
      <c r="M242" s="328"/>
      <c r="N242" s="328"/>
      <c r="O242" s="533" t="str">
        <f>IF(Taula423[[#This Row],[Data inici contracte]]&lt;&gt;0,Taula423[[#This Row],[Data finalització contracte]]+1,"")</f>
        <v/>
      </c>
      <c r="P24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42" s="373" t="str">
        <f>IF(Taula423[[#This Row],[Data inici contracte]]&lt;&gt;0,((Taula423[[#This Row],[Dies de contracte en vigor durant l´any 2023]]/365)*14),"")</f>
        <v/>
      </c>
      <c r="R242" s="367"/>
      <c r="S242" s="367"/>
      <c r="T24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42" s="373" t="str">
        <f>IF(Taula423[[#This Row],[Suma total d''hores d''atenció]]=0,"",AM242)</f>
        <v/>
      </c>
      <c r="V242" s="329"/>
      <c r="W242" s="339"/>
      <c r="X242" s="339"/>
      <c r="Y242" s="339"/>
      <c r="Z242" s="339"/>
      <c r="AA242" s="339"/>
      <c r="AB242" s="318">
        <f t="shared" si="21"/>
        <v>0</v>
      </c>
      <c r="AC242" s="335">
        <f>Taula423[[#This Row],[Mòdul aplicat]]</f>
        <v>0</v>
      </c>
      <c r="AD242" s="336"/>
      <c r="AE242" s="343"/>
      <c r="AF242" s="269"/>
      <c r="AG242" s="474" t="str">
        <f>IF(Taula423[[#This Row],[Data inici contracte]]=0,"",12/365*Taula423[[#This Row],[Dies de contracte en vigor durant l´any 2023]])</f>
        <v/>
      </c>
      <c r="AH242" s="474" t="str">
        <f>IF(Taula423[[#This Row],[Data inici contracte]]=0,"",2/365*Taula423[[#This Row],[Dies de contracte en vigor durant l´any 2023]])</f>
        <v/>
      </c>
      <c r="AI242" s="322">
        <f>IF(AR242=1,((241.81/365)*Taula423[[#This Row],[Dies de contracte en vigor durant l´any 2023]]),0)</f>
        <v>0</v>
      </c>
      <c r="AJ242" s="322"/>
      <c r="AK24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10)]]&lt;&gt;"",AR242=1),1,0)</f>
        <v>0</v>
      </c>
      <c r="AL242" s="534">
        <f t="shared" si="25"/>
        <v>0</v>
      </c>
      <c r="AM24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42" s="322"/>
      <c r="AO242" s="274"/>
      <c r="AP242" s="274"/>
      <c r="AR242" s="429">
        <f>IF(Taula423[[#This Row],[Núm. d''ordre]]&lt;&gt;"",1,0)</f>
        <v>0</v>
      </c>
      <c r="AT242" s="429">
        <f>IF(Taula423[[#This Row],[Núm. d''ordre]]&gt;0,1,0)</f>
        <v>1</v>
      </c>
      <c r="AV242" s="275">
        <f t="shared" si="26"/>
        <v>0</v>
      </c>
      <c r="AW242" s="275">
        <f t="shared" si="27"/>
        <v>0</v>
      </c>
      <c r="AX242" s="275">
        <f t="shared" si="22"/>
        <v>0</v>
      </c>
      <c r="AY242" s="274"/>
      <c r="AZ242" s="275">
        <f t="shared" si="23"/>
        <v>0</v>
      </c>
      <c r="BA242" s="275">
        <f t="shared" si="24"/>
        <v>0</v>
      </c>
      <c r="BZ242" s="276"/>
      <c r="CA242" s="276"/>
      <c r="CB242" s="276"/>
    </row>
    <row r="243" spans="1:80" ht="13.5" customHeight="1">
      <c r="A243" s="267"/>
      <c r="B243" s="274" t="str">
        <f>IF($C243&lt;&gt;"",MAX($B$7:B242)+1,"")</f>
        <v/>
      </c>
      <c r="C243" s="325"/>
      <c r="D243" s="337"/>
      <c r="E243" s="338"/>
      <c r="F243" s="311"/>
      <c r="G243" s="311"/>
      <c r="H243" s="324"/>
      <c r="I243" s="313">
        <f ca="1">DATEDIF(Taula423[[#This Row],[Data naixement dd/mm/aaaa]],TODAY(),"Y")</f>
        <v>124</v>
      </c>
      <c r="J243" s="325"/>
      <c r="K243" s="329"/>
      <c r="L243" s="342"/>
      <c r="M243" s="328"/>
      <c r="N243" s="328"/>
      <c r="O243" s="533" t="str">
        <f>IF(Taula423[[#This Row],[Data inici contracte]]&lt;&gt;0,Taula423[[#This Row],[Data finalització contracte]]+1,"")</f>
        <v/>
      </c>
      <c r="P24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43" s="373" t="str">
        <f>IF(Taula423[[#This Row],[Data inici contracte]]&lt;&gt;0,((Taula423[[#This Row],[Dies de contracte en vigor durant l´any 2023]]/365)*14),"")</f>
        <v/>
      </c>
      <c r="R243" s="367"/>
      <c r="S243" s="367"/>
      <c r="T24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43" s="373" t="str">
        <f>IF(Taula423[[#This Row],[Suma total d''hores d''atenció]]=0,"",AM243)</f>
        <v/>
      </c>
      <c r="V243" s="329"/>
      <c r="W243" s="339"/>
      <c r="X243" s="339"/>
      <c r="Y243" s="339"/>
      <c r="Z243" s="339"/>
      <c r="AA243" s="339"/>
      <c r="AB243" s="318">
        <f t="shared" si="21"/>
        <v>0</v>
      </c>
      <c r="AC243" s="335">
        <f>Taula423[[#This Row],[Mòdul aplicat]]</f>
        <v>0</v>
      </c>
      <c r="AD243" s="336"/>
      <c r="AE243" s="343"/>
      <c r="AF243" s="269"/>
      <c r="AG243" s="474" t="str">
        <f>IF(Taula423[[#This Row],[Data inici contracte]]=0,"",12/365*Taula423[[#This Row],[Dies de contracte en vigor durant l´any 2023]])</f>
        <v/>
      </c>
      <c r="AH243" s="474" t="str">
        <f>IF(Taula423[[#This Row],[Data inici contracte]]=0,"",2/365*Taula423[[#This Row],[Dies de contracte en vigor durant l´any 2023]])</f>
        <v/>
      </c>
      <c r="AI243" s="322">
        <f>IF(AR243=1,((241.81/365)*Taula423[[#This Row],[Dies de contracte en vigor durant l´any 2023]]),0)</f>
        <v>0</v>
      </c>
      <c r="AJ243" s="322"/>
      <c r="AK24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10)]]&lt;&gt;"",AR243=1),1,0)</f>
        <v>0</v>
      </c>
      <c r="AL243" s="534">
        <f t="shared" si="25"/>
        <v>0</v>
      </c>
      <c r="AM24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43" s="322"/>
      <c r="AO243" s="274"/>
      <c r="AP243" s="274"/>
      <c r="AR243" s="429">
        <f>IF(Taula423[[#This Row],[Núm. d''ordre]]&lt;&gt;"",1,0)</f>
        <v>0</v>
      </c>
      <c r="AT243" s="429">
        <f>IF(Taula423[[#This Row],[Núm. d''ordre]]&gt;0,1,0)</f>
        <v>1</v>
      </c>
      <c r="AV243" s="275">
        <f t="shared" si="26"/>
        <v>0</v>
      </c>
      <c r="AW243" s="275">
        <f t="shared" si="27"/>
        <v>0</v>
      </c>
      <c r="AX243" s="275">
        <f t="shared" si="22"/>
        <v>0</v>
      </c>
      <c r="AY243" s="274"/>
      <c r="AZ243" s="275">
        <f t="shared" si="23"/>
        <v>0</v>
      </c>
      <c r="BA243" s="275">
        <f t="shared" si="24"/>
        <v>0</v>
      </c>
      <c r="BZ243" s="276"/>
      <c r="CA243" s="276"/>
      <c r="CB243" s="276"/>
    </row>
    <row r="244" spans="1:80" ht="13.5" customHeight="1">
      <c r="A244" s="267"/>
      <c r="B244" s="274" t="str">
        <f>IF($C244&lt;&gt;"",MAX($B$7:B243)+1,"")</f>
        <v/>
      </c>
      <c r="C244" s="325"/>
      <c r="D244" s="337"/>
      <c r="E244" s="338"/>
      <c r="F244" s="311"/>
      <c r="G244" s="311"/>
      <c r="H244" s="324"/>
      <c r="I244" s="313">
        <f ca="1">DATEDIF(Taula423[[#This Row],[Data naixement dd/mm/aaaa]],TODAY(),"Y")</f>
        <v>124</v>
      </c>
      <c r="J244" s="325"/>
      <c r="K244" s="329"/>
      <c r="L244" s="342"/>
      <c r="M244" s="328"/>
      <c r="N244" s="328"/>
      <c r="O244" s="533" t="str">
        <f>IF(Taula423[[#This Row],[Data inici contracte]]&lt;&gt;0,Taula423[[#This Row],[Data finalització contracte]]+1,"")</f>
        <v/>
      </c>
      <c r="P24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44" s="373" t="str">
        <f>IF(Taula423[[#This Row],[Data inici contracte]]&lt;&gt;0,((Taula423[[#This Row],[Dies de contracte en vigor durant l´any 2023]]/365)*14),"")</f>
        <v/>
      </c>
      <c r="R244" s="367"/>
      <c r="S244" s="367"/>
      <c r="T24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44" s="373" t="str">
        <f>IF(Taula423[[#This Row],[Suma total d''hores d''atenció]]=0,"",AM244)</f>
        <v/>
      </c>
      <c r="V244" s="329"/>
      <c r="W244" s="339"/>
      <c r="X244" s="339"/>
      <c r="Y244" s="339"/>
      <c r="Z244" s="339"/>
      <c r="AA244" s="339"/>
      <c r="AB244" s="318">
        <f t="shared" si="21"/>
        <v>0</v>
      </c>
      <c r="AC244" s="335">
        <f>Taula423[[#This Row],[Mòdul aplicat]]</f>
        <v>0</v>
      </c>
      <c r="AD244" s="336"/>
      <c r="AE244" s="343"/>
      <c r="AF244" s="269"/>
      <c r="AG244" s="474" t="str">
        <f>IF(Taula423[[#This Row],[Data inici contracte]]=0,"",12/365*Taula423[[#This Row],[Dies de contracte en vigor durant l´any 2023]])</f>
        <v/>
      </c>
      <c r="AH244" s="474" t="str">
        <f>IF(Taula423[[#This Row],[Data inici contracte]]=0,"",2/365*Taula423[[#This Row],[Dies de contracte en vigor durant l´any 2023]])</f>
        <v/>
      </c>
      <c r="AI244" s="322">
        <f>IF(AR244=1,((241.81/365)*Taula423[[#This Row],[Dies de contracte en vigor durant l´any 2023]]),0)</f>
        <v>0</v>
      </c>
      <c r="AJ244" s="322"/>
      <c r="AK24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10)]]&lt;&gt;"",AR244=1),1,0)</f>
        <v>0</v>
      </c>
      <c r="AL244" s="534">
        <f t="shared" si="25"/>
        <v>0</v>
      </c>
      <c r="AM24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44" s="322"/>
      <c r="AO244" s="274"/>
      <c r="AP244" s="274"/>
      <c r="AR244" s="429">
        <f>IF(Taula423[[#This Row],[Núm. d''ordre]]&lt;&gt;"",1,0)</f>
        <v>0</v>
      </c>
      <c r="AT244" s="429">
        <f>IF(Taula423[[#This Row],[Núm. d''ordre]]&gt;0,1,0)</f>
        <v>1</v>
      </c>
      <c r="AV244" s="275">
        <f t="shared" si="26"/>
        <v>0</v>
      </c>
      <c r="AW244" s="275">
        <f t="shared" si="27"/>
        <v>0</v>
      </c>
      <c r="AX244" s="275">
        <f t="shared" si="22"/>
        <v>0</v>
      </c>
      <c r="AY244" s="274"/>
      <c r="AZ244" s="275">
        <f t="shared" si="23"/>
        <v>0</v>
      </c>
      <c r="BA244" s="275">
        <f t="shared" si="24"/>
        <v>0</v>
      </c>
      <c r="BZ244" s="276"/>
      <c r="CA244" s="276"/>
      <c r="CB244" s="276"/>
    </row>
    <row r="245" spans="1:80" ht="13.5" customHeight="1">
      <c r="A245" s="267"/>
      <c r="B245" s="274" t="str">
        <f>IF($C245&lt;&gt;"",MAX($B$7:B244)+1,"")</f>
        <v/>
      </c>
      <c r="C245" s="325"/>
      <c r="D245" s="337"/>
      <c r="E245" s="338"/>
      <c r="F245" s="311"/>
      <c r="G245" s="311"/>
      <c r="H245" s="324"/>
      <c r="I245" s="313">
        <f ca="1">DATEDIF(Taula423[[#This Row],[Data naixement dd/mm/aaaa]],TODAY(),"Y")</f>
        <v>124</v>
      </c>
      <c r="J245" s="325"/>
      <c r="K245" s="329"/>
      <c r="L245" s="342"/>
      <c r="M245" s="328"/>
      <c r="N245" s="328"/>
      <c r="O245" s="533" t="str">
        <f>IF(Taula423[[#This Row],[Data inici contracte]]&lt;&gt;0,Taula423[[#This Row],[Data finalització contracte]]+1,"")</f>
        <v/>
      </c>
      <c r="P24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45" s="373" t="str">
        <f>IF(Taula423[[#This Row],[Data inici contracte]]&lt;&gt;0,((Taula423[[#This Row],[Dies de contracte en vigor durant l´any 2023]]/365)*14),"")</f>
        <v/>
      </c>
      <c r="R245" s="367"/>
      <c r="S245" s="367"/>
      <c r="T24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45" s="373" t="str">
        <f>IF(Taula423[[#This Row],[Suma total d''hores d''atenció]]=0,"",AM245)</f>
        <v/>
      </c>
      <c r="V245" s="329"/>
      <c r="W245" s="339"/>
      <c r="X245" s="339"/>
      <c r="Y245" s="339"/>
      <c r="Z245" s="339"/>
      <c r="AA245" s="339"/>
      <c r="AB245" s="318">
        <f t="shared" si="21"/>
        <v>0</v>
      </c>
      <c r="AC245" s="335">
        <f>Taula423[[#This Row],[Mòdul aplicat]]</f>
        <v>0</v>
      </c>
      <c r="AD245" s="336"/>
      <c r="AE245" s="343"/>
      <c r="AF245" s="269"/>
      <c r="AG245" s="474" t="str">
        <f>IF(Taula423[[#This Row],[Data inici contracte]]=0,"",12/365*Taula423[[#This Row],[Dies de contracte en vigor durant l´any 2023]])</f>
        <v/>
      </c>
      <c r="AH245" s="474" t="str">
        <f>IF(Taula423[[#This Row],[Data inici contracte]]=0,"",2/365*Taula423[[#This Row],[Dies de contracte en vigor durant l´any 2023]])</f>
        <v/>
      </c>
      <c r="AI245" s="322">
        <f>IF(AR245=1,((241.81/365)*Taula423[[#This Row],[Dies de contracte en vigor durant l´any 2023]]),0)</f>
        <v>0</v>
      </c>
      <c r="AJ245" s="322"/>
      <c r="AK24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10)]]&lt;&gt;"",AR245=1),1,0)</f>
        <v>0</v>
      </c>
      <c r="AL245" s="534">
        <f t="shared" si="25"/>
        <v>0</v>
      </c>
      <c r="AM24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45" s="322"/>
      <c r="AO245" s="274"/>
      <c r="AP245" s="274"/>
      <c r="AR245" s="429">
        <f>IF(Taula423[[#This Row],[Núm. d''ordre]]&lt;&gt;"",1,0)</f>
        <v>0</v>
      </c>
      <c r="AT245" s="429">
        <f>IF(Taula423[[#This Row],[Núm. d''ordre]]&gt;0,1,0)</f>
        <v>1</v>
      </c>
      <c r="AV245" s="275">
        <f t="shared" si="26"/>
        <v>0</v>
      </c>
      <c r="AW245" s="275">
        <f t="shared" si="27"/>
        <v>0</v>
      </c>
      <c r="AX245" s="275">
        <f t="shared" si="22"/>
        <v>0</v>
      </c>
      <c r="AY245" s="274"/>
      <c r="AZ245" s="275">
        <f t="shared" si="23"/>
        <v>0</v>
      </c>
      <c r="BA245" s="275">
        <f t="shared" si="24"/>
        <v>0</v>
      </c>
      <c r="BZ245" s="276"/>
      <c r="CA245" s="276"/>
      <c r="CB245" s="276"/>
    </row>
    <row r="246" spans="1:80" ht="13.5" customHeight="1">
      <c r="A246" s="267"/>
      <c r="B246" s="274" t="str">
        <f>IF($C246&lt;&gt;"",MAX($B$7:B245)+1,"")</f>
        <v/>
      </c>
      <c r="C246" s="325"/>
      <c r="D246" s="337"/>
      <c r="E246" s="338"/>
      <c r="F246" s="311"/>
      <c r="G246" s="311"/>
      <c r="H246" s="324"/>
      <c r="I246" s="313">
        <f ca="1">DATEDIF(Taula423[[#This Row],[Data naixement dd/mm/aaaa]],TODAY(),"Y")</f>
        <v>124</v>
      </c>
      <c r="J246" s="325"/>
      <c r="K246" s="329"/>
      <c r="L246" s="342"/>
      <c r="M246" s="328"/>
      <c r="N246" s="328"/>
      <c r="O246" s="533" t="str">
        <f>IF(Taula423[[#This Row],[Data inici contracte]]&lt;&gt;0,Taula423[[#This Row],[Data finalització contracte]]+1,"")</f>
        <v/>
      </c>
      <c r="P24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46" s="373" t="str">
        <f>IF(Taula423[[#This Row],[Data inici contracte]]&lt;&gt;0,((Taula423[[#This Row],[Dies de contracte en vigor durant l´any 2023]]/365)*14),"")</f>
        <v/>
      </c>
      <c r="R246" s="367"/>
      <c r="S246" s="367"/>
      <c r="T24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46" s="373" t="str">
        <f>IF(Taula423[[#This Row],[Suma total d''hores d''atenció]]=0,"",AM246)</f>
        <v/>
      </c>
      <c r="V246" s="329"/>
      <c r="W246" s="339"/>
      <c r="X246" s="339"/>
      <c r="Y246" s="339"/>
      <c r="Z246" s="339"/>
      <c r="AA246" s="339"/>
      <c r="AB246" s="318">
        <f t="shared" si="21"/>
        <v>0</v>
      </c>
      <c r="AC246" s="335">
        <f>Taula423[[#This Row],[Mòdul aplicat]]</f>
        <v>0</v>
      </c>
      <c r="AD246" s="336"/>
      <c r="AE246" s="343"/>
      <c r="AF246" s="269"/>
      <c r="AG246" s="474" t="str">
        <f>IF(Taula423[[#This Row],[Data inici contracte]]=0,"",12/365*Taula423[[#This Row],[Dies de contracte en vigor durant l´any 2023]])</f>
        <v/>
      </c>
      <c r="AH246" s="474" t="str">
        <f>IF(Taula423[[#This Row],[Data inici contracte]]=0,"",2/365*Taula423[[#This Row],[Dies de contracte en vigor durant l´any 2023]])</f>
        <v/>
      </c>
      <c r="AI246" s="322">
        <f>IF(AR246=1,((241.81/365)*Taula423[[#This Row],[Dies de contracte en vigor durant l´any 2023]]),0)</f>
        <v>0</v>
      </c>
      <c r="AJ246" s="322"/>
      <c r="AK24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10)]]&lt;&gt;"",AR246=1),1,0)</f>
        <v>0</v>
      </c>
      <c r="AL246" s="534">
        <f t="shared" si="25"/>
        <v>0</v>
      </c>
      <c r="AM24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46" s="322"/>
      <c r="AO246" s="274"/>
      <c r="AP246" s="274"/>
      <c r="AR246" s="429">
        <f>IF(Taula423[[#This Row],[Núm. d''ordre]]&lt;&gt;"",1,0)</f>
        <v>0</v>
      </c>
      <c r="AT246" s="429">
        <f>IF(Taula423[[#This Row],[Núm. d''ordre]]&gt;0,1,0)</f>
        <v>1</v>
      </c>
      <c r="AV246" s="275">
        <f t="shared" si="26"/>
        <v>0</v>
      </c>
      <c r="AW246" s="275">
        <f t="shared" si="27"/>
        <v>0</v>
      </c>
      <c r="AX246" s="275">
        <f t="shared" si="22"/>
        <v>0</v>
      </c>
      <c r="AY246" s="274"/>
      <c r="AZ246" s="275">
        <f t="shared" si="23"/>
        <v>0</v>
      </c>
      <c r="BA246" s="275">
        <f t="shared" si="24"/>
        <v>0</v>
      </c>
      <c r="BZ246" s="276"/>
      <c r="CA246" s="276"/>
      <c r="CB246" s="276"/>
    </row>
    <row r="247" spans="1:80" ht="13.5" customHeight="1">
      <c r="A247" s="267"/>
      <c r="B247" s="274" t="str">
        <f>IF($C247&lt;&gt;"",MAX($B$7:B246)+1,"")</f>
        <v/>
      </c>
      <c r="C247" s="325"/>
      <c r="D247" s="337"/>
      <c r="E247" s="338"/>
      <c r="F247" s="311"/>
      <c r="G247" s="311"/>
      <c r="H247" s="324"/>
      <c r="I247" s="313">
        <f ca="1">DATEDIF(Taula423[[#This Row],[Data naixement dd/mm/aaaa]],TODAY(),"Y")</f>
        <v>124</v>
      </c>
      <c r="J247" s="325"/>
      <c r="K247" s="329"/>
      <c r="L247" s="342"/>
      <c r="M247" s="328"/>
      <c r="N247" s="328"/>
      <c r="O247" s="533" t="str">
        <f>IF(Taula423[[#This Row],[Data inici contracte]]&lt;&gt;0,Taula423[[#This Row],[Data finalització contracte]]+1,"")</f>
        <v/>
      </c>
      <c r="P24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47" s="373" t="str">
        <f>IF(Taula423[[#This Row],[Data inici contracte]]&lt;&gt;0,((Taula423[[#This Row],[Dies de contracte en vigor durant l´any 2023]]/365)*14),"")</f>
        <v/>
      </c>
      <c r="R247" s="367"/>
      <c r="S247" s="367"/>
      <c r="T24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47" s="373" t="str">
        <f>IF(Taula423[[#This Row],[Suma total d''hores d''atenció]]=0,"",AM247)</f>
        <v/>
      </c>
      <c r="V247" s="329"/>
      <c r="W247" s="339"/>
      <c r="X247" s="339"/>
      <c r="Y247" s="339"/>
      <c r="Z247" s="339"/>
      <c r="AA247" s="339"/>
      <c r="AB247" s="318">
        <f t="shared" si="21"/>
        <v>0</v>
      </c>
      <c r="AC247" s="335">
        <f>Taula423[[#This Row],[Mòdul aplicat]]</f>
        <v>0</v>
      </c>
      <c r="AD247" s="336"/>
      <c r="AE247" s="343"/>
      <c r="AF247" s="269"/>
      <c r="AG247" s="474" t="str">
        <f>IF(Taula423[[#This Row],[Data inici contracte]]=0,"",12/365*Taula423[[#This Row],[Dies de contracte en vigor durant l´any 2023]])</f>
        <v/>
      </c>
      <c r="AH247" s="474" t="str">
        <f>IF(Taula423[[#This Row],[Data inici contracte]]=0,"",2/365*Taula423[[#This Row],[Dies de contracte en vigor durant l´any 2023]])</f>
        <v/>
      </c>
      <c r="AI247" s="322">
        <f>IF(AR247=1,((241.81/365)*Taula423[[#This Row],[Dies de contracte en vigor durant l´any 2023]]),0)</f>
        <v>0</v>
      </c>
      <c r="AJ247" s="322"/>
      <c r="AK24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10)]]&lt;&gt;"",AR247=1),1,0)</f>
        <v>0</v>
      </c>
      <c r="AL247" s="534">
        <f t="shared" si="25"/>
        <v>0</v>
      </c>
      <c r="AM24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47" s="322"/>
      <c r="AO247" s="274"/>
      <c r="AP247" s="274"/>
      <c r="AR247" s="429">
        <f>IF(Taula423[[#This Row],[Núm. d''ordre]]&lt;&gt;"",1,0)</f>
        <v>0</v>
      </c>
      <c r="AT247" s="429">
        <f>IF(Taula423[[#This Row],[Núm. d''ordre]]&gt;0,1,0)</f>
        <v>1</v>
      </c>
      <c r="AV247" s="275">
        <f t="shared" si="26"/>
        <v>0</v>
      </c>
      <c r="AW247" s="275">
        <f t="shared" si="27"/>
        <v>0</v>
      </c>
      <c r="AX247" s="275">
        <f t="shared" si="22"/>
        <v>0</v>
      </c>
      <c r="AY247" s="274"/>
      <c r="AZ247" s="275">
        <f t="shared" si="23"/>
        <v>0</v>
      </c>
      <c r="BA247" s="275">
        <f t="shared" si="24"/>
        <v>0</v>
      </c>
      <c r="BZ247" s="276"/>
      <c r="CA247" s="276"/>
      <c r="CB247" s="276"/>
    </row>
    <row r="248" spans="1:80" ht="13.5" customHeight="1">
      <c r="A248" s="267"/>
      <c r="B248" s="274" t="str">
        <f>IF($C248&lt;&gt;"",MAX($B$7:B247)+1,"")</f>
        <v/>
      </c>
      <c r="C248" s="325"/>
      <c r="D248" s="337"/>
      <c r="E248" s="338"/>
      <c r="F248" s="311"/>
      <c r="G248" s="311"/>
      <c r="H248" s="324"/>
      <c r="I248" s="313">
        <f ca="1">DATEDIF(Taula423[[#This Row],[Data naixement dd/mm/aaaa]],TODAY(),"Y")</f>
        <v>124</v>
      </c>
      <c r="J248" s="325"/>
      <c r="K248" s="329"/>
      <c r="L248" s="342"/>
      <c r="M248" s="328"/>
      <c r="N248" s="328"/>
      <c r="O248" s="533" t="str">
        <f>IF(Taula423[[#This Row],[Data inici contracte]]&lt;&gt;0,Taula423[[#This Row],[Data finalització contracte]]+1,"")</f>
        <v/>
      </c>
      <c r="P24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48" s="373" t="str">
        <f>IF(Taula423[[#This Row],[Data inici contracte]]&lt;&gt;0,((Taula423[[#This Row],[Dies de contracte en vigor durant l´any 2023]]/365)*14),"")</f>
        <v/>
      </c>
      <c r="R248" s="367"/>
      <c r="S248" s="367"/>
      <c r="T24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48" s="373" t="str">
        <f>IF(Taula423[[#This Row],[Suma total d''hores d''atenció]]=0,"",AM248)</f>
        <v/>
      </c>
      <c r="V248" s="329"/>
      <c r="W248" s="339"/>
      <c r="X248" s="339"/>
      <c r="Y248" s="339"/>
      <c r="Z248" s="339"/>
      <c r="AA248" s="339"/>
      <c r="AB248" s="318">
        <f t="shared" si="21"/>
        <v>0</v>
      </c>
      <c r="AC248" s="335">
        <f>Taula423[[#This Row],[Mòdul aplicat]]</f>
        <v>0</v>
      </c>
      <c r="AD248" s="336"/>
      <c r="AE248" s="343"/>
      <c r="AF248" s="269"/>
      <c r="AG248" s="474" t="str">
        <f>IF(Taula423[[#This Row],[Data inici contracte]]=0,"",12/365*Taula423[[#This Row],[Dies de contracte en vigor durant l´any 2023]])</f>
        <v/>
      </c>
      <c r="AH248" s="474" t="str">
        <f>IF(Taula423[[#This Row],[Data inici contracte]]=0,"",2/365*Taula423[[#This Row],[Dies de contracte en vigor durant l´any 2023]])</f>
        <v/>
      </c>
      <c r="AI248" s="322">
        <f>IF(AR248=1,((241.81/365)*Taula423[[#This Row],[Dies de contracte en vigor durant l´any 2023]]),0)</f>
        <v>0</v>
      </c>
      <c r="AJ248" s="322"/>
      <c r="AK24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10)]]&lt;&gt;"",AR248=1),1,0)</f>
        <v>0</v>
      </c>
      <c r="AL248" s="534">
        <f t="shared" si="25"/>
        <v>0</v>
      </c>
      <c r="AM24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48" s="322"/>
      <c r="AO248" s="274"/>
      <c r="AP248" s="274"/>
      <c r="AR248" s="429">
        <f>IF(Taula423[[#This Row],[Núm. d''ordre]]&lt;&gt;"",1,0)</f>
        <v>0</v>
      </c>
      <c r="AT248" s="429">
        <f>IF(Taula423[[#This Row],[Núm. d''ordre]]&gt;0,1,0)</f>
        <v>1</v>
      </c>
      <c r="AV248" s="275">
        <f t="shared" si="26"/>
        <v>0</v>
      </c>
      <c r="AW248" s="275">
        <f t="shared" si="27"/>
        <v>0</v>
      </c>
      <c r="AX248" s="275">
        <f t="shared" si="22"/>
        <v>0</v>
      </c>
      <c r="AY248" s="274"/>
      <c r="AZ248" s="275">
        <f t="shared" si="23"/>
        <v>0</v>
      </c>
      <c r="BA248" s="275">
        <f t="shared" si="24"/>
        <v>0</v>
      </c>
      <c r="BZ248" s="276"/>
      <c r="CA248" s="276"/>
      <c r="CB248" s="276"/>
    </row>
    <row r="249" spans="1:80" ht="13.5" customHeight="1">
      <c r="A249" s="267"/>
      <c r="B249" s="274" t="str">
        <f>IF($C249&lt;&gt;"",MAX($B$7:B248)+1,"")</f>
        <v/>
      </c>
      <c r="C249" s="325"/>
      <c r="D249" s="337"/>
      <c r="E249" s="338"/>
      <c r="F249" s="311"/>
      <c r="G249" s="311"/>
      <c r="H249" s="324"/>
      <c r="I249" s="313">
        <f ca="1">DATEDIF(Taula423[[#This Row],[Data naixement dd/mm/aaaa]],TODAY(),"Y")</f>
        <v>124</v>
      </c>
      <c r="J249" s="325"/>
      <c r="K249" s="329"/>
      <c r="L249" s="342"/>
      <c r="M249" s="328"/>
      <c r="N249" s="328"/>
      <c r="O249" s="533" t="str">
        <f>IF(Taula423[[#This Row],[Data inici contracte]]&lt;&gt;0,Taula423[[#This Row],[Data finalització contracte]]+1,"")</f>
        <v/>
      </c>
      <c r="P24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49" s="373" t="str">
        <f>IF(Taula423[[#This Row],[Data inici contracte]]&lt;&gt;0,((Taula423[[#This Row],[Dies de contracte en vigor durant l´any 2023]]/365)*14),"")</f>
        <v/>
      </c>
      <c r="R249" s="367"/>
      <c r="S249" s="367"/>
      <c r="T24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49" s="373" t="str">
        <f>IF(Taula423[[#This Row],[Suma total d''hores d''atenció]]=0,"",AM249)</f>
        <v/>
      </c>
      <c r="V249" s="329"/>
      <c r="W249" s="339"/>
      <c r="X249" s="339"/>
      <c r="Y249" s="339"/>
      <c r="Z249" s="339"/>
      <c r="AA249" s="339"/>
      <c r="AB249" s="318">
        <f t="shared" si="21"/>
        <v>0</v>
      </c>
      <c r="AC249" s="335">
        <f>Taula423[[#This Row],[Mòdul aplicat]]</f>
        <v>0</v>
      </c>
      <c r="AD249" s="336"/>
      <c r="AE249" s="343"/>
      <c r="AF249" s="269"/>
      <c r="AG249" s="474" t="str">
        <f>IF(Taula423[[#This Row],[Data inici contracte]]=0,"",12/365*Taula423[[#This Row],[Dies de contracte en vigor durant l´any 2023]])</f>
        <v/>
      </c>
      <c r="AH249" s="474" t="str">
        <f>IF(Taula423[[#This Row],[Data inici contracte]]=0,"",2/365*Taula423[[#This Row],[Dies de contracte en vigor durant l´any 2023]])</f>
        <v/>
      </c>
      <c r="AI249" s="322">
        <f>IF(AR249=1,((241.81/365)*Taula423[[#This Row],[Dies de contracte en vigor durant l´any 2023]]),0)</f>
        <v>0</v>
      </c>
      <c r="AJ249" s="322"/>
      <c r="AK24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10)]]&lt;&gt;"",AR249=1),1,0)</f>
        <v>0</v>
      </c>
      <c r="AL249" s="534">
        <f t="shared" si="25"/>
        <v>0</v>
      </c>
      <c r="AM24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49" s="322"/>
      <c r="AO249" s="274"/>
      <c r="AP249" s="274"/>
      <c r="AR249" s="429">
        <f>IF(Taula423[[#This Row],[Núm. d''ordre]]&lt;&gt;"",1,0)</f>
        <v>0</v>
      </c>
      <c r="AT249" s="429">
        <f>IF(Taula423[[#This Row],[Núm. d''ordre]]&gt;0,1,0)</f>
        <v>1</v>
      </c>
      <c r="AV249" s="275">
        <f t="shared" si="26"/>
        <v>0</v>
      </c>
      <c r="AW249" s="275">
        <f t="shared" si="27"/>
        <v>0</v>
      </c>
      <c r="AX249" s="275">
        <f t="shared" si="22"/>
        <v>0</v>
      </c>
      <c r="AY249" s="274"/>
      <c r="AZ249" s="275">
        <f t="shared" si="23"/>
        <v>0</v>
      </c>
      <c r="BA249" s="275">
        <f t="shared" si="24"/>
        <v>0</v>
      </c>
      <c r="BZ249" s="276"/>
      <c r="CA249" s="276"/>
      <c r="CB249" s="276"/>
    </row>
    <row r="250" spans="1:80" ht="13.5" customHeight="1">
      <c r="A250" s="267"/>
      <c r="B250" s="274" t="str">
        <f>IF($C250&lt;&gt;"",MAX($B$7:B249)+1,"")</f>
        <v/>
      </c>
      <c r="C250" s="325"/>
      <c r="D250" s="337"/>
      <c r="E250" s="338"/>
      <c r="F250" s="311"/>
      <c r="G250" s="311"/>
      <c r="H250" s="324"/>
      <c r="I250" s="313">
        <f ca="1">DATEDIF(Taula423[[#This Row],[Data naixement dd/mm/aaaa]],TODAY(),"Y")</f>
        <v>124</v>
      </c>
      <c r="J250" s="325"/>
      <c r="K250" s="329"/>
      <c r="L250" s="342"/>
      <c r="M250" s="328"/>
      <c r="N250" s="328"/>
      <c r="O250" s="533" t="str">
        <f>IF(Taula423[[#This Row],[Data inici contracte]]&lt;&gt;0,Taula423[[#This Row],[Data finalització contracte]]+1,"")</f>
        <v/>
      </c>
      <c r="P25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50" s="373" t="str">
        <f>IF(Taula423[[#This Row],[Data inici contracte]]&lt;&gt;0,((Taula423[[#This Row],[Dies de contracte en vigor durant l´any 2023]]/365)*14),"")</f>
        <v/>
      </c>
      <c r="R250" s="367"/>
      <c r="S250" s="367"/>
      <c r="T25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50" s="373" t="str">
        <f>IF(Taula423[[#This Row],[Suma total d''hores d''atenció]]=0,"",AM250)</f>
        <v/>
      </c>
      <c r="V250" s="329"/>
      <c r="W250" s="339"/>
      <c r="X250" s="339"/>
      <c r="Y250" s="339"/>
      <c r="Z250" s="339"/>
      <c r="AA250" s="339"/>
      <c r="AB250" s="318">
        <f t="shared" si="21"/>
        <v>0</v>
      </c>
      <c r="AC250" s="335">
        <f>Taula423[[#This Row],[Mòdul aplicat]]</f>
        <v>0</v>
      </c>
      <c r="AD250" s="336"/>
      <c r="AE250" s="343"/>
      <c r="AF250" s="269"/>
      <c r="AG250" s="474" t="str">
        <f>IF(Taula423[[#This Row],[Data inici contracte]]=0,"",12/365*Taula423[[#This Row],[Dies de contracte en vigor durant l´any 2023]])</f>
        <v/>
      </c>
      <c r="AH250" s="474" t="str">
        <f>IF(Taula423[[#This Row],[Data inici contracte]]=0,"",2/365*Taula423[[#This Row],[Dies de contracte en vigor durant l´any 2023]])</f>
        <v/>
      </c>
      <c r="AI250" s="322">
        <f>IF(AR250=1,((241.81/365)*Taula423[[#This Row],[Dies de contracte en vigor durant l´any 2023]]),0)</f>
        <v>0</v>
      </c>
      <c r="AJ250" s="322"/>
      <c r="AK25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10)]]&lt;&gt;"",AR250=1),1,0)</f>
        <v>0</v>
      </c>
      <c r="AL250" s="534">
        <f t="shared" si="25"/>
        <v>0</v>
      </c>
      <c r="AM25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50" s="322"/>
      <c r="AO250" s="274"/>
      <c r="AP250" s="274"/>
      <c r="AR250" s="429">
        <f>IF(Taula423[[#This Row],[Núm. d''ordre]]&lt;&gt;"",1,0)</f>
        <v>0</v>
      </c>
      <c r="AT250" s="429">
        <f>IF(Taula423[[#This Row],[Núm. d''ordre]]&gt;0,1,0)</f>
        <v>1</v>
      </c>
      <c r="AV250" s="275">
        <f t="shared" si="26"/>
        <v>0</v>
      </c>
      <c r="AW250" s="275">
        <f t="shared" si="27"/>
        <v>0</v>
      </c>
      <c r="AX250" s="275">
        <f t="shared" si="22"/>
        <v>0</v>
      </c>
      <c r="AY250" s="274"/>
      <c r="AZ250" s="275">
        <f t="shared" si="23"/>
        <v>0</v>
      </c>
      <c r="BA250" s="275">
        <f t="shared" si="24"/>
        <v>0</v>
      </c>
      <c r="BZ250" s="276"/>
      <c r="CA250" s="276"/>
      <c r="CB250" s="276"/>
    </row>
    <row r="251" spans="1:80" ht="13.5" customHeight="1">
      <c r="A251" s="267"/>
      <c r="B251" s="274" t="str">
        <f>IF($C251&lt;&gt;"",MAX($B$7:B250)+1,"")</f>
        <v/>
      </c>
      <c r="C251" s="325"/>
      <c r="D251" s="337"/>
      <c r="E251" s="338"/>
      <c r="F251" s="311"/>
      <c r="G251" s="311"/>
      <c r="H251" s="324"/>
      <c r="I251" s="313">
        <f ca="1">DATEDIF(Taula423[[#This Row],[Data naixement dd/mm/aaaa]],TODAY(),"Y")</f>
        <v>124</v>
      </c>
      <c r="J251" s="325"/>
      <c r="K251" s="329"/>
      <c r="L251" s="342"/>
      <c r="M251" s="328"/>
      <c r="N251" s="328"/>
      <c r="O251" s="533" t="str">
        <f>IF(Taula423[[#This Row],[Data inici contracte]]&lt;&gt;0,Taula423[[#This Row],[Data finalització contracte]]+1,"")</f>
        <v/>
      </c>
      <c r="P25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51" s="373" t="str">
        <f>IF(Taula423[[#This Row],[Data inici contracte]]&lt;&gt;0,((Taula423[[#This Row],[Dies de contracte en vigor durant l´any 2023]]/365)*14),"")</f>
        <v/>
      </c>
      <c r="R251" s="367"/>
      <c r="S251" s="367"/>
      <c r="T25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51" s="373" t="str">
        <f>IF(Taula423[[#This Row],[Suma total d''hores d''atenció]]=0,"",AM251)</f>
        <v/>
      </c>
      <c r="V251" s="329"/>
      <c r="W251" s="339"/>
      <c r="X251" s="339"/>
      <c r="Y251" s="339"/>
      <c r="Z251" s="339"/>
      <c r="AA251" s="339"/>
      <c r="AB251" s="318">
        <f t="shared" si="21"/>
        <v>0</v>
      </c>
      <c r="AC251" s="335">
        <f>Taula423[[#This Row],[Mòdul aplicat]]</f>
        <v>0</v>
      </c>
      <c r="AD251" s="336"/>
      <c r="AE251" s="343"/>
      <c r="AF251" s="269"/>
      <c r="AG251" s="474" t="str">
        <f>IF(Taula423[[#This Row],[Data inici contracte]]=0,"",12/365*Taula423[[#This Row],[Dies de contracte en vigor durant l´any 2023]])</f>
        <v/>
      </c>
      <c r="AH251" s="474" t="str">
        <f>IF(Taula423[[#This Row],[Data inici contracte]]=0,"",2/365*Taula423[[#This Row],[Dies de contracte en vigor durant l´any 2023]])</f>
        <v/>
      </c>
      <c r="AI251" s="322">
        <f>IF(AR251=1,((241.81/365)*Taula423[[#This Row],[Dies de contracte en vigor durant l´any 2023]]),0)</f>
        <v>0</v>
      </c>
      <c r="AJ251" s="322"/>
      <c r="AK25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10)]]&lt;&gt;"",AR251=1),1,0)</f>
        <v>0</v>
      </c>
      <c r="AL251" s="534">
        <f t="shared" si="25"/>
        <v>0</v>
      </c>
      <c r="AM25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51" s="322"/>
      <c r="AO251" s="274"/>
      <c r="AP251" s="274"/>
      <c r="AR251" s="429">
        <f>IF(Taula423[[#This Row],[Núm. d''ordre]]&lt;&gt;"",1,0)</f>
        <v>0</v>
      </c>
      <c r="AT251" s="429">
        <f>IF(Taula423[[#This Row],[Núm. d''ordre]]&gt;0,1,0)</f>
        <v>1</v>
      </c>
      <c r="AV251" s="275">
        <f t="shared" si="26"/>
        <v>0</v>
      </c>
      <c r="AW251" s="275">
        <f t="shared" si="27"/>
        <v>0</v>
      </c>
      <c r="AX251" s="275">
        <f t="shared" si="22"/>
        <v>0</v>
      </c>
      <c r="AY251" s="274"/>
      <c r="AZ251" s="275">
        <f t="shared" si="23"/>
        <v>0</v>
      </c>
      <c r="BA251" s="275">
        <f t="shared" si="24"/>
        <v>0</v>
      </c>
      <c r="BZ251" s="276"/>
      <c r="CA251" s="276"/>
      <c r="CB251" s="276"/>
    </row>
    <row r="252" spans="1:80" ht="13.5" customHeight="1">
      <c r="A252" s="267"/>
      <c r="B252" s="274" t="str">
        <f>IF($C252&lt;&gt;"",MAX($B$7:B251)+1,"")</f>
        <v/>
      </c>
      <c r="C252" s="325"/>
      <c r="D252" s="337"/>
      <c r="E252" s="338"/>
      <c r="F252" s="311"/>
      <c r="G252" s="311"/>
      <c r="H252" s="324"/>
      <c r="I252" s="313">
        <f ca="1">DATEDIF(Taula423[[#This Row],[Data naixement dd/mm/aaaa]],TODAY(),"Y")</f>
        <v>124</v>
      </c>
      <c r="J252" s="325"/>
      <c r="K252" s="329"/>
      <c r="L252" s="342"/>
      <c r="M252" s="328"/>
      <c r="N252" s="328"/>
      <c r="O252" s="533" t="str">
        <f>IF(Taula423[[#This Row],[Data inici contracte]]&lt;&gt;0,Taula423[[#This Row],[Data finalització contracte]]+1,"")</f>
        <v/>
      </c>
      <c r="P25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52" s="373" t="str">
        <f>IF(Taula423[[#This Row],[Data inici contracte]]&lt;&gt;0,((Taula423[[#This Row],[Dies de contracte en vigor durant l´any 2023]]/365)*14),"")</f>
        <v/>
      </c>
      <c r="R252" s="367"/>
      <c r="S252" s="367"/>
      <c r="T25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52" s="373" t="str">
        <f>IF(Taula423[[#This Row],[Suma total d''hores d''atenció]]=0,"",AM252)</f>
        <v/>
      </c>
      <c r="V252" s="329"/>
      <c r="W252" s="339"/>
      <c r="X252" s="339"/>
      <c r="Y252" s="339"/>
      <c r="Z252" s="339"/>
      <c r="AA252" s="339"/>
      <c r="AB252" s="318">
        <f t="shared" si="21"/>
        <v>0</v>
      </c>
      <c r="AC252" s="335">
        <f>Taula423[[#This Row],[Mòdul aplicat]]</f>
        <v>0</v>
      </c>
      <c r="AD252" s="336"/>
      <c r="AE252" s="343"/>
      <c r="AF252" s="269"/>
      <c r="AG252" s="474" t="str">
        <f>IF(Taula423[[#This Row],[Data inici contracte]]=0,"",12/365*Taula423[[#This Row],[Dies de contracte en vigor durant l´any 2023]])</f>
        <v/>
      </c>
      <c r="AH252" s="474" t="str">
        <f>IF(Taula423[[#This Row],[Data inici contracte]]=0,"",2/365*Taula423[[#This Row],[Dies de contracte en vigor durant l´any 2023]])</f>
        <v/>
      </c>
      <c r="AI252" s="322">
        <f>IF(AR252=1,((241.81/365)*Taula423[[#This Row],[Dies de contracte en vigor durant l´any 2023]]),0)</f>
        <v>0</v>
      </c>
      <c r="AJ252" s="322"/>
      <c r="AK25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10)]]&lt;&gt;"",AR252=1),1,0)</f>
        <v>0</v>
      </c>
      <c r="AL252" s="534">
        <f t="shared" si="25"/>
        <v>0</v>
      </c>
      <c r="AM25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52" s="322"/>
      <c r="AO252" s="274"/>
      <c r="AP252" s="274"/>
      <c r="AR252" s="429">
        <f>IF(Taula423[[#This Row],[Núm. d''ordre]]&lt;&gt;"",1,0)</f>
        <v>0</v>
      </c>
      <c r="AT252" s="429">
        <f>IF(Taula423[[#This Row],[Núm. d''ordre]]&gt;0,1,0)</f>
        <v>1</v>
      </c>
      <c r="AV252" s="275">
        <f t="shared" si="26"/>
        <v>0</v>
      </c>
      <c r="AW252" s="275">
        <f t="shared" si="27"/>
        <v>0</v>
      </c>
      <c r="AX252" s="275">
        <f t="shared" si="22"/>
        <v>0</v>
      </c>
      <c r="AY252" s="274"/>
      <c r="AZ252" s="275">
        <f t="shared" si="23"/>
        <v>0</v>
      </c>
      <c r="BA252" s="275">
        <f t="shared" si="24"/>
        <v>0</v>
      </c>
      <c r="BZ252" s="276"/>
      <c r="CA252" s="276"/>
      <c r="CB252" s="276"/>
    </row>
    <row r="253" spans="1:80" ht="13.5" customHeight="1">
      <c r="A253" s="267"/>
      <c r="B253" s="274" t="str">
        <f>IF($C253&lt;&gt;"",MAX($B$7:B252)+1,"")</f>
        <v/>
      </c>
      <c r="C253" s="325"/>
      <c r="D253" s="337"/>
      <c r="E253" s="338"/>
      <c r="F253" s="311"/>
      <c r="G253" s="311"/>
      <c r="H253" s="324"/>
      <c r="I253" s="313">
        <f ca="1">DATEDIF(Taula423[[#This Row],[Data naixement dd/mm/aaaa]],TODAY(),"Y")</f>
        <v>124</v>
      </c>
      <c r="J253" s="325"/>
      <c r="K253" s="329"/>
      <c r="L253" s="342"/>
      <c r="M253" s="328"/>
      <c r="N253" s="328"/>
      <c r="O253" s="533" t="str">
        <f>IF(Taula423[[#This Row],[Data inici contracte]]&lt;&gt;0,Taula423[[#This Row],[Data finalització contracte]]+1,"")</f>
        <v/>
      </c>
      <c r="P25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53" s="373" t="str">
        <f>IF(Taula423[[#This Row],[Data inici contracte]]&lt;&gt;0,((Taula423[[#This Row],[Dies de contracte en vigor durant l´any 2023]]/365)*14),"")</f>
        <v/>
      </c>
      <c r="R253" s="367"/>
      <c r="S253" s="367"/>
      <c r="T25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53" s="373" t="str">
        <f>IF(Taula423[[#This Row],[Suma total d''hores d''atenció]]=0,"",AM253)</f>
        <v/>
      </c>
      <c r="V253" s="329"/>
      <c r="W253" s="339"/>
      <c r="X253" s="339"/>
      <c r="Y253" s="339"/>
      <c r="Z253" s="339"/>
      <c r="AA253" s="339"/>
      <c r="AB253" s="318">
        <f t="shared" si="21"/>
        <v>0</v>
      </c>
      <c r="AC253" s="335">
        <f>Taula423[[#This Row],[Mòdul aplicat]]</f>
        <v>0</v>
      </c>
      <c r="AD253" s="336"/>
      <c r="AE253" s="343"/>
      <c r="AF253" s="269"/>
      <c r="AG253" s="474" t="str">
        <f>IF(Taula423[[#This Row],[Data inici contracte]]=0,"",12/365*Taula423[[#This Row],[Dies de contracte en vigor durant l´any 2023]])</f>
        <v/>
      </c>
      <c r="AH253" s="474" t="str">
        <f>IF(Taula423[[#This Row],[Data inici contracte]]=0,"",2/365*Taula423[[#This Row],[Dies de contracte en vigor durant l´any 2023]])</f>
        <v/>
      </c>
      <c r="AI253" s="322">
        <f>IF(AR253=1,((241.81/365)*Taula423[[#This Row],[Dies de contracte en vigor durant l´any 2023]]),0)</f>
        <v>0</v>
      </c>
      <c r="AJ253" s="322"/>
      <c r="AK25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10)]]&lt;&gt;"",AR253=1),1,0)</f>
        <v>0</v>
      </c>
      <c r="AL253" s="534">
        <f t="shared" si="25"/>
        <v>0</v>
      </c>
      <c r="AM25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53" s="322"/>
      <c r="AO253" s="274"/>
      <c r="AP253" s="274"/>
      <c r="AR253" s="429">
        <f>IF(Taula423[[#This Row],[Núm. d''ordre]]&lt;&gt;"",1,0)</f>
        <v>0</v>
      </c>
      <c r="AT253" s="429">
        <f>IF(Taula423[[#This Row],[Núm. d''ordre]]&gt;0,1,0)</f>
        <v>1</v>
      </c>
      <c r="AV253" s="275">
        <f t="shared" si="26"/>
        <v>0</v>
      </c>
      <c r="AW253" s="275">
        <f t="shared" si="27"/>
        <v>0</v>
      </c>
      <c r="AX253" s="275">
        <f t="shared" si="22"/>
        <v>0</v>
      </c>
      <c r="AY253" s="274"/>
      <c r="AZ253" s="275">
        <f t="shared" si="23"/>
        <v>0</v>
      </c>
      <c r="BA253" s="275">
        <f t="shared" si="24"/>
        <v>0</v>
      </c>
      <c r="BZ253" s="276"/>
      <c r="CA253" s="276"/>
      <c r="CB253" s="276"/>
    </row>
    <row r="254" spans="1:80" ht="13.5" customHeight="1">
      <c r="A254" s="267"/>
      <c r="B254" s="274" t="str">
        <f>IF($C254&lt;&gt;"",MAX($B$7:B253)+1,"")</f>
        <v/>
      </c>
      <c r="C254" s="325"/>
      <c r="D254" s="337"/>
      <c r="E254" s="338"/>
      <c r="F254" s="311"/>
      <c r="G254" s="311"/>
      <c r="H254" s="324"/>
      <c r="I254" s="313">
        <f ca="1">DATEDIF(Taula423[[#This Row],[Data naixement dd/mm/aaaa]],TODAY(),"Y")</f>
        <v>124</v>
      </c>
      <c r="J254" s="325"/>
      <c r="K254" s="329"/>
      <c r="L254" s="342"/>
      <c r="M254" s="328"/>
      <c r="N254" s="328"/>
      <c r="O254" s="533" t="str">
        <f>IF(Taula423[[#This Row],[Data inici contracte]]&lt;&gt;0,Taula423[[#This Row],[Data finalització contracte]]+1,"")</f>
        <v/>
      </c>
      <c r="P25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54" s="373" t="str">
        <f>IF(Taula423[[#This Row],[Data inici contracte]]&lt;&gt;0,((Taula423[[#This Row],[Dies de contracte en vigor durant l´any 2023]]/365)*14),"")</f>
        <v/>
      </c>
      <c r="R254" s="367"/>
      <c r="S254" s="367"/>
      <c r="T25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54" s="373" t="str">
        <f>IF(Taula423[[#This Row],[Suma total d''hores d''atenció]]=0,"",AM254)</f>
        <v/>
      </c>
      <c r="V254" s="329"/>
      <c r="W254" s="339"/>
      <c r="X254" s="339"/>
      <c r="Y254" s="339"/>
      <c r="Z254" s="339"/>
      <c r="AA254" s="339"/>
      <c r="AB254" s="318">
        <f t="shared" si="21"/>
        <v>0</v>
      </c>
      <c r="AC254" s="335">
        <f>Taula423[[#This Row],[Mòdul aplicat]]</f>
        <v>0</v>
      </c>
      <c r="AD254" s="336"/>
      <c r="AE254" s="343"/>
      <c r="AF254" s="269"/>
      <c r="AG254" s="474" t="str">
        <f>IF(Taula423[[#This Row],[Data inici contracte]]=0,"",12/365*Taula423[[#This Row],[Dies de contracte en vigor durant l´any 2023]])</f>
        <v/>
      </c>
      <c r="AH254" s="474" t="str">
        <f>IF(Taula423[[#This Row],[Data inici contracte]]=0,"",2/365*Taula423[[#This Row],[Dies de contracte en vigor durant l´any 2023]])</f>
        <v/>
      </c>
      <c r="AI254" s="322">
        <f>IF(AR254=1,((241.81/365)*Taula423[[#This Row],[Dies de contracte en vigor durant l´any 2023]]),0)</f>
        <v>0</v>
      </c>
      <c r="AJ254" s="322"/>
      <c r="AK25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10)]]&lt;&gt;"",AR254=1),1,0)</f>
        <v>0</v>
      </c>
      <c r="AL254" s="534">
        <f t="shared" si="25"/>
        <v>0</v>
      </c>
      <c r="AM25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54" s="322"/>
      <c r="AO254" s="274"/>
      <c r="AP254" s="274"/>
      <c r="AR254" s="429">
        <f>IF(Taula423[[#This Row],[Núm. d''ordre]]&lt;&gt;"",1,0)</f>
        <v>0</v>
      </c>
      <c r="AT254" s="429">
        <f>IF(Taula423[[#This Row],[Núm. d''ordre]]&gt;0,1,0)</f>
        <v>1</v>
      </c>
      <c r="AV254" s="275">
        <f t="shared" si="26"/>
        <v>0</v>
      </c>
      <c r="AW254" s="275">
        <f t="shared" si="27"/>
        <v>0</v>
      </c>
      <c r="AX254" s="275">
        <f t="shared" si="22"/>
        <v>0</v>
      </c>
      <c r="AY254" s="274"/>
      <c r="AZ254" s="275">
        <f t="shared" si="23"/>
        <v>0</v>
      </c>
      <c r="BA254" s="275">
        <f t="shared" si="24"/>
        <v>0</v>
      </c>
      <c r="BZ254" s="276"/>
      <c r="CA254" s="276"/>
      <c r="CB254" s="276"/>
    </row>
    <row r="255" spans="1:80" ht="13.5" customHeight="1">
      <c r="A255" s="267"/>
      <c r="B255" s="274" t="str">
        <f>IF($C255&lt;&gt;"",MAX($B$7:B254)+1,"")</f>
        <v/>
      </c>
      <c r="C255" s="325"/>
      <c r="D255" s="337"/>
      <c r="E255" s="338"/>
      <c r="F255" s="311"/>
      <c r="G255" s="311"/>
      <c r="H255" s="324"/>
      <c r="I255" s="313">
        <f ca="1">DATEDIF(Taula423[[#This Row],[Data naixement dd/mm/aaaa]],TODAY(),"Y")</f>
        <v>124</v>
      </c>
      <c r="J255" s="325"/>
      <c r="K255" s="329"/>
      <c r="L255" s="342"/>
      <c r="M255" s="328"/>
      <c r="N255" s="328"/>
      <c r="O255" s="533" t="str">
        <f>IF(Taula423[[#This Row],[Data inici contracte]]&lt;&gt;0,Taula423[[#This Row],[Data finalització contracte]]+1,"")</f>
        <v/>
      </c>
      <c r="P25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55" s="373" t="str">
        <f>IF(Taula423[[#This Row],[Data inici contracte]]&lt;&gt;0,((Taula423[[#This Row],[Dies de contracte en vigor durant l´any 2023]]/365)*14),"")</f>
        <v/>
      </c>
      <c r="R255" s="367"/>
      <c r="S255" s="367"/>
      <c r="T25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55" s="373" t="str">
        <f>IF(Taula423[[#This Row],[Suma total d''hores d''atenció]]=0,"",AM255)</f>
        <v/>
      </c>
      <c r="V255" s="329"/>
      <c r="W255" s="339"/>
      <c r="X255" s="339"/>
      <c r="Y255" s="339"/>
      <c r="Z255" s="339"/>
      <c r="AA255" s="339"/>
      <c r="AB255" s="318">
        <f t="shared" si="21"/>
        <v>0</v>
      </c>
      <c r="AC255" s="335">
        <f>Taula423[[#This Row],[Mòdul aplicat]]</f>
        <v>0</v>
      </c>
      <c r="AD255" s="336"/>
      <c r="AE255" s="343"/>
      <c r="AF255" s="269"/>
      <c r="AG255" s="474" t="str">
        <f>IF(Taula423[[#This Row],[Data inici contracte]]=0,"",12/365*Taula423[[#This Row],[Dies de contracte en vigor durant l´any 2023]])</f>
        <v/>
      </c>
      <c r="AH255" s="474" t="str">
        <f>IF(Taula423[[#This Row],[Data inici contracte]]=0,"",2/365*Taula423[[#This Row],[Dies de contracte en vigor durant l´any 2023]])</f>
        <v/>
      </c>
      <c r="AI255" s="322">
        <f>IF(AR255=1,((241.81/365)*Taula423[[#This Row],[Dies de contracte en vigor durant l´any 2023]]),0)</f>
        <v>0</v>
      </c>
      <c r="AJ255" s="322"/>
      <c r="AK25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10)]]&lt;&gt;"",AR255=1),1,0)</f>
        <v>0</v>
      </c>
      <c r="AL255" s="534">
        <f t="shared" si="25"/>
        <v>0</v>
      </c>
      <c r="AM25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55" s="322"/>
      <c r="AO255" s="274"/>
      <c r="AP255" s="274"/>
      <c r="AR255" s="429">
        <f>IF(Taula423[[#This Row],[Núm. d''ordre]]&lt;&gt;"",1,0)</f>
        <v>0</v>
      </c>
      <c r="AT255" s="429">
        <f>IF(Taula423[[#This Row],[Núm. d''ordre]]&gt;0,1,0)</f>
        <v>1</v>
      </c>
      <c r="AV255" s="275">
        <f t="shared" si="26"/>
        <v>0</v>
      </c>
      <c r="AW255" s="275">
        <f t="shared" si="27"/>
        <v>0</v>
      </c>
      <c r="AX255" s="275">
        <f t="shared" si="22"/>
        <v>0</v>
      </c>
      <c r="AY255" s="274"/>
      <c r="AZ255" s="275">
        <f t="shared" si="23"/>
        <v>0</v>
      </c>
      <c r="BA255" s="275">
        <f t="shared" si="24"/>
        <v>0</v>
      </c>
      <c r="BZ255" s="276"/>
      <c r="CA255" s="276"/>
      <c r="CB255" s="276"/>
    </row>
    <row r="256" spans="1:80" ht="13.5" customHeight="1">
      <c r="A256" s="267"/>
      <c r="B256" s="274" t="str">
        <f>IF($C256&lt;&gt;"",MAX($B$7:B255)+1,"")</f>
        <v/>
      </c>
      <c r="C256" s="325"/>
      <c r="D256" s="337"/>
      <c r="E256" s="338"/>
      <c r="F256" s="311"/>
      <c r="G256" s="311"/>
      <c r="H256" s="324"/>
      <c r="I256" s="313">
        <f ca="1">DATEDIF(Taula423[[#This Row],[Data naixement dd/mm/aaaa]],TODAY(),"Y")</f>
        <v>124</v>
      </c>
      <c r="J256" s="325"/>
      <c r="K256" s="329"/>
      <c r="L256" s="342"/>
      <c r="M256" s="328"/>
      <c r="N256" s="328"/>
      <c r="O256" s="533" t="str">
        <f>IF(Taula423[[#This Row],[Data inici contracte]]&lt;&gt;0,Taula423[[#This Row],[Data finalització contracte]]+1,"")</f>
        <v/>
      </c>
      <c r="P25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56" s="373" t="str">
        <f>IF(Taula423[[#This Row],[Data inici contracte]]&lt;&gt;0,((Taula423[[#This Row],[Dies de contracte en vigor durant l´any 2023]]/365)*14),"")</f>
        <v/>
      </c>
      <c r="R256" s="367"/>
      <c r="S256" s="367"/>
      <c r="T25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56" s="373" t="str">
        <f>IF(Taula423[[#This Row],[Suma total d''hores d''atenció]]=0,"",AM256)</f>
        <v/>
      </c>
      <c r="V256" s="329"/>
      <c r="W256" s="339"/>
      <c r="X256" s="339"/>
      <c r="Y256" s="339"/>
      <c r="Z256" s="339"/>
      <c r="AA256" s="339"/>
      <c r="AB256" s="318">
        <f t="shared" si="21"/>
        <v>0</v>
      </c>
      <c r="AC256" s="335">
        <f>Taula423[[#This Row],[Mòdul aplicat]]</f>
        <v>0</v>
      </c>
      <c r="AD256" s="336"/>
      <c r="AE256" s="343"/>
      <c r="AF256" s="269"/>
      <c r="AG256" s="474" t="str">
        <f>IF(Taula423[[#This Row],[Data inici contracte]]=0,"",12/365*Taula423[[#This Row],[Dies de contracte en vigor durant l´any 2023]])</f>
        <v/>
      </c>
      <c r="AH256" s="474" t="str">
        <f>IF(Taula423[[#This Row],[Data inici contracte]]=0,"",2/365*Taula423[[#This Row],[Dies de contracte en vigor durant l´any 2023]])</f>
        <v/>
      </c>
      <c r="AI256" s="322">
        <f>IF(AR256=1,((241.81/365)*Taula423[[#This Row],[Dies de contracte en vigor durant l´any 2023]]),0)</f>
        <v>0</v>
      </c>
      <c r="AJ256" s="322"/>
      <c r="AK25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10)]]&lt;&gt;"",AR256=1),1,0)</f>
        <v>0</v>
      </c>
      <c r="AL256" s="534">
        <f t="shared" si="25"/>
        <v>0</v>
      </c>
      <c r="AM25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56" s="322"/>
      <c r="AO256" s="274"/>
      <c r="AP256" s="274"/>
      <c r="AR256" s="429">
        <f>IF(Taula423[[#This Row],[Núm. d''ordre]]&lt;&gt;"",1,0)</f>
        <v>0</v>
      </c>
      <c r="AT256" s="429">
        <f>IF(Taula423[[#This Row],[Núm. d''ordre]]&gt;0,1,0)</f>
        <v>1</v>
      </c>
      <c r="AV256" s="275">
        <f t="shared" si="26"/>
        <v>0</v>
      </c>
      <c r="AW256" s="275">
        <f t="shared" si="27"/>
        <v>0</v>
      </c>
      <c r="AX256" s="275">
        <f t="shared" si="22"/>
        <v>0</v>
      </c>
      <c r="AY256" s="274"/>
      <c r="AZ256" s="275">
        <f t="shared" si="23"/>
        <v>0</v>
      </c>
      <c r="BA256" s="275">
        <f t="shared" si="24"/>
        <v>0</v>
      </c>
      <c r="BZ256" s="276"/>
      <c r="CA256" s="276"/>
      <c r="CB256" s="276"/>
    </row>
    <row r="257" spans="1:80" ht="13.5" customHeight="1">
      <c r="A257" s="267"/>
      <c r="B257" s="274" t="str">
        <f>IF($C257&lt;&gt;"",MAX($B$7:B256)+1,"")</f>
        <v/>
      </c>
      <c r="C257" s="325"/>
      <c r="D257" s="337"/>
      <c r="E257" s="338"/>
      <c r="F257" s="311"/>
      <c r="G257" s="311"/>
      <c r="H257" s="324"/>
      <c r="I257" s="313">
        <f ca="1">DATEDIF(Taula423[[#This Row],[Data naixement dd/mm/aaaa]],TODAY(),"Y")</f>
        <v>124</v>
      </c>
      <c r="J257" s="325"/>
      <c r="K257" s="329"/>
      <c r="L257" s="342"/>
      <c r="M257" s="328"/>
      <c r="N257" s="328"/>
      <c r="O257" s="533" t="str">
        <f>IF(Taula423[[#This Row],[Data inici contracte]]&lt;&gt;0,Taula423[[#This Row],[Data finalització contracte]]+1,"")</f>
        <v/>
      </c>
      <c r="P25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57" s="373" t="str">
        <f>IF(Taula423[[#This Row],[Data inici contracte]]&lt;&gt;0,((Taula423[[#This Row],[Dies de contracte en vigor durant l´any 2023]]/365)*14),"")</f>
        <v/>
      </c>
      <c r="R257" s="367"/>
      <c r="S257" s="367"/>
      <c r="T25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57" s="373" t="str">
        <f>IF(Taula423[[#This Row],[Suma total d''hores d''atenció]]=0,"",AM257)</f>
        <v/>
      </c>
      <c r="V257" s="329"/>
      <c r="W257" s="339"/>
      <c r="X257" s="339"/>
      <c r="Y257" s="339"/>
      <c r="Z257" s="339"/>
      <c r="AA257" s="339"/>
      <c r="AB257" s="318">
        <f t="shared" si="21"/>
        <v>0</v>
      </c>
      <c r="AC257" s="335">
        <f>Taula423[[#This Row],[Mòdul aplicat]]</f>
        <v>0</v>
      </c>
      <c r="AD257" s="336"/>
      <c r="AE257" s="343"/>
      <c r="AF257" s="269"/>
      <c r="AG257" s="474" t="str">
        <f>IF(Taula423[[#This Row],[Data inici contracte]]=0,"",12/365*Taula423[[#This Row],[Dies de contracte en vigor durant l´any 2023]])</f>
        <v/>
      </c>
      <c r="AH257" s="474" t="str">
        <f>IF(Taula423[[#This Row],[Data inici contracte]]=0,"",2/365*Taula423[[#This Row],[Dies de contracte en vigor durant l´any 2023]])</f>
        <v/>
      </c>
      <c r="AI257" s="322">
        <f>IF(AR257=1,((241.81/365)*Taula423[[#This Row],[Dies de contracte en vigor durant l´any 2023]]),0)</f>
        <v>0</v>
      </c>
      <c r="AJ257" s="322"/>
      <c r="AK25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10)]]&lt;&gt;"",AR257=1),1,0)</f>
        <v>0</v>
      </c>
      <c r="AL257" s="534">
        <f t="shared" si="25"/>
        <v>0</v>
      </c>
      <c r="AM25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57" s="322"/>
      <c r="AO257" s="274"/>
      <c r="AP257" s="274"/>
      <c r="AR257" s="429">
        <f>IF(Taula423[[#This Row],[Núm. d''ordre]]&lt;&gt;"",1,0)</f>
        <v>0</v>
      </c>
      <c r="AT257" s="429">
        <f>IF(Taula423[[#This Row],[Núm. d''ordre]]&gt;0,1,0)</f>
        <v>1</v>
      </c>
      <c r="AV257" s="275">
        <f t="shared" si="26"/>
        <v>0</v>
      </c>
      <c r="AW257" s="275">
        <f t="shared" si="27"/>
        <v>0</v>
      </c>
      <c r="AX257" s="275">
        <f t="shared" si="22"/>
        <v>0</v>
      </c>
      <c r="AY257" s="274"/>
      <c r="AZ257" s="275">
        <f t="shared" si="23"/>
        <v>0</v>
      </c>
      <c r="BA257" s="275">
        <f t="shared" si="24"/>
        <v>0</v>
      </c>
      <c r="BZ257" s="276"/>
      <c r="CA257" s="276"/>
      <c r="CB257" s="276"/>
    </row>
    <row r="258" spans="1:80" ht="13.5" customHeight="1">
      <c r="A258" s="267"/>
      <c r="B258" s="274" t="str">
        <f>IF($C258&lt;&gt;"",MAX($B$7:B257)+1,"")</f>
        <v/>
      </c>
      <c r="C258" s="325"/>
      <c r="D258" s="337"/>
      <c r="E258" s="338"/>
      <c r="F258" s="311"/>
      <c r="G258" s="311"/>
      <c r="H258" s="324"/>
      <c r="I258" s="313">
        <f ca="1">DATEDIF(Taula423[[#This Row],[Data naixement dd/mm/aaaa]],TODAY(),"Y")</f>
        <v>124</v>
      </c>
      <c r="J258" s="325"/>
      <c r="K258" s="329"/>
      <c r="L258" s="342"/>
      <c r="M258" s="328"/>
      <c r="N258" s="328"/>
      <c r="O258" s="533" t="str">
        <f>IF(Taula423[[#This Row],[Data inici contracte]]&lt;&gt;0,Taula423[[#This Row],[Data finalització contracte]]+1,"")</f>
        <v/>
      </c>
      <c r="P25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58" s="373" t="str">
        <f>IF(Taula423[[#This Row],[Data inici contracte]]&lt;&gt;0,((Taula423[[#This Row],[Dies de contracte en vigor durant l´any 2023]]/365)*14),"")</f>
        <v/>
      </c>
      <c r="R258" s="367"/>
      <c r="S258" s="367"/>
      <c r="T25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58" s="373" t="str">
        <f>IF(Taula423[[#This Row],[Suma total d''hores d''atenció]]=0,"",AM258)</f>
        <v/>
      </c>
      <c r="V258" s="329"/>
      <c r="W258" s="339"/>
      <c r="X258" s="339"/>
      <c r="Y258" s="339"/>
      <c r="Z258" s="339"/>
      <c r="AA258" s="339"/>
      <c r="AB258" s="318">
        <f t="shared" si="21"/>
        <v>0</v>
      </c>
      <c r="AC258" s="335">
        <f>Taula423[[#This Row],[Mòdul aplicat]]</f>
        <v>0</v>
      </c>
      <c r="AD258" s="336"/>
      <c r="AE258" s="343"/>
      <c r="AF258" s="269"/>
      <c r="AG258" s="474" t="str">
        <f>IF(Taula423[[#This Row],[Data inici contracte]]=0,"",12/365*Taula423[[#This Row],[Dies de contracte en vigor durant l´any 2023]])</f>
        <v/>
      </c>
      <c r="AH258" s="474" t="str">
        <f>IF(Taula423[[#This Row],[Data inici contracte]]=0,"",2/365*Taula423[[#This Row],[Dies de contracte en vigor durant l´any 2023]])</f>
        <v/>
      </c>
      <c r="AI258" s="322">
        <f>IF(AR258=1,((241.81/365)*Taula423[[#This Row],[Dies de contracte en vigor durant l´any 2023]]),0)</f>
        <v>0</v>
      </c>
      <c r="AJ258" s="322"/>
      <c r="AK25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10)]]&lt;&gt;"",AR258=1),1,0)</f>
        <v>0</v>
      </c>
      <c r="AL258" s="534">
        <f t="shared" si="25"/>
        <v>0</v>
      </c>
      <c r="AM25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58" s="322"/>
      <c r="AO258" s="274"/>
      <c r="AP258" s="274"/>
      <c r="AR258" s="429">
        <f>IF(Taula423[[#This Row],[Núm. d''ordre]]&lt;&gt;"",1,0)</f>
        <v>0</v>
      </c>
      <c r="AT258" s="429">
        <f>IF(Taula423[[#This Row],[Núm. d''ordre]]&gt;0,1,0)</f>
        <v>1</v>
      </c>
      <c r="AV258" s="275">
        <f t="shared" si="26"/>
        <v>0</v>
      </c>
      <c r="AW258" s="275">
        <f t="shared" si="27"/>
        <v>0</v>
      </c>
      <c r="AX258" s="275">
        <f t="shared" si="22"/>
        <v>0</v>
      </c>
      <c r="AY258" s="274"/>
      <c r="AZ258" s="275">
        <f t="shared" si="23"/>
        <v>0</v>
      </c>
      <c r="BA258" s="275">
        <f t="shared" si="24"/>
        <v>0</v>
      </c>
      <c r="BZ258" s="276"/>
      <c r="CA258" s="276"/>
      <c r="CB258" s="276"/>
    </row>
    <row r="259" spans="1:80" ht="13.5" customHeight="1">
      <c r="A259" s="267"/>
      <c r="B259" s="274" t="str">
        <f>IF($C259&lt;&gt;"",MAX($B$7:B258)+1,"")</f>
        <v/>
      </c>
      <c r="C259" s="325"/>
      <c r="D259" s="337"/>
      <c r="E259" s="338"/>
      <c r="F259" s="311"/>
      <c r="G259" s="311"/>
      <c r="H259" s="324"/>
      <c r="I259" s="313">
        <f ca="1">DATEDIF(Taula423[[#This Row],[Data naixement dd/mm/aaaa]],TODAY(),"Y")</f>
        <v>124</v>
      </c>
      <c r="J259" s="325"/>
      <c r="K259" s="329"/>
      <c r="L259" s="342"/>
      <c r="M259" s="328"/>
      <c r="N259" s="328"/>
      <c r="O259" s="533" t="str">
        <f>IF(Taula423[[#This Row],[Data inici contracte]]&lt;&gt;0,Taula423[[#This Row],[Data finalització contracte]]+1,"")</f>
        <v/>
      </c>
      <c r="P25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59" s="373" t="str">
        <f>IF(Taula423[[#This Row],[Data inici contracte]]&lt;&gt;0,((Taula423[[#This Row],[Dies de contracte en vigor durant l´any 2023]]/365)*14),"")</f>
        <v/>
      </c>
      <c r="R259" s="367"/>
      <c r="S259" s="367"/>
      <c r="T25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59" s="373" t="str">
        <f>IF(Taula423[[#This Row],[Suma total d''hores d''atenció]]=0,"",AM259)</f>
        <v/>
      </c>
      <c r="V259" s="329"/>
      <c r="W259" s="339"/>
      <c r="X259" s="339"/>
      <c r="Y259" s="339"/>
      <c r="Z259" s="339"/>
      <c r="AA259" s="339"/>
      <c r="AB259" s="318">
        <f t="shared" si="21"/>
        <v>0</v>
      </c>
      <c r="AC259" s="335">
        <f>Taula423[[#This Row],[Mòdul aplicat]]</f>
        <v>0</v>
      </c>
      <c r="AD259" s="336"/>
      <c r="AE259" s="343"/>
      <c r="AF259" s="269"/>
      <c r="AG259" s="474" t="str">
        <f>IF(Taula423[[#This Row],[Data inici contracte]]=0,"",12/365*Taula423[[#This Row],[Dies de contracte en vigor durant l´any 2023]])</f>
        <v/>
      </c>
      <c r="AH259" s="474" t="str">
        <f>IF(Taula423[[#This Row],[Data inici contracte]]=0,"",2/365*Taula423[[#This Row],[Dies de contracte en vigor durant l´any 2023]])</f>
        <v/>
      </c>
      <c r="AI259" s="322">
        <f>IF(AR259=1,((241.81/365)*Taula423[[#This Row],[Dies de contracte en vigor durant l´any 2023]]),0)</f>
        <v>0</v>
      </c>
      <c r="AJ259" s="322"/>
      <c r="AK25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10)]]&lt;&gt;"",AR259=1),1,0)</f>
        <v>0</v>
      </c>
      <c r="AL259" s="534">
        <f t="shared" si="25"/>
        <v>0</v>
      </c>
      <c r="AM25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59" s="322"/>
      <c r="AO259" s="274"/>
      <c r="AP259" s="274"/>
      <c r="AR259" s="429">
        <f>IF(Taula423[[#This Row],[Núm. d''ordre]]&lt;&gt;"",1,0)</f>
        <v>0</v>
      </c>
      <c r="AT259" s="429">
        <f>IF(Taula423[[#This Row],[Núm. d''ordre]]&gt;0,1,0)</f>
        <v>1</v>
      </c>
      <c r="AV259" s="275">
        <f t="shared" si="26"/>
        <v>0</v>
      </c>
      <c r="AW259" s="275">
        <f t="shared" si="27"/>
        <v>0</v>
      </c>
      <c r="AX259" s="275">
        <f t="shared" si="22"/>
        <v>0</v>
      </c>
      <c r="AY259" s="274"/>
      <c r="AZ259" s="275">
        <f t="shared" si="23"/>
        <v>0</v>
      </c>
      <c r="BA259" s="275">
        <f t="shared" si="24"/>
        <v>0</v>
      </c>
      <c r="BZ259" s="276"/>
      <c r="CA259" s="276"/>
      <c r="CB259" s="276"/>
    </row>
    <row r="260" spans="1:80" ht="13.5" customHeight="1">
      <c r="A260" s="267"/>
      <c r="B260" s="274" t="str">
        <f>IF($C260&lt;&gt;"",MAX($B$7:B259)+1,"")</f>
        <v/>
      </c>
      <c r="C260" s="325"/>
      <c r="D260" s="337"/>
      <c r="E260" s="338"/>
      <c r="F260" s="311"/>
      <c r="G260" s="311"/>
      <c r="H260" s="324"/>
      <c r="I260" s="313">
        <f ca="1">DATEDIF(Taula423[[#This Row],[Data naixement dd/mm/aaaa]],TODAY(),"Y")</f>
        <v>124</v>
      </c>
      <c r="J260" s="325"/>
      <c r="K260" s="329"/>
      <c r="L260" s="342"/>
      <c r="M260" s="328"/>
      <c r="N260" s="328"/>
      <c r="O260" s="533" t="str">
        <f>IF(Taula423[[#This Row],[Data inici contracte]]&lt;&gt;0,Taula423[[#This Row],[Data finalització contracte]]+1,"")</f>
        <v/>
      </c>
      <c r="P26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60" s="373" t="str">
        <f>IF(Taula423[[#This Row],[Data inici contracte]]&lt;&gt;0,((Taula423[[#This Row],[Dies de contracte en vigor durant l´any 2023]]/365)*14),"")</f>
        <v/>
      </c>
      <c r="R260" s="367"/>
      <c r="S260" s="367"/>
      <c r="T26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60" s="373" t="str">
        <f>IF(Taula423[[#This Row],[Suma total d''hores d''atenció]]=0,"",AM260)</f>
        <v/>
      </c>
      <c r="V260" s="329"/>
      <c r="W260" s="339"/>
      <c r="X260" s="339"/>
      <c r="Y260" s="339"/>
      <c r="Z260" s="339"/>
      <c r="AA260" s="339"/>
      <c r="AB260" s="318">
        <f t="shared" si="21"/>
        <v>0</v>
      </c>
      <c r="AC260" s="335">
        <f>Taula423[[#This Row],[Mòdul aplicat]]</f>
        <v>0</v>
      </c>
      <c r="AD260" s="336"/>
      <c r="AE260" s="343"/>
      <c r="AF260" s="269"/>
      <c r="AG260" s="474" t="str">
        <f>IF(Taula423[[#This Row],[Data inici contracte]]=0,"",12/365*Taula423[[#This Row],[Dies de contracte en vigor durant l´any 2023]])</f>
        <v/>
      </c>
      <c r="AH260" s="474" t="str">
        <f>IF(Taula423[[#This Row],[Data inici contracte]]=0,"",2/365*Taula423[[#This Row],[Dies de contracte en vigor durant l´any 2023]])</f>
        <v/>
      </c>
      <c r="AI260" s="322">
        <f>IF(AR260=1,((241.81/365)*Taula423[[#This Row],[Dies de contracte en vigor durant l´any 2023]]),0)</f>
        <v>0</v>
      </c>
      <c r="AJ260" s="322"/>
      <c r="AK26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10)]]&lt;&gt;"",AR260=1),1,0)</f>
        <v>0</v>
      </c>
      <c r="AL260" s="534">
        <f t="shared" si="25"/>
        <v>0</v>
      </c>
      <c r="AM26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60" s="322"/>
      <c r="AO260" s="274"/>
      <c r="AP260" s="274"/>
      <c r="AR260" s="429">
        <f>IF(Taula423[[#This Row],[Núm. d''ordre]]&lt;&gt;"",1,0)</f>
        <v>0</v>
      </c>
      <c r="AT260" s="429">
        <f>IF(Taula423[[#This Row],[Núm. d''ordre]]&gt;0,1,0)</f>
        <v>1</v>
      </c>
      <c r="AV260" s="275">
        <f t="shared" si="26"/>
        <v>0</v>
      </c>
      <c r="AW260" s="275">
        <f t="shared" si="27"/>
        <v>0</v>
      </c>
      <c r="AX260" s="275">
        <f t="shared" si="22"/>
        <v>0</v>
      </c>
      <c r="AY260" s="274"/>
      <c r="AZ260" s="275">
        <f t="shared" si="23"/>
        <v>0</v>
      </c>
      <c r="BA260" s="275">
        <f t="shared" si="24"/>
        <v>0</v>
      </c>
      <c r="BZ260" s="276"/>
      <c r="CA260" s="276"/>
      <c r="CB260" s="276"/>
    </row>
    <row r="261" spans="1:80" ht="13.5" customHeight="1">
      <c r="A261" s="267"/>
      <c r="B261" s="274" t="str">
        <f>IF($C261&lt;&gt;"",MAX($B$7:B260)+1,"")</f>
        <v/>
      </c>
      <c r="C261" s="325"/>
      <c r="D261" s="337"/>
      <c r="E261" s="338"/>
      <c r="F261" s="311"/>
      <c r="G261" s="311"/>
      <c r="H261" s="324"/>
      <c r="I261" s="313">
        <f ca="1">DATEDIF(Taula423[[#This Row],[Data naixement dd/mm/aaaa]],TODAY(),"Y")</f>
        <v>124</v>
      </c>
      <c r="J261" s="325"/>
      <c r="K261" s="329"/>
      <c r="L261" s="342"/>
      <c r="M261" s="328"/>
      <c r="N261" s="328"/>
      <c r="O261" s="533" t="str">
        <f>IF(Taula423[[#This Row],[Data inici contracte]]&lt;&gt;0,Taula423[[#This Row],[Data finalització contracte]]+1,"")</f>
        <v/>
      </c>
      <c r="P26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61" s="373" t="str">
        <f>IF(Taula423[[#This Row],[Data inici contracte]]&lt;&gt;0,((Taula423[[#This Row],[Dies de contracte en vigor durant l´any 2023]]/365)*14),"")</f>
        <v/>
      </c>
      <c r="R261" s="367"/>
      <c r="S261" s="367"/>
      <c r="T26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61" s="373" t="str">
        <f>IF(Taula423[[#This Row],[Suma total d''hores d''atenció]]=0,"",AM261)</f>
        <v/>
      </c>
      <c r="V261" s="329"/>
      <c r="W261" s="339"/>
      <c r="X261" s="339"/>
      <c r="Y261" s="339"/>
      <c r="Z261" s="339"/>
      <c r="AA261" s="339"/>
      <c r="AB261" s="318">
        <f t="shared" si="21"/>
        <v>0</v>
      </c>
      <c r="AC261" s="335">
        <f>Taula423[[#This Row],[Mòdul aplicat]]</f>
        <v>0</v>
      </c>
      <c r="AD261" s="336"/>
      <c r="AE261" s="343"/>
      <c r="AF261" s="269"/>
      <c r="AG261" s="474" t="str">
        <f>IF(Taula423[[#This Row],[Data inici contracte]]=0,"",12/365*Taula423[[#This Row],[Dies de contracte en vigor durant l´any 2023]])</f>
        <v/>
      </c>
      <c r="AH261" s="474" t="str">
        <f>IF(Taula423[[#This Row],[Data inici contracte]]=0,"",2/365*Taula423[[#This Row],[Dies de contracte en vigor durant l´any 2023]])</f>
        <v/>
      </c>
      <c r="AI261" s="322">
        <f>IF(AR261=1,((241.81/365)*Taula423[[#This Row],[Dies de contracte en vigor durant l´any 2023]]),0)</f>
        <v>0</v>
      </c>
      <c r="AJ261" s="322"/>
      <c r="AK26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10)]]&lt;&gt;"",AR261=1),1,0)</f>
        <v>0</v>
      </c>
      <c r="AL261" s="534">
        <f t="shared" si="25"/>
        <v>0</v>
      </c>
      <c r="AM26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61" s="322"/>
      <c r="AO261" s="274"/>
      <c r="AP261" s="274"/>
      <c r="AR261" s="429">
        <f>IF(Taula423[[#This Row],[Núm. d''ordre]]&lt;&gt;"",1,0)</f>
        <v>0</v>
      </c>
      <c r="AT261" s="429">
        <f>IF(Taula423[[#This Row],[Núm. d''ordre]]&gt;0,1,0)</f>
        <v>1</v>
      </c>
      <c r="AV261" s="275">
        <f t="shared" si="26"/>
        <v>0</v>
      </c>
      <c r="AW261" s="275">
        <f t="shared" si="27"/>
        <v>0</v>
      </c>
      <c r="AX261" s="275">
        <f t="shared" si="22"/>
        <v>0</v>
      </c>
      <c r="AY261" s="274"/>
      <c r="AZ261" s="275">
        <f t="shared" si="23"/>
        <v>0</v>
      </c>
      <c r="BA261" s="275">
        <f t="shared" si="24"/>
        <v>0</v>
      </c>
      <c r="BZ261" s="276"/>
      <c r="CA261" s="276"/>
      <c r="CB261" s="276"/>
    </row>
    <row r="262" spans="1:80" ht="13.5" customHeight="1">
      <c r="A262" s="267"/>
      <c r="B262" s="274" t="str">
        <f>IF($C262&lt;&gt;"",MAX($B$7:B261)+1,"")</f>
        <v/>
      </c>
      <c r="C262" s="325"/>
      <c r="D262" s="337"/>
      <c r="E262" s="338"/>
      <c r="F262" s="311"/>
      <c r="G262" s="311"/>
      <c r="H262" s="324"/>
      <c r="I262" s="313">
        <f ca="1">DATEDIF(Taula423[[#This Row],[Data naixement dd/mm/aaaa]],TODAY(),"Y")</f>
        <v>124</v>
      </c>
      <c r="J262" s="325"/>
      <c r="K262" s="329"/>
      <c r="L262" s="342"/>
      <c r="M262" s="328"/>
      <c r="N262" s="328"/>
      <c r="O262" s="533" t="str">
        <f>IF(Taula423[[#This Row],[Data inici contracte]]&lt;&gt;0,Taula423[[#This Row],[Data finalització contracte]]+1,"")</f>
        <v/>
      </c>
      <c r="P26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62" s="373" t="str">
        <f>IF(Taula423[[#This Row],[Data inici contracte]]&lt;&gt;0,((Taula423[[#This Row],[Dies de contracte en vigor durant l´any 2023]]/365)*14),"")</f>
        <v/>
      </c>
      <c r="R262" s="367"/>
      <c r="S262" s="367"/>
      <c r="T26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62" s="373" t="str">
        <f>IF(Taula423[[#This Row],[Suma total d''hores d''atenció]]=0,"",AM262)</f>
        <v/>
      </c>
      <c r="V262" s="329"/>
      <c r="W262" s="339"/>
      <c r="X262" s="339"/>
      <c r="Y262" s="339"/>
      <c r="Z262" s="339"/>
      <c r="AA262" s="339"/>
      <c r="AB262" s="318">
        <f t="shared" si="21"/>
        <v>0</v>
      </c>
      <c r="AC262" s="335">
        <f>Taula423[[#This Row],[Mòdul aplicat]]</f>
        <v>0</v>
      </c>
      <c r="AD262" s="336"/>
      <c r="AE262" s="343"/>
      <c r="AF262" s="269"/>
      <c r="AG262" s="474" t="str">
        <f>IF(Taula423[[#This Row],[Data inici contracte]]=0,"",12/365*Taula423[[#This Row],[Dies de contracte en vigor durant l´any 2023]])</f>
        <v/>
      </c>
      <c r="AH262" s="474" t="str">
        <f>IF(Taula423[[#This Row],[Data inici contracte]]=0,"",2/365*Taula423[[#This Row],[Dies de contracte en vigor durant l´any 2023]])</f>
        <v/>
      </c>
      <c r="AI262" s="322">
        <f>IF(AR262=1,((241.81/365)*Taula423[[#This Row],[Dies de contracte en vigor durant l´any 2023]]),0)</f>
        <v>0</v>
      </c>
      <c r="AJ262" s="322"/>
      <c r="AK26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10)]]&lt;&gt;"",AR262=1),1,0)</f>
        <v>0</v>
      </c>
      <c r="AL262" s="534">
        <f t="shared" si="25"/>
        <v>0</v>
      </c>
      <c r="AM26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62" s="322"/>
      <c r="AO262" s="274"/>
      <c r="AP262" s="274"/>
      <c r="AR262" s="429">
        <f>IF(Taula423[[#This Row],[Núm. d''ordre]]&lt;&gt;"",1,0)</f>
        <v>0</v>
      </c>
      <c r="AT262" s="429">
        <f>IF(Taula423[[#This Row],[Núm. d''ordre]]&gt;0,1,0)</f>
        <v>1</v>
      </c>
      <c r="AV262" s="275">
        <f t="shared" si="26"/>
        <v>0</v>
      </c>
      <c r="AW262" s="275">
        <f t="shared" si="27"/>
        <v>0</v>
      </c>
      <c r="AX262" s="275">
        <f t="shared" si="22"/>
        <v>0</v>
      </c>
      <c r="AY262" s="274"/>
      <c r="AZ262" s="275">
        <f t="shared" si="23"/>
        <v>0</v>
      </c>
      <c r="BA262" s="275">
        <f t="shared" si="24"/>
        <v>0</v>
      </c>
      <c r="BZ262" s="276"/>
      <c r="CA262" s="276"/>
      <c r="CB262" s="276"/>
    </row>
    <row r="263" spans="1:80" ht="13.5" customHeight="1">
      <c r="A263" s="267"/>
      <c r="B263" s="274" t="str">
        <f>IF($C263&lt;&gt;"",MAX($B$7:B262)+1,"")</f>
        <v/>
      </c>
      <c r="C263" s="325"/>
      <c r="D263" s="337"/>
      <c r="E263" s="338"/>
      <c r="F263" s="311"/>
      <c r="G263" s="311"/>
      <c r="H263" s="324"/>
      <c r="I263" s="313">
        <f ca="1">DATEDIF(Taula423[[#This Row],[Data naixement dd/mm/aaaa]],TODAY(),"Y")</f>
        <v>124</v>
      </c>
      <c r="J263" s="325"/>
      <c r="K263" s="329"/>
      <c r="L263" s="342"/>
      <c r="M263" s="328"/>
      <c r="N263" s="328"/>
      <c r="O263" s="533" t="str">
        <f>IF(Taula423[[#This Row],[Data inici contracte]]&lt;&gt;0,Taula423[[#This Row],[Data finalització contracte]]+1,"")</f>
        <v/>
      </c>
      <c r="P26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63" s="373" t="str">
        <f>IF(Taula423[[#This Row],[Data inici contracte]]&lt;&gt;0,((Taula423[[#This Row],[Dies de contracte en vigor durant l´any 2023]]/365)*14),"")</f>
        <v/>
      </c>
      <c r="R263" s="367"/>
      <c r="S263" s="367"/>
      <c r="T26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63" s="373" t="str">
        <f>IF(Taula423[[#This Row],[Suma total d''hores d''atenció]]=0,"",AM263)</f>
        <v/>
      </c>
      <c r="V263" s="329"/>
      <c r="W263" s="339"/>
      <c r="X263" s="339"/>
      <c r="Y263" s="339"/>
      <c r="Z263" s="339"/>
      <c r="AA263" s="339"/>
      <c r="AB263" s="318">
        <f t="shared" ref="AB263:AB326" si="28">IF((AK263+AL263=2),AI263,0)</f>
        <v>0</v>
      </c>
      <c r="AC263" s="335">
        <f>Taula423[[#This Row],[Mòdul aplicat]]</f>
        <v>0</v>
      </c>
      <c r="AD263" s="336"/>
      <c r="AE263" s="343"/>
      <c r="AF263" s="269"/>
      <c r="AG263" s="474" t="str">
        <f>IF(Taula423[[#This Row],[Data inici contracte]]=0,"",12/365*Taula423[[#This Row],[Dies de contracte en vigor durant l´any 2023]])</f>
        <v/>
      </c>
      <c r="AH263" s="474" t="str">
        <f>IF(Taula423[[#This Row],[Data inici contracte]]=0,"",2/365*Taula423[[#This Row],[Dies de contracte en vigor durant l´any 2023]])</f>
        <v/>
      </c>
      <c r="AI263" s="322">
        <f>IF(AR263=1,((241.81/365)*Taula423[[#This Row],[Dies de contracte en vigor durant l´any 2023]]),0)</f>
        <v>0</v>
      </c>
      <c r="AJ263" s="322"/>
      <c r="AK26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10)]]&lt;&gt;"",AR263=1),1,0)</f>
        <v>0</v>
      </c>
      <c r="AL263" s="534">
        <f t="shared" si="25"/>
        <v>0</v>
      </c>
      <c r="AM26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63" s="322"/>
      <c r="AO263" s="274"/>
      <c r="AP263" s="274"/>
      <c r="AR263" s="429">
        <f>IF(Taula423[[#This Row],[Núm. d''ordre]]&lt;&gt;"",1,0)</f>
        <v>0</v>
      </c>
      <c r="AT263" s="429">
        <f>IF(Taula423[[#This Row],[Núm. d''ordre]]&gt;0,1,0)</f>
        <v>1</v>
      </c>
      <c r="AV263" s="275">
        <f t="shared" si="26"/>
        <v>0</v>
      </c>
      <c r="AW263" s="275">
        <f t="shared" si="27"/>
        <v>0</v>
      </c>
      <c r="AX263" s="275">
        <f t="shared" ref="AX263:AX326" si="29">IF(G263="No binari",1,0)</f>
        <v>0</v>
      </c>
      <c r="AY263" s="274"/>
      <c r="AZ263" s="275">
        <f t="shared" ref="AZ263:AZ326" si="30">IF(F263="Home",1,0)</f>
        <v>0</v>
      </c>
      <c r="BA263" s="275">
        <f t="shared" ref="BA263:BA326" si="31">IF(F263="Dona",1,0)</f>
        <v>0</v>
      </c>
      <c r="BZ263" s="276"/>
      <c r="CA263" s="276"/>
      <c r="CB263" s="276"/>
    </row>
    <row r="264" spans="1:80" ht="13.5" customHeight="1">
      <c r="A264" s="267"/>
      <c r="B264" s="274" t="str">
        <f>IF($C264&lt;&gt;"",MAX($B$7:B263)+1,"")</f>
        <v/>
      </c>
      <c r="C264" s="325"/>
      <c r="D264" s="337"/>
      <c r="E264" s="338"/>
      <c r="F264" s="311"/>
      <c r="G264" s="311"/>
      <c r="H264" s="324"/>
      <c r="I264" s="313">
        <f ca="1">DATEDIF(Taula423[[#This Row],[Data naixement dd/mm/aaaa]],TODAY(),"Y")</f>
        <v>124</v>
      </c>
      <c r="J264" s="325"/>
      <c r="K264" s="329"/>
      <c r="L264" s="342"/>
      <c r="M264" s="328"/>
      <c r="N264" s="328"/>
      <c r="O264" s="533" t="str">
        <f>IF(Taula423[[#This Row],[Data inici contracte]]&lt;&gt;0,Taula423[[#This Row],[Data finalització contracte]]+1,"")</f>
        <v/>
      </c>
      <c r="P26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64" s="373" t="str">
        <f>IF(Taula423[[#This Row],[Data inici contracte]]&lt;&gt;0,((Taula423[[#This Row],[Dies de contracte en vigor durant l´any 2023]]/365)*14),"")</f>
        <v/>
      </c>
      <c r="R264" s="367"/>
      <c r="S264" s="367"/>
      <c r="T26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64" s="373" t="str">
        <f>IF(Taula423[[#This Row],[Suma total d''hores d''atenció]]=0,"",AM264)</f>
        <v/>
      </c>
      <c r="V264" s="329"/>
      <c r="W264" s="339"/>
      <c r="X264" s="339"/>
      <c r="Y264" s="339"/>
      <c r="Z264" s="339"/>
      <c r="AA264" s="339"/>
      <c r="AB264" s="318">
        <f t="shared" si="28"/>
        <v>0</v>
      </c>
      <c r="AC264" s="335">
        <f>Taula423[[#This Row],[Mòdul aplicat]]</f>
        <v>0</v>
      </c>
      <c r="AD264" s="336"/>
      <c r="AE264" s="343"/>
      <c r="AF264" s="269"/>
      <c r="AG264" s="474" t="str">
        <f>IF(Taula423[[#This Row],[Data inici contracte]]=0,"",12/365*Taula423[[#This Row],[Dies de contracte en vigor durant l´any 2023]])</f>
        <v/>
      </c>
      <c r="AH264" s="474" t="str">
        <f>IF(Taula423[[#This Row],[Data inici contracte]]=0,"",2/365*Taula423[[#This Row],[Dies de contracte en vigor durant l´any 2023]])</f>
        <v/>
      </c>
      <c r="AI264" s="322">
        <f>IF(AR264=1,((241.81/365)*Taula423[[#This Row],[Dies de contracte en vigor durant l´any 2023]]),0)</f>
        <v>0</v>
      </c>
      <c r="AJ264" s="322"/>
      <c r="AK26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10)]]&lt;&gt;"",AR264=1),1,0)</f>
        <v>0</v>
      </c>
      <c r="AL264" s="534">
        <f t="shared" ref="AL264:AL327" si="32">IF(AM264="Atenció mínima assolida amb èxit",1,0)</f>
        <v>0</v>
      </c>
      <c r="AM26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64" s="322"/>
      <c r="AO264" s="274"/>
      <c r="AP264" s="274"/>
      <c r="AR264" s="429">
        <f>IF(Taula423[[#This Row],[Núm. d''ordre]]&lt;&gt;"",1,0)</f>
        <v>0</v>
      </c>
      <c r="AT264" s="429">
        <f>IF(Taula423[[#This Row],[Núm. d''ordre]]&gt;0,1,0)</f>
        <v>1</v>
      </c>
      <c r="AV264" s="275">
        <f t="shared" ref="AV264:AV327" si="33">IF(G264="Home",1,0)</f>
        <v>0</v>
      </c>
      <c r="AW264" s="275">
        <f t="shared" ref="AW264:AW327" si="34">IF(G264="Dona",1,0)</f>
        <v>0</v>
      </c>
      <c r="AX264" s="275">
        <f t="shared" si="29"/>
        <v>0</v>
      </c>
      <c r="AY264" s="274"/>
      <c r="AZ264" s="275">
        <f t="shared" si="30"/>
        <v>0</v>
      </c>
      <c r="BA264" s="275">
        <f t="shared" si="31"/>
        <v>0</v>
      </c>
      <c r="BZ264" s="276"/>
      <c r="CA264" s="276"/>
      <c r="CB264" s="276"/>
    </row>
    <row r="265" spans="1:80" ht="13.5" customHeight="1">
      <c r="A265" s="267"/>
      <c r="B265" s="274" t="str">
        <f>IF($C265&lt;&gt;"",MAX($B$7:B264)+1,"")</f>
        <v/>
      </c>
      <c r="C265" s="325"/>
      <c r="D265" s="337"/>
      <c r="E265" s="338"/>
      <c r="F265" s="311"/>
      <c r="G265" s="311"/>
      <c r="H265" s="324"/>
      <c r="I265" s="313">
        <f ca="1">DATEDIF(Taula423[[#This Row],[Data naixement dd/mm/aaaa]],TODAY(),"Y")</f>
        <v>124</v>
      </c>
      <c r="J265" s="325"/>
      <c r="K265" s="329"/>
      <c r="L265" s="342"/>
      <c r="M265" s="328"/>
      <c r="N265" s="328"/>
      <c r="O265" s="533" t="str">
        <f>IF(Taula423[[#This Row],[Data inici contracte]]&lt;&gt;0,Taula423[[#This Row],[Data finalització contracte]]+1,"")</f>
        <v/>
      </c>
      <c r="P26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65" s="373" t="str">
        <f>IF(Taula423[[#This Row],[Data inici contracte]]&lt;&gt;0,((Taula423[[#This Row],[Dies de contracte en vigor durant l´any 2023]]/365)*14),"")</f>
        <v/>
      </c>
      <c r="R265" s="367"/>
      <c r="S265" s="367"/>
      <c r="T26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65" s="373" t="str">
        <f>IF(Taula423[[#This Row],[Suma total d''hores d''atenció]]=0,"",AM265)</f>
        <v/>
      </c>
      <c r="V265" s="329"/>
      <c r="W265" s="339"/>
      <c r="X265" s="339"/>
      <c r="Y265" s="339"/>
      <c r="Z265" s="339"/>
      <c r="AA265" s="339"/>
      <c r="AB265" s="318">
        <f t="shared" si="28"/>
        <v>0</v>
      </c>
      <c r="AC265" s="335">
        <f>Taula423[[#This Row],[Mòdul aplicat]]</f>
        <v>0</v>
      </c>
      <c r="AD265" s="336"/>
      <c r="AE265" s="343"/>
      <c r="AF265" s="269"/>
      <c r="AG265" s="474" t="str">
        <f>IF(Taula423[[#This Row],[Data inici contracte]]=0,"",12/365*Taula423[[#This Row],[Dies de contracte en vigor durant l´any 2023]])</f>
        <v/>
      </c>
      <c r="AH265" s="474" t="str">
        <f>IF(Taula423[[#This Row],[Data inici contracte]]=0,"",2/365*Taula423[[#This Row],[Dies de contracte en vigor durant l´any 2023]])</f>
        <v/>
      </c>
      <c r="AI265" s="322">
        <f>IF(AR265=1,((241.81/365)*Taula423[[#This Row],[Dies de contracte en vigor durant l´any 2023]]),0)</f>
        <v>0</v>
      </c>
      <c r="AJ265" s="322"/>
      <c r="AK26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10)]]&lt;&gt;"",AR265=1),1,0)</f>
        <v>0</v>
      </c>
      <c r="AL265" s="534">
        <f t="shared" si="32"/>
        <v>0</v>
      </c>
      <c r="AM26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65" s="322"/>
      <c r="AO265" s="274"/>
      <c r="AP265" s="274"/>
      <c r="AR265" s="429">
        <f>IF(Taula423[[#This Row],[Núm. d''ordre]]&lt;&gt;"",1,0)</f>
        <v>0</v>
      </c>
      <c r="AT265" s="429">
        <f>IF(Taula423[[#This Row],[Núm. d''ordre]]&gt;0,1,0)</f>
        <v>1</v>
      </c>
      <c r="AV265" s="275">
        <f t="shared" si="33"/>
        <v>0</v>
      </c>
      <c r="AW265" s="275">
        <f t="shared" si="34"/>
        <v>0</v>
      </c>
      <c r="AX265" s="275">
        <f t="shared" si="29"/>
        <v>0</v>
      </c>
      <c r="AY265" s="274"/>
      <c r="AZ265" s="275">
        <f t="shared" si="30"/>
        <v>0</v>
      </c>
      <c r="BA265" s="275">
        <f t="shared" si="31"/>
        <v>0</v>
      </c>
      <c r="BZ265" s="276"/>
      <c r="CA265" s="276"/>
      <c r="CB265" s="276"/>
    </row>
    <row r="266" spans="1:80" ht="13.5" customHeight="1">
      <c r="A266" s="267"/>
      <c r="B266" s="274" t="str">
        <f>IF($C266&lt;&gt;"",MAX($B$7:B265)+1,"")</f>
        <v/>
      </c>
      <c r="C266" s="325"/>
      <c r="D266" s="337"/>
      <c r="E266" s="338"/>
      <c r="F266" s="311"/>
      <c r="G266" s="311"/>
      <c r="H266" s="324"/>
      <c r="I266" s="313">
        <f ca="1">DATEDIF(Taula423[[#This Row],[Data naixement dd/mm/aaaa]],TODAY(),"Y")</f>
        <v>124</v>
      </c>
      <c r="J266" s="325"/>
      <c r="K266" s="329"/>
      <c r="L266" s="342"/>
      <c r="M266" s="328"/>
      <c r="N266" s="328"/>
      <c r="O266" s="533" t="str">
        <f>IF(Taula423[[#This Row],[Data inici contracte]]&lt;&gt;0,Taula423[[#This Row],[Data finalització contracte]]+1,"")</f>
        <v/>
      </c>
      <c r="P26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66" s="373" t="str">
        <f>IF(Taula423[[#This Row],[Data inici contracte]]&lt;&gt;0,((Taula423[[#This Row],[Dies de contracte en vigor durant l´any 2023]]/365)*14),"")</f>
        <v/>
      </c>
      <c r="R266" s="367"/>
      <c r="S266" s="367"/>
      <c r="T26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66" s="373" t="str">
        <f>IF(Taula423[[#This Row],[Suma total d''hores d''atenció]]=0,"",AM266)</f>
        <v/>
      </c>
      <c r="V266" s="329"/>
      <c r="W266" s="339"/>
      <c r="X266" s="339"/>
      <c r="Y266" s="339"/>
      <c r="Z266" s="339"/>
      <c r="AA266" s="339"/>
      <c r="AB266" s="318">
        <f t="shared" si="28"/>
        <v>0</v>
      </c>
      <c r="AC266" s="335">
        <f>Taula423[[#This Row],[Mòdul aplicat]]</f>
        <v>0</v>
      </c>
      <c r="AD266" s="336"/>
      <c r="AE266" s="343"/>
      <c r="AF266" s="269"/>
      <c r="AG266" s="474" t="str">
        <f>IF(Taula423[[#This Row],[Data inici contracte]]=0,"",12/365*Taula423[[#This Row],[Dies de contracte en vigor durant l´any 2023]])</f>
        <v/>
      </c>
      <c r="AH266" s="474" t="str">
        <f>IF(Taula423[[#This Row],[Data inici contracte]]=0,"",2/365*Taula423[[#This Row],[Dies de contracte en vigor durant l´any 2023]])</f>
        <v/>
      </c>
      <c r="AI266" s="322">
        <f>IF(AR266=1,((241.81/365)*Taula423[[#This Row],[Dies de contracte en vigor durant l´any 2023]]),0)</f>
        <v>0</v>
      </c>
      <c r="AJ266" s="322"/>
      <c r="AK26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10)]]&lt;&gt;"",AR266=1),1,0)</f>
        <v>0</v>
      </c>
      <c r="AL266" s="534">
        <f t="shared" si="32"/>
        <v>0</v>
      </c>
      <c r="AM26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66" s="322"/>
      <c r="AO266" s="274"/>
      <c r="AP266" s="274"/>
      <c r="AR266" s="429">
        <f>IF(Taula423[[#This Row],[Núm. d''ordre]]&lt;&gt;"",1,0)</f>
        <v>0</v>
      </c>
      <c r="AT266" s="429">
        <f>IF(Taula423[[#This Row],[Núm. d''ordre]]&gt;0,1,0)</f>
        <v>1</v>
      </c>
      <c r="AV266" s="275">
        <f t="shared" si="33"/>
        <v>0</v>
      </c>
      <c r="AW266" s="275">
        <f t="shared" si="34"/>
        <v>0</v>
      </c>
      <c r="AX266" s="275">
        <f t="shared" si="29"/>
        <v>0</v>
      </c>
      <c r="AY266" s="274"/>
      <c r="AZ266" s="275">
        <f t="shared" si="30"/>
        <v>0</v>
      </c>
      <c r="BA266" s="275">
        <f t="shared" si="31"/>
        <v>0</v>
      </c>
      <c r="BZ266" s="276"/>
      <c r="CA266" s="276"/>
      <c r="CB266" s="276"/>
    </row>
    <row r="267" spans="1:80" ht="13.5" customHeight="1">
      <c r="A267" s="267"/>
      <c r="B267" s="274" t="str">
        <f>IF($C267&lt;&gt;"",MAX($B$7:B266)+1,"")</f>
        <v/>
      </c>
      <c r="C267" s="325"/>
      <c r="D267" s="337"/>
      <c r="E267" s="338"/>
      <c r="F267" s="311"/>
      <c r="G267" s="311"/>
      <c r="H267" s="324"/>
      <c r="I267" s="313">
        <f ca="1">DATEDIF(Taula423[[#This Row],[Data naixement dd/mm/aaaa]],TODAY(),"Y")</f>
        <v>124</v>
      </c>
      <c r="J267" s="325"/>
      <c r="K267" s="329"/>
      <c r="L267" s="342"/>
      <c r="M267" s="328"/>
      <c r="N267" s="328"/>
      <c r="O267" s="533" t="str">
        <f>IF(Taula423[[#This Row],[Data inici contracte]]&lt;&gt;0,Taula423[[#This Row],[Data finalització contracte]]+1,"")</f>
        <v/>
      </c>
      <c r="P26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67" s="373" t="str">
        <f>IF(Taula423[[#This Row],[Data inici contracte]]&lt;&gt;0,((Taula423[[#This Row],[Dies de contracte en vigor durant l´any 2023]]/365)*14),"")</f>
        <v/>
      </c>
      <c r="R267" s="367"/>
      <c r="S267" s="367"/>
      <c r="T26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67" s="373" t="str">
        <f>IF(Taula423[[#This Row],[Suma total d''hores d''atenció]]=0,"",AM267)</f>
        <v/>
      </c>
      <c r="V267" s="329"/>
      <c r="W267" s="339"/>
      <c r="X267" s="339"/>
      <c r="Y267" s="339"/>
      <c r="Z267" s="339"/>
      <c r="AA267" s="339"/>
      <c r="AB267" s="318">
        <f t="shared" si="28"/>
        <v>0</v>
      </c>
      <c r="AC267" s="335">
        <f>Taula423[[#This Row],[Mòdul aplicat]]</f>
        <v>0</v>
      </c>
      <c r="AD267" s="336"/>
      <c r="AE267" s="343"/>
      <c r="AF267" s="269"/>
      <c r="AG267" s="474" t="str">
        <f>IF(Taula423[[#This Row],[Data inici contracte]]=0,"",12/365*Taula423[[#This Row],[Dies de contracte en vigor durant l´any 2023]])</f>
        <v/>
      </c>
      <c r="AH267" s="474" t="str">
        <f>IF(Taula423[[#This Row],[Data inici contracte]]=0,"",2/365*Taula423[[#This Row],[Dies de contracte en vigor durant l´any 2023]])</f>
        <v/>
      </c>
      <c r="AI267" s="322">
        <f>IF(AR267=1,((241.81/365)*Taula423[[#This Row],[Dies de contracte en vigor durant l´any 2023]]),0)</f>
        <v>0</v>
      </c>
      <c r="AJ267" s="322"/>
      <c r="AK26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10)]]&lt;&gt;"",AR267=1),1,0)</f>
        <v>0</v>
      </c>
      <c r="AL267" s="534">
        <f t="shared" si="32"/>
        <v>0</v>
      </c>
      <c r="AM26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67" s="322"/>
      <c r="AO267" s="274"/>
      <c r="AP267" s="274"/>
      <c r="AR267" s="429">
        <f>IF(Taula423[[#This Row],[Núm. d''ordre]]&lt;&gt;"",1,0)</f>
        <v>0</v>
      </c>
      <c r="AT267" s="429">
        <f>IF(Taula423[[#This Row],[Núm. d''ordre]]&gt;0,1,0)</f>
        <v>1</v>
      </c>
      <c r="AV267" s="275">
        <f t="shared" si="33"/>
        <v>0</v>
      </c>
      <c r="AW267" s="275">
        <f t="shared" si="34"/>
        <v>0</v>
      </c>
      <c r="AX267" s="275">
        <f t="shared" si="29"/>
        <v>0</v>
      </c>
      <c r="AY267" s="274"/>
      <c r="AZ267" s="275">
        <f t="shared" si="30"/>
        <v>0</v>
      </c>
      <c r="BA267" s="275">
        <f t="shared" si="31"/>
        <v>0</v>
      </c>
      <c r="BZ267" s="276"/>
      <c r="CA267" s="276"/>
      <c r="CB267" s="276"/>
    </row>
    <row r="268" spans="1:80" ht="13.5" customHeight="1">
      <c r="A268" s="267"/>
      <c r="B268" s="274" t="str">
        <f>IF($C268&lt;&gt;"",MAX($B$7:B267)+1,"")</f>
        <v/>
      </c>
      <c r="C268" s="325"/>
      <c r="D268" s="337"/>
      <c r="E268" s="338"/>
      <c r="F268" s="311"/>
      <c r="G268" s="311"/>
      <c r="H268" s="324"/>
      <c r="I268" s="313">
        <f ca="1">DATEDIF(Taula423[[#This Row],[Data naixement dd/mm/aaaa]],TODAY(),"Y")</f>
        <v>124</v>
      </c>
      <c r="J268" s="325"/>
      <c r="K268" s="329"/>
      <c r="L268" s="342"/>
      <c r="M268" s="328"/>
      <c r="N268" s="328"/>
      <c r="O268" s="533" t="str">
        <f>IF(Taula423[[#This Row],[Data inici contracte]]&lt;&gt;0,Taula423[[#This Row],[Data finalització contracte]]+1,"")</f>
        <v/>
      </c>
      <c r="P26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68" s="373" t="str">
        <f>IF(Taula423[[#This Row],[Data inici contracte]]&lt;&gt;0,((Taula423[[#This Row],[Dies de contracte en vigor durant l´any 2023]]/365)*14),"")</f>
        <v/>
      </c>
      <c r="R268" s="367"/>
      <c r="S268" s="367"/>
      <c r="T26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68" s="373" t="str">
        <f>IF(Taula423[[#This Row],[Suma total d''hores d''atenció]]=0,"",AM268)</f>
        <v/>
      </c>
      <c r="V268" s="329"/>
      <c r="W268" s="339"/>
      <c r="X268" s="339"/>
      <c r="Y268" s="339"/>
      <c r="Z268" s="339"/>
      <c r="AA268" s="339"/>
      <c r="AB268" s="318">
        <f t="shared" si="28"/>
        <v>0</v>
      </c>
      <c r="AC268" s="335">
        <f>Taula423[[#This Row],[Mòdul aplicat]]</f>
        <v>0</v>
      </c>
      <c r="AD268" s="336"/>
      <c r="AE268" s="343"/>
      <c r="AF268" s="269"/>
      <c r="AG268" s="474" t="str">
        <f>IF(Taula423[[#This Row],[Data inici contracte]]=0,"",12/365*Taula423[[#This Row],[Dies de contracte en vigor durant l´any 2023]])</f>
        <v/>
      </c>
      <c r="AH268" s="474" t="str">
        <f>IF(Taula423[[#This Row],[Data inici contracte]]=0,"",2/365*Taula423[[#This Row],[Dies de contracte en vigor durant l´any 2023]])</f>
        <v/>
      </c>
      <c r="AI268" s="322">
        <f>IF(AR268=1,((241.81/365)*Taula423[[#This Row],[Dies de contracte en vigor durant l´any 2023]]),0)</f>
        <v>0</v>
      </c>
      <c r="AJ268" s="322"/>
      <c r="AK26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10)]]&lt;&gt;"",AR268=1),1,0)</f>
        <v>0</v>
      </c>
      <c r="AL268" s="534">
        <f t="shared" si="32"/>
        <v>0</v>
      </c>
      <c r="AM26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68" s="322"/>
      <c r="AO268" s="274"/>
      <c r="AP268" s="274"/>
      <c r="AR268" s="429">
        <f>IF(Taula423[[#This Row],[Núm. d''ordre]]&lt;&gt;"",1,0)</f>
        <v>0</v>
      </c>
      <c r="AT268" s="429">
        <f>IF(Taula423[[#This Row],[Núm. d''ordre]]&gt;0,1,0)</f>
        <v>1</v>
      </c>
      <c r="AV268" s="275">
        <f t="shared" si="33"/>
        <v>0</v>
      </c>
      <c r="AW268" s="275">
        <f t="shared" si="34"/>
        <v>0</v>
      </c>
      <c r="AX268" s="275">
        <f t="shared" si="29"/>
        <v>0</v>
      </c>
      <c r="AY268" s="274"/>
      <c r="AZ268" s="275">
        <f t="shared" si="30"/>
        <v>0</v>
      </c>
      <c r="BA268" s="275">
        <f t="shared" si="31"/>
        <v>0</v>
      </c>
      <c r="BZ268" s="276"/>
      <c r="CA268" s="276"/>
      <c r="CB268" s="276"/>
    </row>
    <row r="269" spans="1:80" ht="13.5" customHeight="1">
      <c r="A269" s="267"/>
      <c r="B269" s="274" t="str">
        <f>IF($C269&lt;&gt;"",MAX($B$7:B268)+1,"")</f>
        <v/>
      </c>
      <c r="C269" s="325"/>
      <c r="D269" s="337"/>
      <c r="E269" s="338"/>
      <c r="F269" s="311"/>
      <c r="G269" s="311"/>
      <c r="H269" s="324"/>
      <c r="I269" s="313">
        <f ca="1">DATEDIF(Taula423[[#This Row],[Data naixement dd/mm/aaaa]],TODAY(),"Y")</f>
        <v>124</v>
      </c>
      <c r="J269" s="325"/>
      <c r="K269" s="329"/>
      <c r="L269" s="342"/>
      <c r="M269" s="328"/>
      <c r="N269" s="328"/>
      <c r="O269" s="533" t="str">
        <f>IF(Taula423[[#This Row],[Data inici contracte]]&lt;&gt;0,Taula423[[#This Row],[Data finalització contracte]]+1,"")</f>
        <v/>
      </c>
      <c r="P26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69" s="373" t="str">
        <f>IF(Taula423[[#This Row],[Data inici contracte]]&lt;&gt;0,((Taula423[[#This Row],[Dies de contracte en vigor durant l´any 2023]]/365)*14),"")</f>
        <v/>
      </c>
      <c r="R269" s="367"/>
      <c r="S269" s="367"/>
      <c r="T26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69" s="373" t="str">
        <f>IF(Taula423[[#This Row],[Suma total d''hores d''atenció]]=0,"",AM269)</f>
        <v/>
      </c>
      <c r="V269" s="329"/>
      <c r="W269" s="339"/>
      <c r="X269" s="339"/>
      <c r="Y269" s="339"/>
      <c r="Z269" s="339"/>
      <c r="AA269" s="339"/>
      <c r="AB269" s="318">
        <f t="shared" si="28"/>
        <v>0</v>
      </c>
      <c r="AC269" s="335">
        <f>Taula423[[#This Row],[Mòdul aplicat]]</f>
        <v>0</v>
      </c>
      <c r="AD269" s="336"/>
      <c r="AE269" s="343"/>
      <c r="AF269" s="269"/>
      <c r="AG269" s="474" t="str">
        <f>IF(Taula423[[#This Row],[Data inici contracte]]=0,"",12/365*Taula423[[#This Row],[Dies de contracte en vigor durant l´any 2023]])</f>
        <v/>
      </c>
      <c r="AH269" s="474" t="str">
        <f>IF(Taula423[[#This Row],[Data inici contracte]]=0,"",2/365*Taula423[[#This Row],[Dies de contracte en vigor durant l´any 2023]])</f>
        <v/>
      </c>
      <c r="AI269" s="322">
        <f>IF(AR269=1,((241.81/365)*Taula423[[#This Row],[Dies de contracte en vigor durant l´any 2023]]),0)</f>
        <v>0</v>
      </c>
      <c r="AJ269" s="322"/>
      <c r="AK26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10)]]&lt;&gt;"",AR269=1),1,0)</f>
        <v>0</v>
      </c>
      <c r="AL269" s="534">
        <f t="shared" si="32"/>
        <v>0</v>
      </c>
      <c r="AM26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69" s="322"/>
      <c r="AO269" s="274"/>
      <c r="AP269" s="274"/>
      <c r="AR269" s="429">
        <f>IF(Taula423[[#This Row],[Núm. d''ordre]]&lt;&gt;"",1,0)</f>
        <v>0</v>
      </c>
      <c r="AT269" s="429">
        <f>IF(Taula423[[#This Row],[Núm. d''ordre]]&gt;0,1,0)</f>
        <v>1</v>
      </c>
      <c r="AV269" s="275">
        <f t="shared" si="33"/>
        <v>0</v>
      </c>
      <c r="AW269" s="275">
        <f t="shared" si="34"/>
        <v>0</v>
      </c>
      <c r="AX269" s="275">
        <f t="shared" si="29"/>
        <v>0</v>
      </c>
      <c r="AY269" s="274"/>
      <c r="AZ269" s="275">
        <f t="shared" si="30"/>
        <v>0</v>
      </c>
      <c r="BA269" s="275">
        <f t="shared" si="31"/>
        <v>0</v>
      </c>
      <c r="BZ269" s="276"/>
      <c r="CA269" s="276"/>
      <c r="CB269" s="276"/>
    </row>
    <row r="270" spans="1:80" ht="13.5" customHeight="1">
      <c r="A270" s="267"/>
      <c r="B270" s="274" t="str">
        <f>IF($C270&lt;&gt;"",MAX($B$7:B269)+1,"")</f>
        <v/>
      </c>
      <c r="C270" s="325"/>
      <c r="D270" s="337"/>
      <c r="E270" s="338"/>
      <c r="F270" s="311"/>
      <c r="G270" s="311"/>
      <c r="H270" s="324"/>
      <c r="I270" s="313">
        <f ca="1">DATEDIF(Taula423[[#This Row],[Data naixement dd/mm/aaaa]],TODAY(),"Y")</f>
        <v>124</v>
      </c>
      <c r="J270" s="325"/>
      <c r="K270" s="329"/>
      <c r="L270" s="342"/>
      <c r="M270" s="328"/>
      <c r="N270" s="328"/>
      <c r="O270" s="533" t="str">
        <f>IF(Taula423[[#This Row],[Data inici contracte]]&lt;&gt;0,Taula423[[#This Row],[Data finalització contracte]]+1,"")</f>
        <v/>
      </c>
      <c r="P27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70" s="373" t="str">
        <f>IF(Taula423[[#This Row],[Data inici contracte]]&lt;&gt;0,((Taula423[[#This Row],[Dies de contracte en vigor durant l´any 2023]]/365)*14),"")</f>
        <v/>
      </c>
      <c r="R270" s="367"/>
      <c r="S270" s="367"/>
      <c r="T27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70" s="373" t="str">
        <f>IF(Taula423[[#This Row],[Suma total d''hores d''atenció]]=0,"",AM270)</f>
        <v/>
      </c>
      <c r="V270" s="329"/>
      <c r="W270" s="339"/>
      <c r="X270" s="339"/>
      <c r="Y270" s="339"/>
      <c r="Z270" s="339"/>
      <c r="AA270" s="339"/>
      <c r="AB270" s="318">
        <f t="shared" si="28"/>
        <v>0</v>
      </c>
      <c r="AC270" s="335">
        <f>Taula423[[#This Row],[Mòdul aplicat]]</f>
        <v>0</v>
      </c>
      <c r="AD270" s="336"/>
      <c r="AE270" s="343"/>
      <c r="AF270" s="269"/>
      <c r="AG270" s="474" t="str">
        <f>IF(Taula423[[#This Row],[Data inici contracte]]=0,"",12/365*Taula423[[#This Row],[Dies de contracte en vigor durant l´any 2023]])</f>
        <v/>
      </c>
      <c r="AH270" s="474" t="str">
        <f>IF(Taula423[[#This Row],[Data inici contracte]]=0,"",2/365*Taula423[[#This Row],[Dies de contracte en vigor durant l´any 2023]])</f>
        <v/>
      </c>
      <c r="AI270" s="322">
        <f>IF(AR270=1,((241.81/365)*Taula423[[#This Row],[Dies de contracte en vigor durant l´any 2023]]),0)</f>
        <v>0</v>
      </c>
      <c r="AJ270" s="322"/>
      <c r="AK27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10)]]&lt;&gt;"",AR270=1),1,0)</f>
        <v>0</v>
      </c>
      <c r="AL270" s="534">
        <f t="shared" si="32"/>
        <v>0</v>
      </c>
      <c r="AM27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70" s="322"/>
      <c r="AO270" s="274"/>
      <c r="AP270" s="274"/>
      <c r="AR270" s="429">
        <f>IF(Taula423[[#This Row],[Núm. d''ordre]]&lt;&gt;"",1,0)</f>
        <v>0</v>
      </c>
      <c r="AT270" s="429">
        <f>IF(Taula423[[#This Row],[Núm. d''ordre]]&gt;0,1,0)</f>
        <v>1</v>
      </c>
      <c r="AV270" s="275">
        <f t="shared" si="33"/>
        <v>0</v>
      </c>
      <c r="AW270" s="275">
        <f t="shared" si="34"/>
        <v>0</v>
      </c>
      <c r="AX270" s="275">
        <f t="shared" si="29"/>
        <v>0</v>
      </c>
      <c r="AY270" s="274"/>
      <c r="AZ270" s="275">
        <f t="shared" si="30"/>
        <v>0</v>
      </c>
      <c r="BA270" s="275">
        <f t="shared" si="31"/>
        <v>0</v>
      </c>
      <c r="BZ270" s="276"/>
      <c r="CA270" s="276"/>
      <c r="CB270" s="276"/>
    </row>
    <row r="271" spans="1:80" ht="13.5" customHeight="1">
      <c r="A271" s="267"/>
      <c r="B271" s="274" t="str">
        <f>IF($C271&lt;&gt;"",MAX($B$7:B270)+1,"")</f>
        <v/>
      </c>
      <c r="C271" s="325"/>
      <c r="D271" s="337"/>
      <c r="E271" s="338"/>
      <c r="F271" s="311"/>
      <c r="G271" s="311"/>
      <c r="H271" s="324"/>
      <c r="I271" s="313">
        <f ca="1">DATEDIF(Taula423[[#This Row],[Data naixement dd/mm/aaaa]],TODAY(),"Y")</f>
        <v>124</v>
      </c>
      <c r="J271" s="325"/>
      <c r="K271" s="329"/>
      <c r="L271" s="342"/>
      <c r="M271" s="328"/>
      <c r="N271" s="328"/>
      <c r="O271" s="533" t="str">
        <f>IF(Taula423[[#This Row],[Data inici contracte]]&lt;&gt;0,Taula423[[#This Row],[Data finalització contracte]]+1,"")</f>
        <v/>
      </c>
      <c r="P27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71" s="373" t="str">
        <f>IF(Taula423[[#This Row],[Data inici contracte]]&lt;&gt;0,((Taula423[[#This Row],[Dies de contracte en vigor durant l´any 2023]]/365)*14),"")</f>
        <v/>
      </c>
      <c r="R271" s="367"/>
      <c r="S271" s="367"/>
      <c r="T27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71" s="373" t="str">
        <f>IF(Taula423[[#This Row],[Suma total d''hores d''atenció]]=0,"",AM271)</f>
        <v/>
      </c>
      <c r="V271" s="329"/>
      <c r="W271" s="339"/>
      <c r="X271" s="339"/>
      <c r="Y271" s="339"/>
      <c r="Z271" s="339"/>
      <c r="AA271" s="339"/>
      <c r="AB271" s="318">
        <f t="shared" si="28"/>
        <v>0</v>
      </c>
      <c r="AC271" s="335">
        <f>Taula423[[#This Row],[Mòdul aplicat]]</f>
        <v>0</v>
      </c>
      <c r="AD271" s="336"/>
      <c r="AE271" s="343"/>
      <c r="AF271" s="269"/>
      <c r="AG271" s="474" t="str">
        <f>IF(Taula423[[#This Row],[Data inici contracte]]=0,"",12/365*Taula423[[#This Row],[Dies de contracte en vigor durant l´any 2023]])</f>
        <v/>
      </c>
      <c r="AH271" s="474" t="str">
        <f>IF(Taula423[[#This Row],[Data inici contracte]]=0,"",2/365*Taula423[[#This Row],[Dies de contracte en vigor durant l´any 2023]])</f>
        <v/>
      </c>
      <c r="AI271" s="322">
        <f>IF(AR271=1,((241.81/365)*Taula423[[#This Row],[Dies de contracte en vigor durant l´any 2023]]),0)</f>
        <v>0</v>
      </c>
      <c r="AJ271" s="322"/>
      <c r="AK27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10)]]&lt;&gt;"",AR271=1),1,0)</f>
        <v>0</v>
      </c>
      <c r="AL271" s="534">
        <f t="shared" si="32"/>
        <v>0</v>
      </c>
      <c r="AM27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71" s="322"/>
      <c r="AO271" s="274"/>
      <c r="AP271" s="274"/>
      <c r="AR271" s="429">
        <f>IF(Taula423[[#This Row],[Núm. d''ordre]]&lt;&gt;"",1,0)</f>
        <v>0</v>
      </c>
      <c r="AT271" s="429">
        <f>IF(Taula423[[#This Row],[Núm. d''ordre]]&gt;0,1,0)</f>
        <v>1</v>
      </c>
      <c r="AV271" s="275">
        <f t="shared" si="33"/>
        <v>0</v>
      </c>
      <c r="AW271" s="275">
        <f t="shared" si="34"/>
        <v>0</v>
      </c>
      <c r="AX271" s="275">
        <f t="shared" si="29"/>
        <v>0</v>
      </c>
      <c r="AY271" s="274"/>
      <c r="AZ271" s="275">
        <f t="shared" si="30"/>
        <v>0</v>
      </c>
      <c r="BA271" s="275">
        <f t="shared" si="31"/>
        <v>0</v>
      </c>
      <c r="BZ271" s="276"/>
      <c r="CA271" s="276"/>
      <c r="CB271" s="276"/>
    </row>
    <row r="272" spans="1:80" ht="13.5" customHeight="1">
      <c r="A272" s="267"/>
      <c r="B272" s="274" t="str">
        <f>IF($C272&lt;&gt;"",MAX($B$7:B271)+1,"")</f>
        <v/>
      </c>
      <c r="C272" s="325"/>
      <c r="D272" s="337"/>
      <c r="E272" s="338"/>
      <c r="F272" s="311"/>
      <c r="G272" s="311"/>
      <c r="H272" s="324"/>
      <c r="I272" s="313">
        <f ca="1">DATEDIF(Taula423[[#This Row],[Data naixement dd/mm/aaaa]],TODAY(),"Y")</f>
        <v>124</v>
      </c>
      <c r="J272" s="325"/>
      <c r="K272" s="329"/>
      <c r="L272" s="342"/>
      <c r="M272" s="328"/>
      <c r="N272" s="328"/>
      <c r="O272" s="533" t="str">
        <f>IF(Taula423[[#This Row],[Data inici contracte]]&lt;&gt;0,Taula423[[#This Row],[Data finalització contracte]]+1,"")</f>
        <v/>
      </c>
      <c r="P27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72" s="373" t="str">
        <f>IF(Taula423[[#This Row],[Data inici contracte]]&lt;&gt;0,((Taula423[[#This Row],[Dies de contracte en vigor durant l´any 2023]]/365)*14),"")</f>
        <v/>
      </c>
      <c r="R272" s="367"/>
      <c r="S272" s="367"/>
      <c r="T27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72" s="373" t="str">
        <f>IF(Taula423[[#This Row],[Suma total d''hores d''atenció]]=0,"",AM272)</f>
        <v/>
      </c>
      <c r="V272" s="329"/>
      <c r="W272" s="339"/>
      <c r="X272" s="339"/>
      <c r="Y272" s="339"/>
      <c r="Z272" s="339"/>
      <c r="AA272" s="339"/>
      <c r="AB272" s="318">
        <f t="shared" si="28"/>
        <v>0</v>
      </c>
      <c r="AC272" s="335">
        <f>Taula423[[#This Row],[Mòdul aplicat]]</f>
        <v>0</v>
      </c>
      <c r="AD272" s="336"/>
      <c r="AE272" s="343"/>
      <c r="AF272" s="269"/>
      <c r="AG272" s="474" t="str">
        <f>IF(Taula423[[#This Row],[Data inici contracte]]=0,"",12/365*Taula423[[#This Row],[Dies de contracte en vigor durant l´any 2023]])</f>
        <v/>
      </c>
      <c r="AH272" s="474" t="str">
        <f>IF(Taula423[[#This Row],[Data inici contracte]]=0,"",2/365*Taula423[[#This Row],[Dies de contracte en vigor durant l´any 2023]])</f>
        <v/>
      </c>
      <c r="AI272" s="322">
        <f>IF(AR272=1,((241.81/365)*Taula423[[#This Row],[Dies de contracte en vigor durant l´any 2023]]),0)</f>
        <v>0</v>
      </c>
      <c r="AJ272" s="322"/>
      <c r="AK27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10)]]&lt;&gt;"",AR272=1),1,0)</f>
        <v>0</v>
      </c>
      <c r="AL272" s="534">
        <f t="shared" si="32"/>
        <v>0</v>
      </c>
      <c r="AM27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72" s="322"/>
      <c r="AO272" s="274"/>
      <c r="AP272" s="274"/>
      <c r="AR272" s="429">
        <f>IF(Taula423[[#This Row],[Núm. d''ordre]]&lt;&gt;"",1,0)</f>
        <v>0</v>
      </c>
      <c r="AT272" s="429">
        <f>IF(Taula423[[#This Row],[Núm. d''ordre]]&gt;0,1,0)</f>
        <v>1</v>
      </c>
      <c r="AV272" s="275">
        <f t="shared" si="33"/>
        <v>0</v>
      </c>
      <c r="AW272" s="275">
        <f t="shared" si="34"/>
        <v>0</v>
      </c>
      <c r="AX272" s="275">
        <f t="shared" si="29"/>
        <v>0</v>
      </c>
      <c r="AY272" s="274"/>
      <c r="AZ272" s="275">
        <f t="shared" si="30"/>
        <v>0</v>
      </c>
      <c r="BA272" s="275">
        <f t="shared" si="31"/>
        <v>0</v>
      </c>
      <c r="BZ272" s="276"/>
      <c r="CA272" s="276"/>
      <c r="CB272" s="276"/>
    </row>
    <row r="273" spans="1:80" ht="13.5" customHeight="1">
      <c r="A273" s="267"/>
      <c r="B273" s="274" t="str">
        <f>IF($C273&lt;&gt;"",MAX($B$7:B272)+1,"")</f>
        <v/>
      </c>
      <c r="C273" s="325"/>
      <c r="D273" s="337"/>
      <c r="E273" s="338"/>
      <c r="F273" s="311"/>
      <c r="G273" s="311"/>
      <c r="H273" s="324"/>
      <c r="I273" s="313">
        <f ca="1">DATEDIF(Taula423[[#This Row],[Data naixement dd/mm/aaaa]],TODAY(),"Y")</f>
        <v>124</v>
      </c>
      <c r="J273" s="325"/>
      <c r="K273" s="329"/>
      <c r="L273" s="342"/>
      <c r="M273" s="328"/>
      <c r="N273" s="328"/>
      <c r="O273" s="533" t="str">
        <f>IF(Taula423[[#This Row],[Data inici contracte]]&lt;&gt;0,Taula423[[#This Row],[Data finalització contracte]]+1,"")</f>
        <v/>
      </c>
      <c r="P27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73" s="373" t="str">
        <f>IF(Taula423[[#This Row],[Data inici contracte]]&lt;&gt;0,((Taula423[[#This Row],[Dies de contracte en vigor durant l´any 2023]]/365)*14),"")</f>
        <v/>
      </c>
      <c r="R273" s="367"/>
      <c r="S273" s="367"/>
      <c r="T27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73" s="373" t="str">
        <f>IF(Taula423[[#This Row],[Suma total d''hores d''atenció]]=0,"",AM273)</f>
        <v/>
      </c>
      <c r="V273" s="329"/>
      <c r="W273" s="339"/>
      <c r="X273" s="339"/>
      <c r="Y273" s="339"/>
      <c r="Z273" s="339"/>
      <c r="AA273" s="339"/>
      <c r="AB273" s="318">
        <f t="shared" si="28"/>
        <v>0</v>
      </c>
      <c r="AC273" s="335">
        <f>Taula423[[#This Row],[Mòdul aplicat]]</f>
        <v>0</v>
      </c>
      <c r="AD273" s="336"/>
      <c r="AE273" s="343"/>
      <c r="AF273" s="269"/>
      <c r="AG273" s="474" t="str">
        <f>IF(Taula423[[#This Row],[Data inici contracte]]=0,"",12/365*Taula423[[#This Row],[Dies de contracte en vigor durant l´any 2023]])</f>
        <v/>
      </c>
      <c r="AH273" s="474" t="str">
        <f>IF(Taula423[[#This Row],[Data inici contracte]]=0,"",2/365*Taula423[[#This Row],[Dies de contracte en vigor durant l´any 2023]])</f>
        <v/>
      </c>
      <c r="AI273" s="322">
        <f>IF(AR273=1,((241.81/365)*Taula423[[#This Row],[Dies de contracte en vigor durant l´any 2023]]),0)</f>
        <v>0</v>
      </c>
      <c r="AJ273" s="322"/>
      <c r="AK27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10)]]&lt;&gt;"",AR273=1),1,0)</f>
        <v>0</v>
      </c>
      <c r="AL273" s="534">
        <f t="shared" si="32"/>
        <v>0</v>
      </c>
      <c r="AM27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73" s="322"/>
      <c r="AO273" s="274"/>
      <c r="AP273" s="274"/>
      <c r="AR273" s="429">
        <f>IF(Taula423[[#This Row],[Núm. d''ordre]]&lt;&gt;"",1,0)</f>
        <v>0</v>
      </c>
      <c r="AT273" s="429">
        <f>IF(Taula423[[#This Row],[Núm. d''ordre]]&gt;0,1,0)</f>
        <v>1</v>
      </c>
      <c r="AV273" s="275">
        <f t="shared" si="33"/>
        <v>0</v>
      </c>
      <c r="AW273" s="275">
        <f t="shared" si="34"/>
        <v>0</v>
      </c>
      <c r="AX273" s="275">
        <f t="shared" si="29"/>
        <v>0</v>
      </c>
      <c r="AY273" s="274"/>
      <c r="AZ273" s="275">
        <f t="shared" si="30"/>
        <v>0</v>
      </c>
      <c r="BA273" s="275">
        <f t="shared" si="31"/>
        <v>0</v>
      </c>
      <c r="BZ273" s="276"/>
      <c r="CA273" s="276"/>
      <c r="CB273" s="276"/>
    </row>
    <row r="274" spans="1:80" ht="13.5" customHeight="1">
      <c r="A274" s="267"/>
      <c r="B274" s="274" t="str">
        <f>IF($C274&lt;&gt;"",MAX($B$7:B273)+1,"")</f>
        <v/>
      </c>
      <c r="C274" s="325"/>
      <c r="D274" s="337"/>
      <c r="E274" s="338"/>
      <c r="F274" s="311"/>
      <c r="G274" s="311"/>
      <c r="H274" s="324"/>
      <c r="I274" s="313">
        <f ca="1">DATEDIF(Taula423[[#This Row],[Data naixement dd/mm/aaaa]],TODAY(),"Y")</f>
        <v>124</v>
      </c>
      <c r="J274" s="325"/>
      <c r="K274" s="329"/>
      <c r="L274" s="342"/>
      <c r="M274" s="328"/>
      <c r="N274" s="328"/>
      <c r="O274" s="533" t="str">
        <f>IF(Taula423[[#This Row],[Data inici contracte]]&lt;&gt;0,Taula423[[#This Row],[Data finalització contracte]]+1,"")</f>
        <v/>
      </c>
      <c r="P27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74" s="373" t="str">
        <f>IF(Taula423[[#This Row],[Data inici contracte]]&lt;&gt;0,((Taula423[[#This Row],[Dies de contracte en vigor durant l´any 2023]]/365)*14),"")</f>
        <v/>
      </c>
      <c r="R274" s="367"/>
      <c r="S274" s="367"/>
      <c r="T27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74" s="373" t="str">
        <f>IF(Taula423[[#This Row],[Suma total d''hores d''atenció]]=0,"",AM274)</f>
        <v/>
      </c>
      <c r="V274" s="329"/>
      <c r="W274" s="339"/>
      <c r="X274" s="339"/>
      <c r="Y274" s="339"/>
      <c r="Z274" s="339"/>
      <c r="AA274" s="339"/>
      <c r="AB274" s="318">
        <f t="shared" si="28"/>
        <v>0</v>
      </c>
      <c r="AC274" s="335">
        <f>Taula423[[#This Row],[Mòdul aplicat]]</f>
        <v>0</v>
      </c>
      <c r="AD274" s="336"/>
      <c r="AE274" s="343"/>
      <c r="AF274" s="269"/>
      <c r="AG274" s="474" t="str">
        <f>IF(Taula423[[#This Row],[Data inici contracte]]=0,"",12/365*Taula423[[#This Row],[Dies de contracte en vigor durant l´any 2023]])</f>
        <v/>
      </c>
      <c r="AH274" s="474" t="str">
        <f>IF(Taula423[[#This Row],[Data inici contracte]]=0,"",2/365*Taula423[[#This Row],[Dies de contracte en vigor durant l´any 2023]])</f>
        <v/>
      </c>
      <c r="AI274" s="322">
        <f>IF(AR274=1,((241.81/365)*Taula423[[#This Row],[Dies de contracte en vigor durant l´any 2023]]),0)</f>
        <v>0</v>
      </c>
      <c r="AJ274" s="322"/>
      <c r="AK27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10)]]&lt;&gt;"",AR274=1),1,0)</f>
        <v>0</v>
      </c>
      <c r="AL274" s="534">
        <f t="shared" si="32"/>
        <v>0</v>
      </c>
      <c r="AM27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74" s="322"/>
      <c r="AO274" s="274"/>
      <c r="AP274" s="274"/>
      <c r="AR274" s="429">
        <f>IF(Taula423[[#This Row],[Núm. d''ordre]]&lt;&gt;"",1,0)</f>
        <v>0</v>
      </c>
      <c r="AT274" s="429">
        <f>IF(Taula423[[#This Row],[Núm. d''ordre]]&gt;0,1,0)</f>
        <v>1</v>
      </c>
      <c r="AV274" s="275">
        <f t="shared" si="33"/>
        <v>0</v>
      </c>
      <c r="AW274" s="275">
        <f t="shared" si="34"/>
        <v>0</v>
      </c>
      <c r="AX274" s="275">
        <f t="shared" si="29"/>
        <v>0</v>
      </c>
      <c r="AY274" s="274"/>
      <c r="AZ274" s="275">
        <f t="shared" si="30"/>
        <v>0</v>
      </c>
      <c r="BA274" s="275">
        <f t="shared" si="31"/>
        <v>0</v>
      </c>
      <c r="BZ274" s="276"/>
      <c r="CA274" s="276"/>
      <c r="CB274" s="276"/>
    </row>
    <row r="275" spans="1:80" ht="13.5" customHeight="1">
      <c r="A275" s="267"/>
      <c r="B275" s="274" t="str">
        <f>IF($C275&lt;&gt;"",MAX($B$7:B274)+1,"")</f>
        <v/>
      </c>
      <c r="C275" s="325"/>
      <c r="D275" s="337"/>
      <c r="E275" s="338"/>
      <c r="F275" s="311"/>
      <c r="G275" s="311"/>
      <c r="H275" s="324"/>
      <c r="I275" s="313">
        <f ca="1">DATEDIF(Taula423[[#This Row],[Data naixement dd/mm/aaaa]],TODAY(),"Y")</f>
        <v>124</v>
      </c>
      <c r="J275" s="325"/>
      <c r="K275" s="329"/>
      <c r="L275" s="342"/>
      <c r="M275" s="328"/>
      <c r="N275" s="328"/>
      <c r="O275" s="533" t="str">
        <f>IF(Taula423[[#This Row],[Data inici contracte]]&lt;&gt;0,Taula423[[#This Row],[Data finalització contracte]]+1,"")</f>
        <v/>
      </c>
      <c r="P27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75" s="373" t="str">
        <f>IF(Taula423[[#This Row],[Data inici contracte]]&lt;&gt;0,((Taula423[[#This Row],[Dies de contracte en vigor durant l´any 2023]]/365)*14),"")</f>
        <v/>
      </c>
      <c r="R275" s="367"/>
      <c r="S275" s="367"/>
      <c r="T27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75" s="373" t="str">
        <f>IF(Taula423[[#This Row],[Suma total d''hores d''atenció]]=0,"",AM275)</f>
        <v/>
      </c>
      <c r="V275" s="329"/>
      <c r="W275" s="339"/>
      <c r="X275" s="339"/>
      <c r="Y275" s="339"/>
      <c r="Z275" s="339"/>
      <c r="AA275" s="339"/>
      <c r="AB275" s="318">
        <f t="shared" si="28"/>
        <v>0</v>
      </c>
      <c r="AC275" s="335">
        <f>Taula423[[#This Row],[Mòdul aplicat]]</f>
        <v>0</v>
      </c>
      <c r="AD275" s="336"/>
      <c r="AE275" s="343"/>
      <c r="AF275" s="269"/>
      <c r="AG275" s="474" t="str">
        <f>IF(Taula423[[#This Row],[Data inici contracte]]=0,"",12/365*Taula423[[#This Row],[Dies de contracte en vigor durant l´any 2023]])</f>
        <v/>
      </c>
      <c r="AH275" s="474" t="str">
        <f>IF(Taula423[[#This Row],[Data inici contracte]]=0,"",2/365*Taula423[[#This Row],[Dies de contracte en vigor durant l´any 2023]])</f>
        <v/>
      </c>
      <c r="AI275" s="322">
        <f>IF(AR275=1,((241.81/365)*Taula423[[#This Row],[Dies de contracte en vigor durant l´any 2023]]),0)</f>
        <v>0</v>
      </c>
      <c r="AJ275" s="322"/>
      <c r="AK27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10)]]&lt;&gt;"",AR275=1),1,0)</f>
        <v>0</v>
      </c>
      <c r="AL275" s="534">
        <f t="shared" si="32"/>
        <v>0</v>
      </c>
      <c r="AM27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75" s="322"/>
      <c r="AO275" s="274"/>
      <c r="AP275" s="274"/>
      <c r="AR275" s="429">
        <f>IF(Taula423[[#This Row],[Núm. d''ordre]]&lt;&gt;"",1,0)</f>
        <v>0</v>
      </c>
      <c r="AT275" s="429">
        <f>IF(Taula423[[#This Row],[Núm. d''ordre]]&gt;0,1,0)</f>
        <v>1</v>
      </c>
      <c r="AV275" s="275">
        <f t="shared" si="33"/>
        <v>0</v>
      </c>
      <c r="AW275" s="275">
        <f t="shared" si="34"/>
        <v>0</v>
      </c>
      <c r="AX275" s="275">
        <f t="shared" si="29"/>
        <v>0</v>
      </c>
      <c r="AY275" s="274"/>
      <c r="AZ275" s="275">
        <f t="shared" si="30"/>
        <v>0</v>
      </c>
      <c r="BA275" s="275">
        <f t="shared" si="31"/>
        <v>0</v>
      </c>
      <c r="BZ275" s="276"/>
      <c r="CA275" s="276"/>
      <c r="CB275" s="276"/>
    </row>
    <row r="276" spans="1:80" ht="13.5" customHeight="1">
      <c r="A276" s="267"/>
      <c r="B276" s="274" t="str">
        <f>IF($C276&lt;&gt;"",MAX($B$7:B275)+1,"")</f>
        <v/>
      </c>
      <c r="C276" s="325"/>
      <c r="D276" s="337"/>
      <c r="E276" s="338"/>
      <c r="F276" s="311"/>
      <c r="G276" s="311"/>
      <c r="H276" s="324"/>
      <c r="I276" s="313">
        <f ca="1">DATEDIF(Taula423[[#This Row],[Data naixement dd/mm/aaaa]],TODAY(),"Y")</f>
        <v>124</v>
      </c>
      <c r="J276" s="325"/>
      <c r="K276" s="329"/>
      <c r="L276" s="342"/>
      <c r="M276" s="328"/>
      <c r="N276" s="328"/>
      <c r="O276" s="533" t="str">
        <f>IF(Taula423[[#This Row],[Data inici contracte]]&lt;&gt;0,Taula423[[#This Row],[Data finalització contracte]]+1,"")</f>
        <v/>
      </c>
      <c r="P27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76" s="373" t="str">
        <f>IF(Taula423[[#This Row],[Data inici contracte]]&lt;&gt;0,((Taula423[[#This Row],[Dies de contracte en vigor durant l´any 2023]]/365)*14),"")</f>
        <v/>
      </c>
      <c r="R276" s="367"/>
      <c r="S276" s="367"/>
      <c r="T27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76" s="373" t="str">
        <f>IF(Taula423[[#This Row],[Suma total d''hores d''atenció]]=0,"",AM276)</f>
        <v/>
      </c>
      <c r="V276" s="329"/>
      <c r="W276" s="339"/>
      <c r="X276" s="339"/>
      <c r="Y276" s="339"/>
      <c r="Z276" s="339"/>
      <c r="AA276" s="339"/>
      <c r="AB276" s="318">
        <f t="shared" si="28"/>
        <v>0</v>
      </c>
      <c r="AC276" s="335">
        <f>Taula423[[#This Row],[Mòdul aplicat]]</f>
        <v>0</v>
      </c>
      <c r="AD276" s="336"/>
      <c r="AE276" s="343"/>
      <c r="AF276" s="269"/>
      <c r="AG276" s="474" t="str">
        <f>IF(Taula423[[#This Row],[Data inici contracte]]=0,"",12/365*Taula423[[#This Row],[Dies de contracte en vigor durant l´any 2023]])</f>
        <v/>
      </c>
      <c r="AH276" s="474" t="str">
        <f>IF(Taula423[[#This Row],[Data inici contracte]]=0,"",2/365*Taula423[[#This Row],[Dies de contracte en vigor durant l´any 2023]])</f>
        <v/>
      </c>
      <c r="AI276" s="322">
        <f>IF(AR276=1,((241.81/365)*Taula423[[#This Row],[Dies de contracte en vigor durant l´any 2023]]),0)</f>
        <v>0</v>
      </c>
      <c r="AJ276" s="322"/>
      <c r="AK27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10)]]&lt;&gt;"",AR276=1),1,0)</f>
        <v>0</v>
      </c>
      <c r="AL276" s="534">
        <f t="shared" si="32"/>
        <v>0</v>
      </c>
      <c r="AM27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76" s="322"/>
      <c r="AO276" s="274"/>
      <c r="AP276" s="274"/>
      <c r="AR276" s="429">
        <f>IF(Taula423[[#This Row],[Núm. d''ordre]]&lt;&gt;"",1,0)</f>
        <v>0</v>
      </c>
      <c r="AT276" s="429">
        <f>IF(Taula423[[#This Row],[Núm. d''ordre]]&gt;0,1,0)</f>
        <v>1</v>
      </c>
      <c r="AV276" s="275">
        <f t="shared" si="33"/>
        <v>0</v>
      </c>
      <c r="AW276" s="275">
        <f t="shared" si="34"/>
        <v>0</v>
      </c>
      <c r="AX276" s="275">
        <f t="shared" si="29"/>
        <v>0</v>
      </c>
      <c r="AY276" s="274"/>
      <c r="AZ276" s="275">
        <f t="shared" si="30"/>
        <v>0</v>
      </c>
      <c r="BA276" s="275">
        <f t="shared" si="31"/>
        <v>0</v>
      </c>
      <c r="BZ276" s="276"/>
      <c r="CA276" s="276"/>
      <c r="CB276" s="276"/>
    </row>
    <row r="277" spans="1:80" ht="13.5" customHeight="1">
      <c r="A277" s="267"/>
      <c r="B277" s="274" t="str">
        <f>IF($C277&lt;&gt;"",MAX($B$7:B276)+1,"")</f>
        <v/>
      </c>
      <c r="C277" s="325"/>
      <c r="D277" s="337"/>
      <c r="E277" s="338"/>
      <c r="F277" s="311"/>
      <c r="G277" s="311"/>
      <c r="H277" s="324"/>
      <c r="I277" s="313">
        <f ca="1">DATEDIF(Taula423[[#This Row],[Data naixement dd/mm/aaaa]],TODAY(),"Y")</f>
        <v>124</v>
      </c>
      <c r="J277" s="325"/>
      <c r="K277" s="329"/>
      <c r="L277" s="342"/>
      <c r="M277" s="328"/>
      <c r="N277" s="328"/>
      <c r="O277" s="533" t="str">
        <f>IF(Taula423[[#This Row],[Data inici contracte]]&lt;&gt;0,Taula423[[#This Row],[Data finalització contracte]]+1,"")</f>
        <v/>
      </c>
      <c r="P27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77" s="373" t="str">
        <f>IF(Taula423[[#This Row],[Data inici contracte]]&lt;&gt;0,((Taula423[[#This Row],[Dies de contracte en vigor durant l´any 2023]]/365)*14),"")</f>
        <v/>
      </c>
      <c r="R277" s="367"/>
      <c r="S277" s="367"/>
      <c r="T27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77" s="373" t="str">
        <f>IF(Taula423[[#This Row],[Suma total d''hores d''atenció]]=0,"",AM277)</f>
        <v/>
      </c>
      <c r="V277" s="329"/>
      <c r="W277" s="339"/>
      <c r="X277" s="339"/>
      <c r="Y277" s="339"/>
      <c r="Z277" s="339"/>
      <c r="AA277" s="339"/>
      <c r="AB277" s="318">
        <f t="shared" si="28"/>
        <v>0</v>
      </c>
      <c r="AC277" s="335">
        <f>Taula423[[#This Row],[Mòdul aplicat]]</f>
        <v>0</v>
      </c>
      <c r="AD277" s="336"/>
      <c r="AE277" s="343"/>
      <c r="AF277" s="269"/>
      <c r="AG277" s="474" t="str">
        <f>IF(Taula423[[#This Row],[Data inici contracte]]=0,"",12/365*Taula423[[#This Row],[Dies de contracte en vigor durant l´any 2023]])</f>
        <v/>
      </c>
      <c r="AH277" s="474" t="str">
        <f>IF(Taula423[[#This Row],[Data inici contracte]]=0,"",2/365*Taula423[[#This Row],[Dies de contracte en vigor durant l´any 2023]])</f>
        <v/>
      </c>
      <c r="AI277" s="322">
        <f>IF(AR277=1,((241.81/365)*Taula423[[#This Row],[Dies de contracte en vigor durant l´any 2023]]),0)</f>
        <v>0</v>
      </c>
      <c r="AJ277" s="322"/>
      <c r="AK27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10)]]&lt;&gt;"",AR277=1),1,0)</f>
        <v>0</v>
      </c>
      <c r="AL277" s="534">
        <f t="shared" si="32"/>
        <v>0</v>
      </c>
      <c r="AM27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77" s="322"/>
      <c r="AO277" s="274"/>
      <c r="AP277" s="274"/>
      <c r="AR277" s="429">
        <f>IF(Taula423[[#This Row],[Núm. d''ordre]]&lt;&gt;"",1,0)</f>
        <v>0</v>
      </c>
      <c r="AT277" s="429">
        <f>IF(Taula423[[#This Row],[Núm. d''ordre]]&gt;0,1,0)</f>
        <v>1</v>
      </c>
      <c r="AV277" s="275">
        <f t="shared" si="33"/>
        <v>0</v>
      </c>
      <c r="AW277" s="275">
        <f t="shared" si="34"/>
        <v>0</v>
      </c>
      <c r="AX277" s="275">
        <f t="shared" si="29"/>
        <v>0</v>
      </c>
      <c r="AY277" s="274"/>
      <c r="AZ277" s="275">
        <f t="shared" si="30"/>
        <v>0</v>
      </c>
      <c r="BA277" s="275">
        <f t="shared" si="31"/>
        <v>0</v>
      </c>
      <c r="BZ277" s="276"/>
      <c r="CA277" s="276"/>
      <c r="CB277" s="276"/>
    </row>
    <row r="278" spans="1:80" ht="13.5" customHeight="1">
      <c r="A278" s="267"/>
      <c r="B278" s="274" t="str">
        <f>IF($C278&lt;&gt;"",MAX($B$7:B277)+1,"")</f>
        <v/>
      </c>
      <c r="C278" s="325"/>
      <c r="D278" s="337"/>
      <c r="E278" s="338"/>
      <c r="F278" s="311"/>
      <c r="G278" s="311"/>
      <c r="H278" s="324"/>
      <c r="I278" s="313">
        <f ca="1">DATEDIF(Taula423[[#This Row],[Data naixement dd/mm/aaaa]],TODAY(),"Y")</f>
        <v>124</v>
      </c>
      <c r="J278" s="325"/>
      <c r="K278" s="329"/>
      <c r="L278" s="342"/>
      <c r="M278" s="328"/>
      <c r="N278" s="328"/>
      <c r="O278" s="533" t="str">
        <f>IF(Taula423[[#This Row],[Data inici contracte]]&lt;&gt;0,Taula423[[#This Row],[Data finalització contracte]]+1,"")</f>
        <v/>
      </c>
      <c r="P27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78" s="373" t="str">
        <f>IF(Taula423[[#This Row],[Data inici contracte]]&lt;&gt;0,((Taula423[[#This Row],[Dies de contracte en vigor durant l´any 2023]]/365)*14),"")</f>
        <v/>
      </c>
      <c r="R278" s="367"/>
      <c r="S278" s="367"/>
      <c r="T27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78" s="373" t="str">
        <f>IF(Taula423[[#This Row],[Suma total d''hores d''atenció]]=0,"",AM278)</f>
        <v/>
      </c>
      <c r="V278" s="329"/>
      <c r="W278" s="339"/>
      <c r="X278" s="339"/>
      <c r="Y278" s="339"/>
      <c r="Z278" s="339"/>
      <c r="AA278" s="339"/>
      <c r="AB278" s="318">
        <f t="shared" si="28"/>
        <v>0</v>
      </c>
      <c r="AC278" s="335">
        <f>Taula423[[#This Row],[Mòdul aplicat]]</f>
        <v>0</v>
      </c>
      <c r="AD278" s="336"/>
      <c r="AE278" s="343"/>
      <c r="AF278" s="269"/>
      <c r="AG278" s="474" t="str">
        <f>IF(Taula423[[#This Row],[Data inici contracte]]=0,"",12/365*Taula423[[#This Row],[Dies de contracte en vigor durant l´any 2023]])</f>
        <v/>
      </c>
      <c r="AH278" s="474" t="str">
        <f>IF(Taula423[[#This Row],[Data inici contracte]]=0,"",2/365*Taula423[[#This Row],[Dies de contracte en vigor durant l´any 2023]])</f>
        <v/>
      </c>
      <c r="AI278" s="322">
        <f>IF(AR278=1,((241.81/365)*Taula423[[#This Row],[Dies de contracte en vigor durant l´any 2023]]),0)</f>
        <v>0</v>
      </c>
      <c r="AJ278" s="322"/>
      <c r="AK27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10)]]&lt;&gt;"",AR278=1),1,0)</f>
        <v>0</v>
      </c>
      <c r="AL278" s="534">
        <f t="shared" si="32"/>
        <v>0</v>
      </c>
      <c r="AM27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78" s="322"/>
      <c r="AO278" s="274"/>
      <c r="AP278" s="274"/>
      <c r="AR278" s="429">
        <f>IF(Taula423[[#This Row],[Núm. d''ordre]]&lt;&gt;"",1,0)</f>
        <v>0</v>
      </c>
      <c r="AT278" s="429">
        <f>IF(Taula423[[#This Row],[Núm. d''ordre]]&gt;0,1,0)</f>
        <v>1</v>
      </c>
      <c r="AV278" s="275">
        <f t="shared" si="33"/>
        <v>0</v>
      </c>
      <c r="AW278" s="275">
        <f t="shared" si="34"/>
        <v>0</v>
      </c>
      <c r="AX278" s="275">
        <f t="shared" si="29"/>
        <v>0</v>
      </c>
      <c r="AY278" s="274"/>
      <c r="AZ278" s="275">
        <f t="shared" si="30"/>
        <v>0</v>
      </c>
      <c r="BA278" s="275">
        <f t="shared" si="31"/>
        <v>0</v>
      </c>
      <c r="BZ278" s="276"/>
      <c r="CA278" s="276"/>
      <c r="CB278" s="276"/>
    </row>
    <row r="279" spans="1:80" ht="13.5" customHeight="1">
      <c r="A279" s="267"/>
      <c r="B279" s="274" t="str">
        <f>IF($C279&lt;&gt;"",MAX($B$7:B278)+1,"")</f>
        <v/>
      </c>
      <c r="C279" s="325"/>
      <c r="D279" s="337"/>
      <c r="E279" s="338"/>
      <c r="F279" s="311"/>
      <c r="G279" s="311"/>
      <c r="H279" s="324"/>
      <c r="I279" s="313">
        <f ca="1">DATEDIF(Taula423[[#This Row],[Data naixement dd/mm/aaaa]],TODAY(),"Y")</f>
        <v>124</v>
      </c>
      <c r="J279" s="325"/>
      <c r="K279" s="329"/>
      <c r="L279" s="342"/>
      <c r="M279" s="328"/>
      <c r="N279" s="328"/>
      <c r="O279" s="533" t="str">
        <f>IF(Taula423[[#This Row],[Data inici contracte]]&lt;&gt;0,Taula423[[#This Row],[Data finalització contracte]]+1,"")</f>
        <v/>
      </c>
      <c r="P27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79" s="373" t="str">
        <f>IF(Taula423[[#This Row],[Data inici contracte]]&lt;&gt;0,((Taula423[[#This Row],[Dies de contracte en vigor durant l´any 2023]]/365)*14),"")</f>
        <v/>
      </c>
      <c r="R279" s="367"/>
      <c r="S279" s="367"/>
      <c r="T27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79" s="373" t="str">
        <f>IF(Taula423[[#This Row],[Suma total d''hores d''atenció]]=0,"",AM279)</f>
        <v/>
      </c>
      <c r="V279" s="329"/>
      <c r="W279" s="339"/>
      <c r="X279" s="339"/>
      <c r="Y279" s="339"/>
      <c r="Z279" s="339"/>
      <c r="AA279" s="339"/>
      <c r="AB279" s="318">
        <f t="shared" si="28"/>
        <v>0</v>
      </c>
      <c r="AC279" s="335">
        <f>Taula423[[#This Row],[Mòdul aplicat]]</f>
        <v>0</v>
      </c>
      <c r="AD279" s="336"/>
      <c r="AE279" s="343"/>
      <c r="AF279" s="269"/>
      <c r="AG279" s="474" t="str">
        <f>IF(Taula423[[#This Row],[Data inici contracte]]=0,"",12/365*Taula423[[#This Row],[Dies de contracte en vigor durant l´any 2023]])</f>
        <v/>
      </c>
      <c r="AH279" s="474" t="str">
        <f>IF(Taula423[[#This Row],[Data inici contracte]]=0,"",2/365*Taula423[[#This Row],[Dies de contracte en vigor durant l´any 2023]])</f>
        <v/>
      </c>
      <c r="AI279" s="322">
        <f>IF(AR279=1,((241.81/365)*Taula423[[#This Row],[Dies de contracte en vigor durant l´any 2023]]),0)</f>
        <v>0</v>
      </c>
      <c r="AJ279" s="322"/>
      <c r="AK27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10)]]&lt;&gt;"",AR279=1),1,0)</f>
        <v>0</v>
      </c>
      <c r="AL279" s="534">
        <f t="shared" si="32"/>
        <v>0</v>
      </c>
      <c r="AM27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79" s="322"/>
      <c r="AO279" s="274"/>
      <c r="AP279" s="274"/>
      <c r="AR279" s="429">
        <f>IF(Taula423[[#This Row],[Núm. d''ordre]]&lt;&gt;"",1,0)</f>
        <v>0</v>
      </c>
      <c r="AT279" s="429">
        <f>IF(Taula423[[#This Row],[Núm. d''ordre]]&gt;0,1,0)</f>
        <v>1</v>
      </c>
      <c r="AV279" s="275">
        <f t="shared" si="33"/>
        <v>0</v>
      </c>
      <c r="AW279" s="275">
        <f t="shared" si="34"/>
        <v>0</v>
      </c>
      <c r="AX279" s="275">
        <f t="shared" si="29"/>
        <v>0</v>
      </c>
      <c r="AY279" s="274"/>
      <c r="AZ279" s="275">
        <f t="shared" si="30"/>
        <v>0</v>
      </c>
      <c r="BA279" s="275">
        <f t="shared" si="31"/>
        <v>0</v>
      </c>
      <c r="BZ279" s="276"/>
      <c r="CA279" s="276"/>
      <c r="CB279" s="276"/>
    </row>
    <row r="280" spans="1:80" ht="13.5" customHeight="1">
      <c r="A280" s="267"/>
      <c r="B280" s="274" t="str">
        <f>IF($C280&lt;&gt;"",MAX($B$7:B279)+1,"")</f>
        <v/>
      </c>
      <c r="C280" s="325"/>
      <c r="D280" s="337"/>
      <c r="E280" s="338"/>
      <c r="F280" s="311"/>
      <c r="G280" s="311"/>
      <c r="H280" s="324"/>
      <c r="I280" s="313">
        <f ca="1">DATEDIF(Taula423[[#This Row],[Data naixement dd/mm/aaaa]],TODAY(),"Y")</f>
        <v>124</v>
      </c>
      <c r="J280" s="325"/>
      <c r="K280" s="329"/>
      <c r="L280" s="342"/>
      <c r="M280" s="328"/>
      <c r="N280" s="328"/>
      <c r="O280" s="533" t="str">
        <f>IF(Taula423[[#This Row],[Data inici contracte]]&lt;&gt;0,Taula423[[#This Row],[Data finalització contracte]]+1,"")</f>
        <v/>
      </c>
      <c r="P28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80" s="373" t="str">
        <f>IF(Taula423[[#This Row],[Data inici contracte]]&lt;&gt;0,((Taula423[[#This Row],[Dies de contracte en vigor durant l´any 2023]]/365)*14),"")</f>
        <v/>
      </c>
      <c r="R280" s="367"/>
      <c r="S280" s="367"/>
      <c r="T28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80" s="373" t="str">
        <f>IF(Taula423[[#This Row],[Suma total d''hores d''atenció]]=0,"",AM280)</f>
        <v/>
      </c>
      <c r="V280" s="329"/>
      <c r="W280" s="339"/>
      <c r="X280" s="339"/>
      <c r="Y280" s="339"/>
      <c r="Z280" s="339"/>
      <c r="AA280" s="339"/>
      <c r="AB280" s="318">
        <f t="shared" si="28"/>
        <v>0</v>
      </c>
      <c r="AC280" s="335">
        <f>Taula423[[#This Row],[Mòdul aplicat]]</f>
        <v>0</v>
      </c>
      <c r="AD280" s="336"/>
      <c r="AE280" s="343"/>
      <c r="AF280" s="269"/>
      <c r="AG280" s="474" t="str">
        <f>IF(Taula423[[#This Row],[Data inici contracte]]=0,"",12/365*Taula423[[#This Row],[Dies de contracte en vigor durant l´any 2023]])</f>
        <v/>
      </c>
      <c r="AH280" s="474" t="str">
        <f>IF(Taula423[[#This Row],[Data inici contracte]]=0,"",2/365*Taula423[[#This Row],[Dies de contracte en vigor durant l´any 2023]])</f>
        <v/>
      </c>
      <c r="AI280" s="322">
        <f>IF(AR280=1,((241.81/365)*Taula423[[#This Row],[Dies de contracte en vigor durant l´any 2023]]),0)</f>
        <v>0</v>
      </c>
      <c r="AJ280" s="322"/>
      <c r="AK28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10)]]&lt;&gt;"",AR280=1),1,0)</f>
        <v>0</v>
      </c>
      <c r="AL280" s="534">
        <f t="shared" si="32"/>
        <v>0</v>
      </c>
      <c r="AM28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80" s="322"/>
      <c r="AO280" s="274"/>
      <c r="AP280" s="274"/>
      <c r="AR280" s="429">
        <f>IF(Taula423[[#This Row],[Núm. d''ordre]]&lt;&gt;"",1,0)</f>
        <v>0</v>
      </c>
      <c r="AT280" s="429">
        <f>IF(Taula423[[#This Row],[Núm. d''ordre]]&gt;0,1,0)</f>
        <v>1</v>
      </c>
      <c r="AV280" s="275">
        <f t="shared" si="33"/>
        <v>0</v>
      </c>
      <c r="AW280" s="275">
        <f t="shared" si="34"/>
        <v>0</v>
      </c>
      <c r="AX280" s="275">
        <f t="shared" si="29"/>
        <v>0</v>
      </c>
      <c r="AY280" s="274"/>
      <c r="AZ280" s="275">
        <f t="shared" si="30"/>
        <v>0</v>
      </c>
      <c r="BA280" s="275">
        <f t="shared" si="31"/>
        <v>0</v>
      </c>
      <c r="BZ280" s="276"/>
      <c r="CA280" s="276"/>
      <c r="CB280" s="276"/>
    </row>
    <row r="281" spans="1:80" ht="13.5" customHeight="1">
      <c r="A281" s="267"/>
      <c r="B281" s="274" t="str">
        <f>IF($C281&lt;&gt;"",MAX($B$7:B280)+1,"")</f>
        <v/>
      </c>
      <c r="C281" s="325"/>
      <c r="D281" s="337"/>
      <c r="E281" s="338"/>
      <c r="F281" s="311"/>
      <c r="G281" s="311"/>
      <c r="H281" s="324"/>
      <c r="I281" s="313">
        <f ca="1">DATEDIF(Taula423[[#This Row],[Data naixement dd/mm/aaaa]],TODAY(),"Y")</f>
        <v>124</v>
      </c>
      <c r="J281" s="325"/>
      <c r="K281" s="329"/>
      <c r="L281" s="342"/>
      <c r="M281" s="328"/>
      <c r="N281" s="328"/>
      <c r="O281" s="533" t="str">
        <f>IF(Taula423[[#This Row],[Data inici contracte]]&lt;&gt;0,Taula423[[#This Row],[Data finalització contracte]]+1,"")</f>
        <v/>
      </c>
      <c r="P28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81" s="373" t="str">
        <f>IF(Taula423[[#This Row],[Data inici contracte]]&lt;&gt;0,((Taula423[[#This Row],[Dies de contracte en vigor durant l´any 2023]]/365)*14),"")</f>
        <v/>
      </c>
      <c r="R281" s="367"/>
      <c r="S281" s="367"/>
      <c r="T28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81" s="373" t="str">
        <f>IF(Taula423[[#This Row],[Suma total d''hores d''atenció]]=0,"",AM281)</f>
        <v/>
      </c>
      <c r="V281" s="329"/>
      <c r="W281" s="339"/>
      <c r="X281" s="339"/>
      <c r="Y281" s="339"/>
      <c r="Z281" s="339"/>
      <c r="AA281" s="339"/>
      <c r="AB281" s="318">
        <f t="shared" si="28"/>
        <v>0</v>
      </c>
      <c r="AC281" s="335">
        <f>Taula423[[#This Row],[Mòdul aplicat]]</f>
        <v>0</v>
      </c>
      <c r="AD281" s="336"/>
      <c r="AE281" s="343"/>
      <c r="AF281" s="269"/>
      <c r="AG281" s="474" t="str">
        <f>IF(Taula423[[#This Row],[Data inici contracte]]=0,"",12/365*Taula423[[#This Row],[Dies de contracte en vigor durant l´any 2023]])</f>
        <v/>
      </c>
      <c r="AH281" s="474" t="str">
        <f>IF(Taula423[[#This Row],[Data inici contracte]]=0,"",2/365*Taula423[[#This Row],[Dies de contracte en vigor durant l´any 2023]])</f>
        <v/>
      </c>
      <c r="AI281" s="322">
        <f>IF(AR281=1,((241.81/365)*Taula423[[#This Row],[Dies de contracte en vigor durant l´any 2023]]),0)</f>
        <v>0</v>
      </c>
      <c r="AJ281" s="322"/>
      <c r="AK28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10)]]&lt;&gt;"",AR281=1),1,0)</f>
        <v>0</v>
      </c>
      <c r="AL281" s="534">
        <f t="shared" si="32"/>
        <v>0</v>
      </c>
      <c r="AM28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81" s="322"/>
      <c r="AO281" s="274"/>
      <c r="AP281" s="274"/>
      <c r="AR281" s="429">
        <f>IF(Taula423[[#This Row],[Núm. d''ordre]]&lt;&gt;"",1,0)</f>
        <v>0</v>
      </c>
      <c r="AT281" s="429">
        <f>IF(Taula423[[#This Row],[Núm. d''ordre]]&gt;0,1,0)</f>
        <v>1</v>
      </c>
      <c r="AV281" s="275">
        <f t="shared" si="33"/>
        <v>0</v>
      </c>
      <c r="AW281" s="275">
        <f t="shared" si="34"/>
        <v>0</v>
      </c>
      <c r="AX281" s="275">
        <f t="shared" si="29"/>
        <v>0</v>
      </c>
      <c r="AY281" s="274"/>
      <c r="AZ281" s="275">
        <f t="shared" si="30"/>
        <v>0</v>
      </c>
      <c r="BA281" s="275">
        <f t="shared" si="31"/>
        <v>0</v>
      </c>
      <c r="BZ281" s="276"/>
      <c r="CA281" s="276"/>
      <c r="CB281" s="276"/>
    </row>
    <row r="282" spans="1:80" ht="13.5" customHeight="1">
      <c r="A282" s="267"/>
      <c r="B282" s="274" t="str">
        <f>IF($C282&lt;&gt;"",MAX($B$7:B281)+1,"")</f>
        <v/>
      </c>
      <c r="C282" s="325"/>
      <c r="D282" s="337"/>
      <c r="E282" s="338"/>
      <c r="F282" s="311"/>
      <c r="G282" s="311"/>
      <c r="H282" s="324"/>
      <c r="I282" s="313">
        <f ca="1">DATEDIF(Taula423[[#This Row],[Data naixement dd/mm/aaaa]],TODAY(),"Y")</f>
        <v>124</v>
      </c>
      <c r="J282" s="325"/>
      <c r="K282" s="329"/>
      <c r="L282" s="342"/>
      <c r="M282" s="328"/>
      <c r="N282" s="328"/>
      <c r="O282" s="533" t="str">
        <f>IF(Taula423[[#This Row],[Data inici contracte]]&lt;&gt;0,Taula423[[#This Row],[Data finalització contracte]]+1,"")</f>
        <v/>
      </c>
      <c r="P28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82" s="373" t="str">
        <f>IF(Taula423[[#This Row],[Data inici contracte]]&lt;&gt;0,((Taula423[[#This Row],[Dies de contracte en vigor durant l´any 2023]]/365)*14),"")</f>
        <v/>
      </c>
      <c r="R282" s="367"/>
      <c r="S282" s="367"/>
      <c r="T28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82" s="373" t="str">
        <f>IF(Taula423[[#This Row],[Suma total d''hores d''atenció]]=0,"",AM282)</f>
        <v/>
      </c>
      <c r="V282" s="329"/>
      <c r="W282" s="339"/>
      <c r="X282" s="339"/>
      <c r="Y282" s="339"/>
      <c r="Z282" s="339"/>
      <c r="AA282" s="339"/>
      <c r="AB282" s="318">
        <f t="shared" si="28"/>
        <v>0</v>
      </c>
      <c r="AC282" s="335">
        <f>Taula423[[#This Row],[Mòdul aplicat]]</f>
        <v>0</v>
      </c>
      <c r="AD282" s="336"/>
      <c r="AE282" s="343"/>
      <c r="AF282" s="269"/>
      <c r="AG282" s="474" t="str">
        <f>IF(Taula423[[#This Row],[Data inici contracte]]=0,"",12/365*Taula423[[#This Row],[Dies de contracte en vigor durant l´any 2023]])</f>
        <v/>
      </c>
      <c r="AH282" s="474" t="str">
        <f>IF(Taula423[[#This Row],[Data inici contracte]]=0,"",2/365*Taula423[[#This Row],[Dies de contracte en vigor durant l´any 2023]])</f>
        <v/>
      </c>
      <c r="AI282" s="322">
        <f>IF(AR282=1,((241.81/365)*Taula423[[#This Row],[Dies de contracte en vigor durant l´any 2023]]),0)</f>
        <v>0</v>
      </c>
      <c r="AJ282" s="322"/>
      <c r="AK28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10)]]&lt;&gt;"",AR282=1),1,0)</f>
        <v>0</v>
      </c>
      <c r="AL282" s="534">
        <f t="shared" si="32"/>
        <v>0</v>
      </c>
      <c r="AM28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82" s="322"/>
      <c r="AO282" s="274"/>
      <c r="AP282" s="274"/>
      <c r="AR282" s="429">
        <f>IF(Taula423[[#This Row],[Núm. d''ordre]]&lt;&gt;"",1,0)</f>
        <v>0</v>
      </c>
      <c r="AT282" s="429">
        <f>IF(Taula423[[#This Row],[Núm. d''ordre]]&gt;0,1,0)</f>
        <v>1</v>
      </c>
      <c r="AV282" s="275">
        <f t="shared" si="33"/>
        <v>0</v>
      </c>
      <c r="AW282" s="275">
        <f t="shared" si="34"/>
        <v>0</v>
      </c>
      <c r="AX282" s="275">
        <f t="shared" si="29"/>
        <v>0</v>
      </c>
      <c r="AY282" s="274"/>
      <c r="AZ282" s="275">
        <f t="shared" si="30"/>
        <v>0</v>
      </c>
      <c r="BA282" s="275">
        <f t="shared" si="31"/>
        <v>0</v>
      </c>
      <c r="BZ282" s="276"/>
      <c r="CA282" s="276"/>
      <c r="CB282" s="276"/>
    </row>
    <row r="283" spans="1:80" ht="13.5" customHeight="1">
      <c r="A283" s="267"/>
      <c r="B283" s="274" t="str">
        <f>IF($C283&lt;&gt;"",MAX($B$7:B282)+1,"")</f>
        <v/>
      </c>
      <c r="C283" s="325"/>
      <c r="D283" s="337"/>
      <c r="E283" s="338"/>
      <c r="F283" s="311"/>
      <c r="G283" s="311"/>
      <c r="H283" s="324"/>
      <c r="I283" s="313">
        <f ca="1">DATEDIF(Taula423[[#This Row],[Data naixement dd/mm/aaaa]],TODAY(),"Y")</f>
        <v>124</v>
      </c>
      <c r="J283" s="325"/>
      <c r="K283" s="329"/>
      <c r="L283" s="342"/>
      <c r="M283" s="328"/>
      <c r="N283" s="328"/>
      <c r="O283" s="533" t="str">
        <f>IF(Taula423[[#This Row],[Data inici contracte]]&lt;&gt;0,Taula423[[#This Row],[Data finalització contracte]]+1,"")</f>
        <v/>
      </c>
      <c r="P28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83" s="373" t="str">
        <f>IF(Taula423[[#This Row],[Data inici contracte]]&lt;&gt;0,((Taula423[[#This Row],[Dies de contracte en vigor durant l´any 2023]]/365)*14),"")</f>
        <v/>
      </c>
      <c r="R283" s="367"/>
      <c r="S283" s="367"/>
      <c r="T28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83" s="373" t="str">
        <f>IF(Taula423[[#This Row],[Suma total d''hores d''atenció]]=0,"",AM283)</f>
        <v/>
      </c>
      <c r="V283" s="329"/>
      <c r="W283" s="339"/>
      <c r="X283" s="339"/>
      <c r="Y283" s="339"/>
      <c r="Z283" s="339"/>
      <c r="AA283" s="339"/>
      <c r="AB283" s="318">
        <f t="shared" si="28"/>
        <v>0</v>
      </c>
      <c r="AC283" s="335">
        <f>Taula423[[#This Row],[Mòdul aplicat]]</f>
        <v>0</v>
      </c>
      <c r="AD283" s="336"/>
      <c r="AE283" s="343"/>
      <c r="AF283" s="269"/>
      <c r="AG283" s="474" t="str">
        <f>IF(Taula423[[#This Row],[Data inici contracte]]=0,"",12/365*Taula423[[#This Row],[Dies de contracte en vigor durant l´any 2023]])</f>
        <v/>
      </c>
      <c r="AH283" s="474" t="str">
        <f>IF(Taula423[[#This Row],[Data inici contracte]]=0,"",2/365*Taula423[[#This Row],[Dies de contracte en vigor durant l´any 2023]])</f>
        <v/>
      </c>
      <c r="AI283" s="322">
        <f>IF(AR283=1,((241.81/365)*Taula423[[#This Row],[Dies de contracte en vigor durant l´any 2023]]),0)</f>
        <v>0</v>
      </c>
      <c r="AJ283" s="322"/>
      <c r="AK28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10)]]&lt;&gt;"",AR283=1),1,0)</f>
        <v>0</v>
      </c>
      <c r="AL283" s="534">
        <f t="shared" si="32"/>
        <v>0</v>
      </c>
      <c r="AM28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83" s="322"/>
      <c r="AO283" s="274"/>
      <c r="AP283" s="274"/>
      <c r="AR283" s="429">
        <f>IF(Taula423[[#This Row],[Núm. d''ordre]]&lt;&gt;"",1,0)</f>
        <v>0</v>
      </c>
      <c r="AT283" s="429">
        <f>IF(Taula423[[#This Row],[Núm. d''ordre]]&gt;0,1,0)</f>
        <v>1</v>
      </c>
      <c r="AV283" s="275">
        <f t="shared" si="33"/>
        <v>0</v>
      </c>
      <c r="AW283" s="275">
        <f t="shared" si="34"/>
        <v>0</v>
      </c>
      <c r="AX283" s="275">
        <f t="shared" si="29"/>
        <v>0</v>
      </c>
      <c r="AY283" s="274"/>
      <c r="AZ283" s="275">
        <f t="shared" si="30"/>
        <v>0</v>
      </c>
      <c r="BA283" s="275">
        <f t="shared" si="31"/>
        <v>0</v>
      </c>
      <c r="BZ283" s="276"/>
      <c r="CA283" s="276"/>
      <c r="CB283" s="276"/>
    </row>
    <row r="284" spans="1:80" ht="13.5" customHeight="1">
      <c r="A284" s="267"/>
      <c r="B284" s="274" t="str">
        <f>IF($C284&lt;&gt;"",MAX($B$7:B283)+1,"")</f>
        <v/>
      </c>
      <c r="C284" s="325"/>
      <c r="D284" s="337"/>
      <c r="E284" s="338"/>
      <c r="F284" s="311"/>
      <c r="G284" s="311"/>
      <c r="H284" s="324"/>
      <c r="I284" s="313">
        <f ca="1">DATEDIF(Taula423[[#This Row],[Data naixement dd/mm/aaaa]],TODAY(),"Y")</f>
        <v>124</v>
      </c>
      <c r="J284" s="325"/>
      <c r="K284" s="329"/>
      <c r="L284" s="342"/>
      <c r="M284" s="328"/>
      <c r="N284" s="328"/>
      <c r="O284" s="533" t="str">
        <f>IF(Taula423[[#This Row],[Data inici contracte]]&lt;&gt;0,Taula423[[#This Row],[Data finalització contracte]]+1,"")</f>
        <v/>
      </c>
      <c r="P28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84" s="373" t="str">
        <f>IF(Taula423[[#This Row],[Data inici contracte]]&lt;&gt;0,((Taula423[[#This Row],[Dies de contracte en vigor durant l´any 2023]]/365)*14),"")</f>
        <v/>
      </c>
      <c r="R284" s="367"/>
      <c r="S284" s="367"/>
      <c r="T28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84" s="373" t="str">
        <f>IF(Taula423[[#This Row],[Suma total d''hores d''atenció]]=0,"",AM284)</f>
        <v/>
      </c>
      <c r="V284" s="329"/>
      <c r="W284" s="339"/>
      <c r="X284" s="339"/>
      <c r="Y284" s="339"/>
      <c r="Z284" s="339"/>
      <c r="AA284" s="339"/>
      <c r="AB284" s="318">
        <f t="shared" si="28"/>
        <v>0</v>
      </c>
      <c r="AC284" s="335">
        <f>Taula423[[#This Row],[Mòdul aplicat]]</f>
        <v>0</v>
      </c>
      <c r="AD284" s="336"/>
      <c r="AE284" s="343"/>
      <c r="AF284" s="269"/>
      <c r="AG284" s="474" t="str">
        <f>IF(Taula423[[#This Row],[Data inici contracte]]=0,"",12/365*Taula423[[#This Row],[Dies de contracte en vigor durant l´any 2023]])</f>
        <v/>
      </c>
      <c r="AH284" s="474" t="str">
        <f>IF(Taula423[[#This Row],[Data inici contracte]]=0,"",2/365*Taula423[[#This Row],[Dies de contracte en vigor durant l´any 2023]])</f>
        <v/>
      </c>
      <c r="AI284" s="322">
        <f>IF(AR284=1,((241.81/365)*Taula423[[#This Row],[Dies de contracte en vigor durant l´any 2023]]),0)</f>
        <v>0</v>
      </c>
      <c r="AJ284" s="322"/>
      <c r="AK28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10)]]&lt;&gt;"",AR284=1),1,0)</f>
        <v>0</v>
      </c>
      <c r="AL284" s="534">
        <f t="shared" si="32"/>
        <v>0</v>
      </c>
      <c r="AM28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84" s="322"/>
      <c r="AO284" s="274"/>
      <c r="AP284" s="274"/>
      <c r="AR284" s="429">
        <f>IF(Taula423[[#This Row],[Núm. d''ordre]]&lt;&gt;"",1,0)</f>
        <v>0</v>
      </c>
      <c r="AT284" s="429">
        <f>IF(Taula423[[#This Row],[Núm. d''ordre]]&gt;0,1,0)</f>
        <v>1</v>
      </c>
      <c r="AV284" s="275">
        <f t="shared" si="33"/>
        <v>0</v>
      </c>
      <c r="AW284" s="275">
        <f t="shared" si="34"/>
        <v>0</v>
      </c>
      <c r="AX284" s="275">
        <f t="shared" si="29"/>
        <v>0</v>
      </c>
      <c r="AY284" s="274"/>
      <c r="AZ284" s="275">
        <f t="shared" si="30"/>
        <v>0</v>
      </c>
      <c r="BA284" s="275">
        <f t="shared" si="31"/>
        <v>0</v>
      </c>
      <c r="BZ284" s="276"/>
      <c r="CA284" s="276"/>
      <c r="CB284" s="276"/>
    </row>
    <row r="285" spans="1:80" ht="13.5" customHeight="1">
      <c r="A285" s="267"/>
      <c r="B285" s="274" t="str">
        <f>IF($C285&lt;&gt;"",MAX($B$7:B284)+1,"")</f>
        <v/>
      </c>
      <c r="C285" s="325"/>
      <c r="D285" s="337"/>
      <c r="E285" s="338"/>
      <c r="F285" s="311"/>
      <c r="G285" s="311"/>
      <c r="H285" s="324"/>
      <c r="I285" s="313">
        <f ca="1">DATEDIF(Taula423[[#This Row],[Data naixement dd/mm/aaaa]],TODAY(),"Y")</f>
        <v>124</v>
      </c>
      <c r="J285" s="325"/>
      <c r="K285" s="329"/>
      <c r="L285" s="342"/>
      <c r="M285" s="328"/>
      <c r="N285" s="328"/>
      <c r="O285" s="533" t="str">
        <f>IF(Taula423[[#This Row],[Data inici contracte]]&lt;&gt;0,Taula423[[#This Row],[Data finalització contracte]]+1,"")</f>
        <v/>
      </c>
      <c r="P28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85" s="373" t="str">
        <f>IF(Taula423[[#This Row],[Data inici contracte]]&lt;&gt;0,((Taula423[[#This Row],[Dies de contracte en vigor durant l´any 2023]]/365)*14),"")</f>
        <v/>
      </c>
      <c r="R285" s="367"/>
      <c r="S285" s="367"/>
      <c r="T28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85" s="373" t="str">
        <f>IF(Taula423[[#This Row],[Suma total d''hores d''atenció]]=0,"",AM285)</f>
        <v/>
      </c>
      <c r="V285" s="329"/>
      <c r="W285" s="339"/>
      <c r="X285" s="339"/>
      <c r="Y285" s="339"/>
      <c r="Z285" s="339"/>
      <c r="AA285" s="339"/>
      <c r="AB285" s="318">
        <f t="shared" si="28"/>
        <v>0</v>
      </c>
      <c r="AC285" s="335">
        <f>Taula423[[#This Row],[Mòdul aplicat]]</f>
        <v>0</v>
      </c>
      <c r="AD285" s="336"/>
      <c r="AE285" s="343"/>
      <c r="AF285" s="269"/>
      <c r="AG285" s="474" t="str">
        <f>IF(Taula423[[#This Row],[Data inici contracte]]=0,"",12/365*Taula423[[#This Row],[Dies de contracte en vigor durant l´any 2023]])</f>
        <v/>
      </c>
      <c r="AH285" s="474" t="str">
        <f>IF(Taula423[[#This Row],[Data inici contracte]]=0,"",2/365*Taula423[[#This Row],[Dies de contracte en vigor durant l´any 2023]])</f>
        <v/>
      </c>
      <c r="AI285" s="322">
        <f>IF(AR285=1,((241.81/365)*Taula423[[#This Row],[Dies de contracte en vigor durant l´any 2023]]),0)</f>
        <v>0</v>
      </c>
      <c r="AJ285" s="322"/>
      <c r="AK28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10)]]&lt;&gt;"",AR285=1),1,0)</f>
        <v>0</v>
      </c>
      <c r="AL285" s="534">
        <f t="shared" si="32"/>
        <v>0</v>
      </c>
      <c r="AM28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85" s="322"/>
      <c r="AO285" s="274"/>
      <c r="AP285" s="274"/>
      <c r="AR285" s="429">
        <f>IF(Taula423[[#This Row],[Núm. d''ordre]]&lt;&gt;"",1,0)</f>
        <v>0</v>
      </c>
      <c r="AT285" s="429">
        <f>IF(Taula423[[#This Row],[Núm. d''ordre]]&gt;0,1,0)</f>
        <v>1</v>
      </c>
      <c r="AV285" s="275">
        <f t="shared" si="33"/>
        <v>0</v>
      </c>
      <c r="AW285" s="275">
        <f t="shared" si="34"/>
        <v>0</v>
      </c>
      <c r="AX285" s="275">
        <f t="shared" si="29"/>
        <v>0</v>
      </c>
      <c r="AY285" s="274"/>
      <c r="AZ285" s="275">
        <f t="shared" si="30"/>
        <v>0</v>
      </c>
      <c r="BA285" s="275">
        <f t="shared" si="31"/>
        <v>0</v>
      </c>
      <c r="BZ285" s="276"/>
      <c r="CA285" s="276"/>
      <c r="CB285" s="276"/>
    </row>
    <row r="286" spans="1:80" ht="13.5" customHeight="1">
      <c r="A286" s="267"/>
      <c r="B286" s="274" t="str">
        <f>IF($C286&lt;&gt;"",MAX($B$7:B285)+1,"")</f>
        <v/>
      </c>
      <c r="C286" s="325"/>
      <c r="D286" s="337"/>
      <c r="E286" s="338"/>
      <c r="F286" s="311"/>
      <c r="G286" s="311"/>
      <c r="H286" s="324"/>
      <c r="I286" s="313">
        <f ca="1">DATEDIF(Taula423[[#This Row],[Data naixement dd/mm/aaaa]],TODAY(),"Y")</f>
        <v>124</v>
      </c>
      <c r="J286" s="325"/>
      <c r="K286" s="329"/>
      <c r="L286" s="342"/>
      <c r="M286" s="328"/>
      <c r="N286" s="328"/>
      <c r="O286" s="533" t="str">
        <f>IF(Taula423[[#This Row],[Data inici contracte]]&lt;&gt;0,Taula423[[#This Row],[Data finalització contracte]]+1,"")</f>
        <v/>
      </c>
      <c r="P28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86" s="373" t="str">
        <f>IF(Taula423[[#This Row],[Data inici contracte]]&lt;&gt;0,((Taula423[[#This Row],[Dies de contracte en vigor durant l´any 2023]]/365)*14),"")</f>
        <v/>
      </c>
      <c r="R286" s="367"/>
      <c r="S286" s="367"/>
      <c r="T28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86" s="373" t="str">
        <f>IF(Taula423[[#This Row],[Suma total d''hores d''atenció]]=0,"",AM286)</f>
        <v/>
      </c>
      <c r="V286" s="329"/>
      <c r="W286" s="339"/>
      <c r="X286" s="339"/>
      <c r="Y286" s="339"/>
      <c r="Z286" s="339"/>
      <c r="AA286" s="339"/>
      <c r="AB286" s="318">
        <f t="shared" si="28"/>
        <v>0</v>
      </c>
      <c r="AC286" s="335">
        <f>Taula423[[#This Row],[Mòdul aplicat]]</f>
        <v>0</v>
      </c>
      <c r="AD286" s="336"/>
      <c r="AE286" s="343"/>
      <c r="AF286" s="269"/>
      <c r="AG286" s="474" t="str">
        <f>IF(Taula423[[#This Row],[Data inici contracte]]=0,"",12/365*Taula423[[#This Row],[Dies de contracte en vigor durant l´any 2023]])</f>
        <v/>
      </c>
      <c r="AH286" s="474" t="str">
        <f>IF(Taula423[[#This Row],[Data inici contracte]]=0,"",2/365*Taula423[[#This Row],[Dies de contracte en vigor durant l´any 2023]])</f>
        <v/>
      </c>
      <c r="AI286" s="322">
        <f>IF(AR286=1,((241.81/365)*Taula423[[#This Row],[Dies de contracte en vigor durant l´any 2023]]),0)</f>
        <v>0</v>
      </c>
      <c r="AJ286" s="322"/>
      <c r="AK28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10)]]&lt;&gt;"",AR286=1),1,0)</f>
        <v>0</v>
      </c>
      <c r="AL286" s="534">
        <f t="shared" si="32"/>
        <v>0</v>
      </c>
      <c r="AM28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86" s="322"/>
      <c r="AO286" s="274"/>
      <c r="AP286" s="274"/>
      <c r="AR286" s="429">
        <f>IF(Taula423[[#This Row],[Núm. d''ordre]]&lt;&gt;"",1,0)</f>
        <v>0</v>
      </c>
      <c r="AT286" s="429">
        <f>IF(Taula423[[#This Row],[Núm. d''ordre]]&gt;0,1,0)</f>
        <v>1</v>
      </c>
      <c r="AV286" s="275">
        <f t="shared" si="33"/>
        <v>0</v>
      </c>
      <c r="AW286" s="275">
        <f t="shared" si="34"/>
        <v>0</v>
      </c>
      <c r="AX286" s="275">
        <f t="shared" si="29"/>
        <v>0</v>
      </c>
      <c r="AY286" s="274"/>
      <c r="AZ286" s="275">
        <f t="shared" si="30"/>
        <v>0</v>
      </c>
      <c r="BA286" s="275">
        <f t="shared" si="31"/>
        <v>0</v>
      </c>
      <c r="BZ286" s="276"/>
      <c r="CA286" s="276"/>
      <c r="CB286" s="276"/>
    </row>
    <row r="287" spans="1:80" ht="13.5" customHeight="1">
      <c r="A287" s="267"/>
      <c r="B287" s="274" t="str">
        <f>IF($C287&lt;&gt;"",MAX($B$7:B286)+1,"")</f>
        <v/>
      </c>
      <c r="C287" s="325"/>
      <c r="D287" s="337"/>
      <c r="E287" s="338"/>
      <c r="F287" s="311"/>
      <c r="G287" s="311"/>
      <c r="H287" s="324"/>
      <c r="I287" s="313">
        <f ca="1">DATEDIF(Taula423[[#This Row],[Data naixement dd/mm/aaaa]],TODAY(),"Y")</f>
        <v>124</v>
      </c>
      <c r="J287" s="325"/>
      <c r="K287" s="329"/>
      <c r="L287" s="342"/>
      <c r="M287" s="328"/>
      <c r="N287" s="328"/>
      <c r="O287" s="533" t="str">
        <f>IF(Taula423[[#This Row],[Data inici contracte]]&lt;&gt;0,Taula423[[#This Row],[Data finalització contracte]]+1,"")</f>
        <v/>
      </c>
      <c r="P28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87" s="373" t="str">
        <f>IF(Taula423[[#This Row],[Data inici contracte]]&lt;&gt;0,((Taula423[[#This Row],[Dies de contracte en vigor durant l´any 2023]]/365)*14),"")</f>
        <v/>
      </c>
      <c r="R287" s="367"/>
      <c r="S287" s="367"/>
      <c r="T28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87" s="373" t="str">
        <f>IF(Taula423[[#This Row],[Suma total d''hores d''atenció]]=0,"",AM287)</f>
        <v/>
      </c>
      <c r="V287" s="329"/>
      <c r="W287" s="339"/>
      <c r="X287" s="339"/>
      <c r="Y287" s="339"/>
      <c r="Z287" s="339"/>
      <c r="AA287" s="339"/>
      <c r="AB287" s="318">
        <f t="shared" si="28"/>
        <v>0</v>
      </c>
      <c r="AC287" s="335">
        <f>Taula423[[#This Row],[Mòdul aplicat]]</f>
        <v>0</v>
      </c>
      <c r="AD287" s="336"/>
      <c r="AE287" s="343"/>
      <c r="AF287" s="269"/>
      <c r="AG287" s="474" t="str">
        <f>IF(Taula423[[#This Row],[Data inici contracte]]=0,"",12/365*Taula423[[#This Row],[Dies de contracte en vigor durant l´any 2023]])</f>
        <v/>
      </c>
      <c r="AH287" s="474" t="str">
        <f>IF(Taula423[[#This Row],[Data inici contracte]]=0,"",2/365*Taula423[[#This Row],[Dies de contracte en vigor durant l´any 2023]])</f>
        <v/>
      </c>
      <c r="AI287" s="322">
        <f>IF(AR287=1,((241.81/365)*Taula423[[#This Row],[Dies de contracte en vigor durant l´any 2023]]),0)</f>
        <v>0</v>
      </c>
      <c r="AJ287" s="322"/>
      <c r="AK28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10)]]&lt;&gt;"",AR287=1),1,0)</f>
        <v>0</v>
      </c>
      <c r="AL287" s="534">
        <f t="shared" si="32"/>
        <v>0</v>
      </c>
      <c r="AM28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87" s="322"/>
      <c r="AO287" s="274"/>
      <c r="AP287" s="274"/>
      <c r="AR287" s="429">
        <f>IF(Taula423[[#This Row],[Núm. d''ordre]]&lt;&gt;"",1,0)</f>
        <v>0</v>
      </c>
      <c r="AT287" s="429">
        <f>IF(Taula423[[#This Row],[Núm. d''ordre]]&gt;0,1,0)</f>
        <v>1</v>
      </c>
      <c r="AV287" s="275">
        <f t="shared" si="33"/>
        <v>0</v>
      </c>
      <c r="AW287" s="275">
        <f t="shared" si="34"/>
        <v>0</v>
      </c>
      <c r="AX287" s="275">
        <f t="shared" si="29"/>
        <v>0</v>
      </c>
      <c r="AY287" s="274"/>
      <c r="AZ287" s="275">
        <f t="shared" si="30"/>
        <v>0</v>
      </c>
      <c r="BA287" s="275">
        <f t="shared" si="31"/>
        <v>0</v>
      </c>
      <c r="BZ287" s="276"/>
      <c r="CA287" s="276"/>
      <c r="CB287" s="276"/>
    </row>
    <row r="288" spans="1:80" ht="13.5" customHeight="1">
      <c r="A288" s="267"/>
      <c r="B288" s="274" t="str">
        <f>IF($C288&lt;&gt;"",MAX($B$7:B287)+1,"")</f>
        <v/>
      </c>
      <c r="C288" s="325"/>
      <c r="D288" s="337"/>
      <c r="E288" s="338"/>
      <c r="F288" s="311"/>
      <c r="G288" s="311"/>
      <c r="H288" s="324"/>
      <c r="I288" s="313">
        <f ca="1">DATEDIF(Taula423[[#This Row],[Data naixement dd/mm/aaaa]],TODAY(),"Y")</f>
        <v>124</v>
      </c>
      <c r="J288" s="325"/>
      <c r="K288" s="329"/>
      <c r="L288" s="342"/>
      <c r="M288" s="328"/>
      <c r="N288" s="328"/>
      <c r="O288" s="533" t="str">
        <f>IF(Taula423[[#This Row],[Data inici contracte]]&lt;&gt;0,Taula423[[#This Row],[Data finalització contracte]]+1,"")</f>
        <v/>
      </c>
      <c r="P28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88" s="373" t="str">
        <f>IF(Taula423[[#This Row],[Data inici contracte]]&lt;&gt;0,((Taula423[[#This Row],[Dies de contracte en vigor durant l´any 2023]]/365)*14),"")</f>
        <v/>
      </c>
      <c r="R288" s="367"/>
      <c r="S288" s="367"/>
      <c r="T28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88" s="373" t="str">
        <f>IF(Taula423[[#This Row],[Suma total d''hores d''atenció]]=0,"",AM288)</f>
        <v/>
      </c>
      <c r="V288" s="329"/>
      <c r="W288" s="339"/>
      <c r="X288" s="339"/>
      <c r="Y288" s="339"/>
      <c r="Z288" s="339"/>
      <c r="AA288" s="339"/>
      <c r="AB288" s="318">
        <f t="shared" si="28"/>
        <v>0</v>
      </c>
      <c r="AC288" s="335">
        <f>Taula423[[#This Row],[Mòdul aplicat]]</f>
        <v>0</v>
      </c>
      <c r="AD288" s="336"/>
      <c r="AE288" s="343"/>
      <c r="AF288" s="269"/>
      <c r="AG288" s="474" t="str">
        <f>IF(Taula423[[#This Row],[Data inici contracte]]=0,"",12/365*Taula423[[#This Row],[Dies de contracte en vigor durant l´any 2023]])</f>
        <v/>
      </c>
      <c r="AH288" s="474" t="str">
        <f>IF(Taula423[[#This Row],[Data inici contracte]]=0,"",2/365*Taula423[[#This Row],[Dies de contracte en vigor durant l´any 2023]])</f>
        <v/>
      </c>
      <c r="AI288" s="322">
        <f>IF(AR288=1,((241.81/365)*Taula423[[#This Row],[Dies de contracte en vigor durant l´any 2023]]),0)</f>
        <v>0</v>
      </c>
      <c r="AJ288" s="322"/>
      <c r="AK28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10)]]&lt;&gt;"",AR288=1),1,0)</f>
        <v>0</v>
      </c>
      <c r="AL288" s="534">
        <f t="shared" si="32"/>
        <v>0</v>
      </c>
      <c r="AM28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88" s="322"/>
      <c r="AO288" s="274"/>
      <c r="AP288" s="274"/>
      <c r="AR288" s="429">
        <f>IF(Taula423[[#This Row],[Núm. d''ordre]]&lt;&gt;"",1,0)</f>
        <v>0</v>
      </c>
      <c r="AT288" s="429">
        <f>IF(Taula423[[#This Row],[Núm. d''ordre]]&gt;0,1,0)</f>
        <v>1</v>
      </c>
      <c r="AV288" s="275">
        <f t="shared" si="33"/>
        <v>0</v>
      </c>
      <c r="AW288" s="275">
        <f t="shared" si="34"/>
        <v>0</v>
      </c>
      <c r="AX288" s="275">
        <f t="shared" si="29"/>
        <v>0</v>
      </c>
      <c r="AY288" s="274"/>
      <c r="AZ288" s="275">
        <f t="shared" si="30"/>
        <v>0</v>
      </c>
      <c r="BA288" s="275">
        <f t="shared" si="31"/>
        <v>0</v>
      </c>
      <c r="BZ288" s="276"/>
      <c r="CA288" s="276"/>
      <c r="CB288" s="276"/>
    </row>
    <row r="289" spans="1:80" ht="13.5" customHeight="1">
      <c r="A289" s="267"/>
      <c r="B289" s="274" t="str">
        <f>IF($C289&lt;&gt;"",MAX($B$7:B288)+1,"")</f>
        <v/>
      </c>
      <c r="C289" s="325"/>
      <c r="D289" s="337"/>
      <c r="E289" s="338"/>
      <c r="F289" s="311"/>
      <c r="G289" s="311"/>
      <c r="H289" s="324"/>
      <c r="I289" s="313">
        <f ca="1">DATEDIF(Taula423[[#This Row],[Data naixement dd/mm/aaaa]],TODAY(),"Y")</f>
        <v>124</v>
      </c>
      <c r="J289" s="325"/>
      <c r="K289" s="329"/>
      <c r="L289" s="342"/>
      <c r="M289" s="328"/>
      <c r="N289" s="328"/>
      <c r="O289" s="533" t="str">
        <f>IF(Taula423[[#This Row],[Data inici contracte]]&lt;&gt;0,Taula423[[#This Row],[Data finalització contracte]]+1,"")</f>
        <v/>
      </c>
      <c r="P28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89" s="373" t="str">
        <f>IF(Taula423[[#This Row],[Data inici contracte]]&lt;&gt;0,((Taula423[[#This Row],[Dies de contracte en vigor durant l´any 2023]]/365)*14),"")</f>
        <v/>
      </c>
      <c r="R289" s="367"/>
      <c r="S289" s="367"/>
      <c r="T28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89" s="373" t="str">
        <f>IF(Taula423[[#This Row],[Suma total d''hores d''atenció]]=0,"",AM289)</f>
        <v/>
      </c>
      <c r="V289" s="329"/>
      <c r="W289" s="339"/>
      <c r="X289" s="339"/>
      <c r="Y289" s="339"/>
      <c r="Z289" s="339"/>
      <c r="AA289" s="339"/>
      <c r="AB289" s="318">
        <f t="shared" si="28"/>
        <v>0</v>
      </c>
      <c r="AC289" s="335">
        <f>Taula423[[#This Row],[Mòdul aplicat]]</f>
        <v>0</v>
      </c>
      <c r="AD289" s="336"/>
      <c r="AE289" s="343"/>
      <c r="AF289" s="269"/>
      <c r="AG289" s="474" t="str">
        <f>IF(Taula423[[#This Row],[Data inici contracte]]=0,"",12/365*Taula423[[#This Row],[Dies de contracte en vigor durant l´any 2023]])</f>
        <v/>
      </c>
      <c r="AH289" s="474" t="str">
        <f>IF(Taula423[[#This Row],[Data inici contracte]]=0,"",2/365*Taula423[[#This Row],[Dies de contracte en vigor durant l´any 2023]])</f>
        <v/>
      </c>
      <c r="AI289" s="322">
        <f>IF(AR289=1,((241.81/365)*Taula423[[#This Row],[Dies de contracte en vigor durant l´any 2023]]),0)</f>
        <v>0</v>
      </c>
      <c r="AJ289" s="322"/>
      <c r="AK28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10)]]&lt;&gt;"",AR289=1),1,0)</f>
        <v>0</v>
      </c>
      <c r="AL289" s="534">
        <f t="shared" si="32"/>
        <v>0</v>
      </c>
      <c r="AM28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89" s="322"/>
      <c r="AO289" s="274"/>
      <c r="AP289" s="274"/>
      <c r="AR289" s="429">
        <f>IF(Taula423[[#This Row],[Núm. d''ordre]]&lt;&gt;"",1,0)</f>
        <v>0</v>
      </c>
      <c r="AT289" s="429">
        <f>IF(Taula423[[#This Row],[Núm. d''ordre]]&gt;0,1,0)</f>
        <v>1</v>
      </c>
      <c r="AV289" s="275">
        <f t="shared" si="33"/>
        <v>0</v>
      </c>
      <c r="AW289" s="275">
        <f t="shared" si="34"/>
        <v>0</v>
      </c>
      <c r="AX289" s="275">
        <f t="shared" si="29"/>
        <v>0</v>
      </c>
      <c r="AY289" s="274"/>
      <c r="AZ289" s="275">
        <f t="shared" si="30"/>
        <v>0</v>
      </c>
      <c r="BA289" s="275">
        <f t="shared" si="31"/>
        <v>0</v>
      </c>
      <c r="BZ289" s="276"/>
      <c r="CA289" s="276"/>
      <c r="CB289" s="276"/>
    </row>
    <row r="290" spans="1:80" ht="13.5" customHeight="1">
      <c r="A290" s="267"/>
      <c r="B290" s="274" t="str">
        <f>IF($C290&lt;&gt;"",MAX($B$7:B289)+1,"")</f>
        <v/>
      </c>
      <c r="C290" s="325"/>
      <c r="D290" s="337"/>
      <c r="E290" s="338"/>
      <c r="F290" s="311"/>
      <c r="G290" s="311"/>
      <c r="H290" s="324"/>
      <c r="I290" s="313">
        <f ca="1">DATEDIF(Taula423[[#This Row],[Data naixement dd/mm/aaaa]],TODAY(),"Y")</f>
        <v>124</v>
      </c>
      <c r="J290" s="325"/>
      <c r="K290" s="329"/>
      <c r="L290" s="342"/>
      <c r="M290" s="328"/>
      <c r="N290" s="328"/>
      <c r="O290" s="533" t="str">
        <f>IF(Taula423[[#This Row],[Data inici contracte]]&lt;&gt;0,Taula423[[#This Row],[Data finalització contracte]]+1,"")</f>
        <v/>
      </c>
      <c r="P29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90" s="373" t="str">
        <f>IF(Taula423[[#This Row],[Data inici contracte]]&lt;&gt;0,((Taula423[[#This Row],[Dies de contracte en vigor durant l´any 2023]]/365)*14),"")</f>
        <v/>
      </c>
      <c r="R290" s="367"/>
      <c r="S290" s="367"/>
      <c r="T29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90" s="373" t="str">
        <f>IF(Taula423[[#This Row],[Suma total d''hores d''atenció]]=0,"",AM290)</f>
        <v/>
      </c>
      <c r="V290" s="329"/>
      <c r="W290" s="339"/>
      <c r="X290" s="339"/>
      <c r="Y290" s="339"/>
      <c r="Z290" s="339"/>
      <c r="AA290" s="339"/>
      <c r="AB290" s="318">
        <f t="shared" si="28"/>
        <v>0</v>
      </c>
      <c r="AC290" s="335">
        <f>Taula423[[#This Row],[Mòdul aplicat]]</f>
        <v>0</v>
      </c>
      <c r="AD290" s="336"/>
      <c r="AE290" s="343"/>
      <c r="AF290" s="269"/>
      <c r="AG290" s="474" t="str">
        <f>IF(Taula423[[#This Row],[Data inici contracte]]=0,"",12/365*Taula423[[#This Row],[Dies de contracte en vigor durant l´any 2023]])</f>
        <v/>
      </c>
      <c r="AH290" s="474" t="str">
        <f>IF(Taula423[[#This Row],[Data inici contracte]]=0,"",2/365*Taula423[[#This Row],[Dies de contracte en vigor durant l´any 2023]])</f>
        <v/>
      </c>
      <c r="AI290" s="322">
        <f>IF(AR290=1,((241.81/365)*Taula423[[#This Row],[Dies de contracte en vigor durant l´any 2023]]),0)</f>
        <v>0</v>
      </c>
      <c r="AJ290" s="322"/>
      <c r="AK29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10)]]&lt;&gt;"",AR290=1),1,0)</f>
        <v>0</v>
      </c>
      <c r="AL290" s="534">
        <f t="shared" si="32"/>
        <v>0</v>
      </c>
      <c r="AM29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90" s="322"/>
      <c r="AO290" s="274"/>
      <c r="AP290" s="274"/>
      <c r="AR290" s="429">
        <f>IF(Taula423[[#This Row],[Núm. d''ordre]]&lt;&gt;"",1,0)</f>
        <v>0</v>
      </c>
      <c r="AT290" s="429">
        <f>IF(Taula423[[#This Row],[Núm. d''ordre]]&gt;0,1,0)</f>
        <v>1</v>
      </c>
      <c r="AV290" s="275">
        <f t="shared" si="33"/>
        <v>0</v>
      </c>
      <c r="AW290" s="275">
        <f t="shared" si="34"/>
        <v>0</v>
      </c>
      <c r="AX290" s="275">
        <f t="shared" si="29"/>
        <v>0</v>
      </c>
      <c r="AY290" s="274"/>
      <c r="AZ290" s="275">
        <f t="shared" si="30"/>
        <v>0</v>
      </c>
      <c r="BA290" s="275">
        <f t="shared" si="31"/>
        <v>0</v>
      </c>
      <c r="BZ290" s="276"/>
      <c r="CA290" s="276"/>
      <c r="CB290" s="276"/>
    </row>
    <row r="291" spans="1:80" ht="13.5" customHeight="1">
      <c r="A291" s="267"/>
      <c r="B291" s="274" t="str">
        <f>IF($C291&lt;&gt;"",MAX($B$7:B290)+1,"")</f>
        <v/>
      </c>
      <c r="C291" s="325"/>
      <c r="D291" s="337"/>
      <c r="E291" s="338"/>
      <c r="F291" s="311"/>
      <c r="G291" s="311"/>
      <c r="H291" s="324"/>
      <c r="I291" s="313">
        <f ca="1">DATEDIF(Taula423[[#This Row],[Data naixement dd/mm/aaaa]],TODAY(),"Y")</f>
        <v>124</v>
      </c>
      <c r="J291" s="325"/>
      <c r="K291" s="329"/>
      <c r="L291" s="342"/>
      <c r="M291" s="328"/>
      <c r="N291" s="328"/>
      <c r="O291" s="533" t="str">
        <f>IF(Taula423[[#This Row],[Data inici contracte]]&lt;&gt;0,Taula423[[#This Row],[Data finalització contracte]]+1,"")</f>
        <v/>
      </c>
      <c r="P29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91" s="373" t="str">
        <f>IF(Taula423[[#This Row],[Data inici contracte]]&lt;&gt;0,((Taula423[[#This Row],[Dies de contracte en vigor durant l´any 2023]]/365)*14),"")</f>
        <v/>
      </c>
      <c r="R291" s="367"/>
      <c r="S291" s="367"/>
      <c r="T29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91" s="373" t="str">
        <f>IF(Taula423[[#This Row],[Suma total d''hores d''atenció]]=0,"",AM291)</f>
        <v/>
      </c>
      <c r="V291" s="329"/>
      <c r="W291" s="339"/>
      <c r="X291" s="339"/>
      <c r="Y291" s="339"/>
      <c r="Z291" s="339"/>
      <c r="AA291" s="339"/>
      <c r="AB291" s="318">
        <f t="shared" si="28"/>
        <v>0</v>
      </c>
      <c r="AC291" s="335">
        <f>Taula423[[#This Row],[Mòdul aplicat]]</f>
        <v>0</v>
      </c>
      <c r="AD291" s="336"/>
      <c r="AE291" s="343"/>
      <c r="AF291" s="269"/>
      <c r="AG291" s="474" t="str">
        <f>IF(Taula423[[#This Row],[Data inici contracte]]=0,"",12/365*Taula423[[#This Row],[Dies de contracte en vigor durant l´any 2023]])</f>
        <v/>
      </c>
      <c r="AH291" s="474" t="str">
        <f>IF(Taula423[[#This Row],[Data inici contracte]]=0,"",2/365*Taula423[[#This Row],[Dies de contracte en vigor durant l´any 2023]])</f>
        <v/>
      </c>
      <c r="AI291" s="322">
        <f>IF(AR291=1,((241.81/365)*Taula423[[#This Row],[Dies de contracte en vigor durant l´any 2023]]),0)</f>
        <v>0</v>
      </c>
      <c r="AJ291" s="322"/>
      <c r="AK29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10)]]&lt;&gt;"",AR291=1),1,0)</f>
        <v>0</v>
      </c>
      <c r="AL291" s="534">
        <f t="shared" si="32"/>
        <v>0</v>
      </c>
      <c r="AM29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91" s="322"/>
      <c r="AO291" s="274"/>
      <c r="AP291" s="274"/>
      <c r="AR291" s="429">
        <f>IF(Taula423[[#This Row],[Núm. d''ordre]]&lt;&gt;"",1,0)</f>
        <v>0</v>
      </c>
      <c r="AT291" s="429">
        <f>IF(Taula423[[#This Row],[Núm. d''ordre]]&gt;0,1,0)</f>
        <v>1</v>
      </c>
      <c r="AV291" s="275">
        <f t="shared" si="33"/>
        <v>0</v>
      </c>
      <c r="AW291" s="275">
        <f t="shared" si="34"/>
        <v>0</v>
      </c>
      <c r="AX291" s="275">
        <f t="shared" si="29"/>
        <v>0</v>
      </c>
      <c r="AY291" s="274"/>
      <c r="AZ291" s="275">
        <f t="shared" si="30"/>
        <v>0</v>
      </c>
      <c r="BA291" s="275">
        <f t="shared" si="31"/>
        <v>0</v>
      </c>
      <c r="BZ291" s="276"/>
      <c r="CA291" s="276"/>
      <c r="CB291" s="276"/>
    </row>
    <row r="292" spans="1:80" ht="13.5" customHeight="1">
      <c r="A292" s="267"/>
      <c r="B292" s="274" t="str">
        <f>IF($C292&lt;&gt;"",MAX($B$7:B291)+1,"")</f>
        <v/>
      </c>
      <c r="C292" s="325"/>
      <c r="D292" s="337"/>
      <c r="E292" s="338"/>
      <c r="F292" s="311"/>
      <c r="G292" s="311"/>
      <c r="H292" s="324"/>
      <c r="I292" s="313">
        <f ca="1">DATEDIF(Taula423[[#This Row],[Data naixement dd/mm/aaaa]],TODAY(),"Y")</f>
        <v>124</v>
      </c>
      <c r="J292" s="325"/>
      <c r="K292" s="329"/>
      <c r="L292" s="342"/>
      <c r="M292" s="328"/>
      <c r="N292" s="328"/>
      <c r="O292" s="533" t="str">
        <f>IF(Taula423[[#This Row],[Data inici contracte]]&lt;&gt;0,Taula423[[#This Row],[Data finalització contracte]]+1,"")</f>
        <v/>
      </c>
      <c r="P29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92" s="373" t="str">
        <f>IF(Taula423[[#This Row],[Data inici contracte]]&lt;&gt;0,((Taula423[[#This Row],[Dies de contracte en vigor durant l´any 2023]]/365)*14),"")</f>
        <v/>
      </c>
      <c r="R292" s="367"/>
      <c r="S292" s="367"/>
      <c r="T29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92" s="373" t="str">
        <f>IF(Taula423[[#This Row],[Suma total d''hores d''atenció]]=0,"",AM292)</f>
        <v/>
      </c>
      <c r="V292" s="329"/>
      <c r="W292" s="339"/>
      <c r="X292" s="339"/>
      <c r="Y292" s="339"/>
      <c r="Z292" s="339"/>
      <c r="AA292" s="339"/>
      <c r="AB292" s="318">
        <f t="shared" si="28"/>
        <v>0</v>
      </c>
      <c r="AC292" s="335">
        <f>Taula423[[#This Row],[Mòdul aplicat]]</f>
        <v>0</v>
      </c>
      <c r="AD292" s="336"/>
      <c r="AE292" s="343"/>
      <c r="AF292" s="269"/>
      <c r="AG292" s="474" t="str">
        <f>IF(Taula423[[#This Row],[Data inici contracte]]=0,"",12/365*Taula423[[#This Row],[Dies de contracte en vigor durant l´any 2023]])</f>
        <v/>
      </c>
      <c r="AH292" s="474" t="str">
        <f>IF(Taula423[[#This Row],[Data inici contracte]]=0,"",2/365*Taula423[[#This Row],[Dies de contracte en vigor durant l´any 2023]])</f>
        <v/>
      </c>
      <c r="AI292" s="322">
        <f>IF(AR292=1,((241.81/365)*Taula423[[#This Row],[Dies de contracte en vigor durant l´any 2023]]),0)</f>
        <v>0</v>
      </c>
      <c r="AJ292" s="322"/>
      <c r="AK29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10)]]&lt;&gt;"",AR292=1),1,0)</f>
        <v>0</v>
      </c>
      <c r="AL292" s="534">
        <f t="shared" si="32"/>
        <v>0</v>
      </c>
      <c r="AM29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92" s="322"/>
      <c r="AO292" s="274"/>
      <c r="AP292" s="274"/>
      <c r="AR292" s="429">
        <f>IF(Taula423[[#This Row],[Núm. d''ordre]]&lt;&gt;"",1,0)</f>
        <v>0</v>
      </c>
      <c r="AT292" s="429">
        <f>IF(Taula423[[#This Row],[Núm. d''ordre]]&gt;0,1,0)</f>
        <v>1</v>
      </c>
      <c r="AV292" s="275">
        <f t="shared" si="33"/>
        <v>0</v>
      </c>
      <c r="AW292" s="275">
        <f t="shared" si="34"/>
        <v>0</v>
      </c>
      <c r="AX292" s="275">
        <f t="shared" si="29"/>
        <v>0</v>
      </c>
      <c r="AY292" s="274"/>
      <c r="AZ292" s="275">
        <f t="shared" si="30"/>
        <v>0</v>
      </c>
      <c r="BA292" s="275">
        <f t="shared" si="31"/>
        <v>0</v>
      </c>
      <c r="BZ292" s="276"/>
      <c r="CA292" s="276"/>
      <c r="CB292" s="276"/>
    </row>
    <row r="293" spans="1:80" ht="13.5" customHeight="1">
      <c r="A293" s="267"/>
      <c r="B293" s="274" t="str">
        <f>IF($C293&lt;&gt;"",MAX($B$7:B292)+1,"")</f>
        <v/>
      </c>
      <c r="C293" s="325"/>
      <c r="D293" s="337"/>
      <c r="E293" s="338"/>
      <c r="F293" s="311"/>
      <c r="G293" s="311"/>
      <c r="H293" s="324"/>
      <c r="I293" s="313">
        <f ca="1">DATEDIF(Taula423[[#This Row],[Data naixement dd/mm/aaaa]],TODAY(),"Y")</f>
        <v>124</v>
      </c>
      <c r="J293" s="325"/>
      <c r="K293" s="329"/>
      <c r="L293" s="342"/>
      <c r="M293" s="328"/>
      <c r="N293" s="328"/>
      <c r="O293" s="533" t="str">
        <f>IF(Taula423[[#This Row],[Data inici contracte]]&lt;&gt;0,Taula423[[#This Row],[Data finalització contracte]]+1,"")</f>
        <v/>
      </c>
      <c r="P29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93" s="373" t="str">
        <f>IF(Taula423[[#This Row],[Data inici contracte]]&lt;&gt;0,((Taula423[[#This Row],[Dies de contracte en vigor durant l´any 2023]]/365)*14),"")</f>
        <v/>
      </c>
      <c r="R293" s="367"/>
      <c r="S293" s="367"/>
      <c r="T29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93" s="373" t="str">
        <f>IF(Taula423[[#This Row],[Suma total d''hores d''atenció]]=0,"",AM293)</f>
        <v/>
      </c>
      <c r="V293" s="329"/>
      <c r="W293" s="339"/>
      <c r="X293" s="339"/>
      <c r="Y293" s="339"/>
      <c r="Z293" s="339"/>
      <c r="AA293" s="339"/>
      <c r="AB293" s="318">
        <f t="shared" si="28"/>
        <v>0</v>
      </c>
      <c r="AC293" s="335">
        <f>Taula423[[#This Row],[Mòdul aplicat]]</f>
        <v>0</v>
      </c>
      <c r="AD293" s="336"/>
      <c r="AE293" s="343"/>
      <c r="AF293" s="269"/>
      <c r="AG293" s="474" t="str">
        <f>IF(Taula423[[#This Row],[Data inici contracte]]=0,"",12/365*Taula423[[#This Row],[Dies de contracte en vigor durant l´any 2023]])</f>
        <v/>
      </c>
      <c r="AH293" s="474" t="str">
        <f>IF(Taula423[[#This Row],[Data inici contracte]]=0,"",2/365*Taula423[[#This Row],[Dies de contracte en vigor durant l´any 2023]])</f>
        <v/>
      </c>
      <c r="AI293" s="322">
        <f>IF(AR293=1,((241.81/365)*Taula423[[#This Row],[Dies de contracte en vigor durant l´any 2023]]),0)</f>
        <v>0</v>
      </c>
      <c r="AJ293" s="322"/>
      <c r="AK29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10)]]&lt;&gt;"",AR293=1),1,0)</f>
        <v>0</v>
      </c>
      <c r="AL293" s="534">
        <f t="shared" si="32"/>
        <v>0</v>
      </c>
      <c r="AM29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93" s="322"/>
      <c r="AO293" s="274"/>
      <c r="AP293" s="274"/>
      <c r="AR293" s="429">
        <f>IF(Taula423[[#This Row],[Núm. d''ordre]]&lt;&gt;"",1,0)</f>
        <v>0</v>
      </c>
      <c r="AT293" s="429">
        <f>IF(Taula423[[#This Row],[Núm. d''ordre]]&gt;0,1,0)</f>
        <v>1</v>
      </c>
      <c r="AV293" s="275">
        <f t="shared" si="33"/>
        <v>0</v>
      </c>
      <c r="AW293" s="275">
        <f t="shared" si="34"/>
        <v>0</v>
      </c>
      <c r="AX293" s="275">
        <f t="shared" si="29"/>
        <v>0</v>
      </c>
      <c r="AY293" s="274"/>
      <c r="AZ293" s="275">
        <f t="shared" si="30"/>
        <v>0</v>
      </c>
      <c r="BA293" s="275">
        <f t="shared" si="31"/>
        <v>0</v>
      </c>
      <c r="BZ293" s="276"/>
      <c r="CA293" s="276"/>
      <c r="CB293" s="276"/>
    </row>
    <row r="294" spans="1:80" ht="13.5" customHeight="1">
      <c r="A294" s="267"/>
      <c r="B294" s="274" t="str">
        <f>IF($C294&lt;&gt;"",MAX($B$7:B293)+1,"")</f>
        <v/>
      </c>
      <c r="C294" s="325"/>
      <c r="D294" s="337"/>
      <c r="E294" s="338"/>
      <c r="F294" s="311"/>
      <c r="G294" s="311"/>
      <c r="H294" s="324"/>
      <c r="I294" s="313">
        <f ca="1">DATEDIF(Taula423[[#This Row],[Data naixement dd/mm/aaaa]],TODAY(),"Y")</f>
        <v>124</v>
      </c>
      <c r="J294" s="325"/>
      <c r="K294" s="329"/>
      <c r="L294" s="342"/>
      <c r="M294" s="328"/>
      <c r="N294" s="328"/>
      <c r="O294" s="533" t="str">
        <f>IF(Taula423[[#This Row],[Data inici contracte]]&lt;&gt;0,Taula423[[#This Row],[Data finalització contracte]]+1,"")</f>
        <v/>
      </c>
      <c r="P29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94" s="373" t="str">
        <f>IF(Taula423[[#This Row],[Data inici contracte]]&lt;&gt;0,((Taula423[[#This Row],[Dies de contracte en vigor durant l´any 2023]]/365)*14),"")</f>
        <v/>
      </c>
      <c r="R294" s="367"/>
      <c r="S294" s="367"/>
      <c r="T29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94" s="373" t="str">
        <f>IF(Taula423[[#This Row],[Suma total d''hores d''atenció]]=0,"",AM294)</f>
        <v/>
      </c>
      <c r="V294" s="329"/>
      <c r="W294" s="339"/>
      <c r="X294" s="339"/>
      <c r="Y294" s="339"/>
      <c r="Z294" s="339"/>
      <c r="AA294" s="339"/>
      <c r="AB294" s="318">
        <f t="shared" si="28"/>
        <v>0</v>
      </c>
      <c r="AC294" s="335">
        <f>Taula423[[#This Row],[Mòdul aplicat]]</f>
        <v>0</v>
      </c>
      <c r="AD294" s="336"/>
      <c r="AE294" s="343"/>
      <c r="AF294" s="269"/>
      <c r="AG294" s="474" t="str">
        <f>IF(Taula423[[#This Row],[Data inici contracte]]=0,"",12/365*Taula423[[#This Row],[Dies de contracte en vigor durant l´any 2023]])</f>
        <v/>
      </c>
      <c r="AH294" s="474" t="str">
        <f>IF(Taula423[[#This Row],[Data inici contracte]]=0,"",2/365*Taula423[[#This Row],[Dies de contracte en vigor durant l´any 2023]])</f>
        <v/>
      </c>
      <c r="AI294" s="322">
        <f>IF(AR294=1,((241.81/365)*Taula423[[#This Row],[Dies de contracte en vigor durant l´any 2023]]),0)</f>
        <v>0</v>
      </c>
      <c r="AJ294" s="322"/>
      <c r="AK29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10)]]&lt;&gt;"",AR294=1),1,0)</f>
        <v>0</v>
      </c>
      <c r="AL294" s="534">
        <f t="shared" si="32"/>
        <v>0</v>
      </c>
      <c r="AM29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94" s="322"/>
      <c r="AO294" s="274"/>
      <c r="AP294" s="274"/>
      <c r="AR294" s="429">
        <f>IF(Taula423[[#This Row],[Núm. d''ordre]]&lt;&gt;"",1,0)</f>
        <v>0</v>
      </c>
      <c r="AT294" s="429">
        <f>IF(Taula423[[#This Row],[Núm. d''ordre]]&gt;0,1,0)</f>
        <v>1</v>
      </c>
      <c r="AV294" s="275">
        <f t="shared" si="33"/>
        <v>0</v>
      </c>
      <c r="AW294" s="275">
        <f t="shared" si="34"/>
        <v>0</v>
      </c>
      <c r="AX294" s="275">
        <f t="shared" si="29"/>
        <v>0</v>
      </c>
      <c r="AY294" s="274"/>
      <c r="AZ294" s="275">
        <f t="shared" si="30"/>
        <v>0</v>
      </c>
      <c r="BA294" s="275">
        <f t="shared" si="31"/>
        <v>0</v>
      </c>
      <c r="BZ294" s="276"/>
      <c r="CA294" s="276"/>
      <c r="CB294" s="276"/>
    </row>
    <row r="295" spans="1:80" ht="13.5" customHeight="1">
      <c r="A295" s="267"/>
      <c r="B295" s="274" t="str">
        <f>IF($C295&lt;&gt;"",MAX($B$7:B294)+1,"")</f>
        <v/>
      </c>
      <c r="C295" s="325"/>
      <c r="D295" s="337"/>
      <c r="E295" s="338"/>
      <c r="F295" s="311"/>
      <c r="G295" s="311"/>
      <c r="H295" s="324"/>
      <c r="I295" s="313">
        <f ca="1">DATEDIF(Taula423[[#This Row],[Data naixement dd/mm/aaaa]],TODAY(),"Y")</f>
        <v>124</v>
      </c>
      <c r="J295" s="325"/>
      <c r="K295" s="329"/>
      <c r="L295" s="342"/>
      <c r="M295" s="328"/>
      <c r="N295" s="328"/>
      <c r="O295" s="533" t="str">
        <f>IF(Taula423[[#This Row],[Data inici contracte]]&lt;&gt;0,Taula423[[#This Row],[Data finalització contracte]]+1,"")</f>
        <v/>
      </c>
      <c r="P29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95" s="373" t="str">
        <f>IF(Taula423[[#This Row],[Data inici contracte]]&lt;&gt;0,((Taula423[[#This Row],[Dies de contracte en vigor durant l´any 2023]]/365)*14),"")</f>
        <v/>
      </c>
      <c r="R295" s="367"/>
      <c r="S295" s="367"/>
      <c r="T29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95" s="373" t="str">
        <f>IF(Taula423[[#This Row],[Suma total d''hores d''atenció]]=0,"",AM295)</f>
        <v/>
      </c>
      <c r="V295" s="329"/>
      <c r="W295" s="339"/>
      <c r="X295" s="339"/>
      <c r="Y295" s="339"/>
      <c r="Z295" s="339"/>
      <c r="AA295" s="339"/>
      <c r="AB295" s="318">
        <f t="shared" si="28"/>
        <v>0</v>
      </c>
      <c r="AC295" s="335">
        <f>Taula423[[#This Row],[Mòdul aplicat]]</f>
        <v>0</v>
      </c>
      <c r="AD295" s="336"/>
      <c r="AE295" s="343"/>
      <c r="AF295" s="269"/>
      <c r="AG295" s="474" t="str">
        <f>IF(Taula423[[#This Row],[Data inici contracte]]=0,"",12/365*Taula423[[#This Row],[Dies de contracte en vigor durant l´any 2023]])</f>
        <v/>
      </c>
      <c r="AH295" s="474" t="str">
        <f>IF(Taula423[[#This Row],[Data inici contracte]]=0,"",2/365*Taula423[[#This Row],[Dies de contracte en vigor durant l´any 2023]])</f>
        <v/>
      </c>
      <c r="AI295" s="322">
        <f>IF(AR295=1,((241.81/365)*Taula423[[#This Row],[Dies de contracte en vigor durant l´any 2023]]),0)</f>
        <v>0</v>
      </c>
      <c r="AJ295" s="322"/>
      <c r="AK29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10)]]&lt;&gt;"",AR295=1),1,0)</f>
        <v>0</v>
      </c>
      <c r="AL295" s="534">
        <f t="shared" si="32"/>
        <v>0</v>
      </c>
      <c r="AM29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95" s="322"/>
      <c r="AO295" s="274"/>
      <c r="AP295" s="274"/>
      <c r="AR295" s="429">
        <f>IF(Taula423[[#This Row],[Núm. d''ordre]]&lt;&gt;"",1,0)</f>
        <v>0</v>
      </c>
      <c r="AT295" s="429">
        <f>IF(Taula423[[#This Row],[Núm. d''ordre]]&gt;0,1,0)</f>
        <v>1</v>
      </c>
      <c r="AV295" s="275">
        <f t="shared" si="33"/>
        <v>0</v>
      </c>
      <c r="AW295" s="275">
        <f t="shared" si="34"/>
        <v>0</v>
      </c>
      <c r="AX295" s="275">
        <f t="shared" si="29"/>
        <v>0</v>
      </c>
      <c r="AY295" s="274"/>
      <c r="AZ295" s="275">
        <f t="shared" si="30"/>
        <v>0</v>
      </c>
      <c r="BA295" s="275">
        <f t="shared" si="31"/>
        <v>0</v>
      </c>
      <c r="BZ295" s="276"/>
      <c r="CA295" s="276"/>
      <c r="CB295" s="276"/>
    </row>
    <row r="296" spans="1:80" ht="13.5" customHeight="1">
      <c r="A296" s="267"/>
      <c r="B296" s="274" t="str">
        <f>IF($C296&lt;&gt;"",MAX($B$7:B295)+1,"")</f>
        <v/>
      </c>
      <c r="C296" s="325"/>
      <c r="D296" s="337"/>
      <c r="E296" s="338"/>
      <c r="F296" s="311"/>
      <c r="G296" s="311"/>
      <c r="H296" s="324"/>
      <c r="I296" s="313">
        <f ca="1">DATEDIF(Taula423[[#This Row],[Data naixement dd/mm/aaaa]],TODAY(),"Y")</f>
        <v>124</v>
      </c>
      <c r="J296" s="325"/>
      <c r="K296" s="329"/>
      <c r="L296" s="342"/>
      <c r="M296" s="328"/>
      <c r="N296" s="328"/>
      <c r="O296" s="533" t="str">
        <f>IF(Taula423[[#This Row],[Data inici contracte]]&lt;&gt;0,Taula423[[#This Row],[Data finalització contracte]]+1,"")</f>
        <v/>
      </c>
      <c r="P29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96" s="373" t="str">
        <f>IF(Taula423[[#This Row],[Data inici contracte]]&lt;&gt;0,((Taula423[[#This Row],[Dies de contracte en vigor durant l´any 2023]]/365)*14),"")</f>
        <v/>
      </c>
      <c r="R296" s="367"/>
      <c r="S296" s="367"/>
      <c r="T29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96" s="373" t="str">
        <f>IF(Taula423[[#This Row],[Suma total d''hores d''atenció]]=0,"",AM296)</f>
        <v/>
      </c>
      <c r="V296" s="329"/>
      <c r="W296" s="339"/>
      <c r="X296" s="339"/>
      <c r="Y296" s="339"/>
      <c r="Z296" s="339"/>
      <c r="AA296" s="339"/>
      <c r="AB296" s="318">
        <f t="shared" si="28"/>
        <v>0</v>
      </c>
      <c r="AC296" s="335">
        <f>Taula423[[#This Row],[Mòdul aplicat]]</f>
        <v>0</v>
      </c>
      <c r="AD296" s="336"/>
      <c r="AE296" s="343"/>
      <c r="AF296" s="269"/>
      <c r="AG296" s="474" t="str">
        <f>IF(Taula423[[#This Row],[Data inici contracte]]=0,"",12/365*Taula423[[#This Row],[Dies de contracte en vigor durant l´any 2023]])</f>
        <v/>
      </c>
      <c r="AH296" s="474" t="str">
        <f>IF(Taula423[[#This Row],[Data inici contracte]]=0,"",2/365*Taula423[[#This Row],[Dies de contracte en vigor durant l´any 2023]])</f>
        <v/>
      </c>
      <c r="AI296" s="322">
        <f>IF(AR296=1,((241.81/365)*Taula423[[#This Row],[Dies de contracte en vigor durant l´any 2023]]),0)</f>
        <v>0</v>
      </c>
      <c r="AJ296" s="322"/>
      <c r="AK29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10)]]&lt;&gt;"",AR296=1),1,0)</f>
        <v>0</v>
      </c>
      <c r="AL296" s="534">
        <f t="shared" si="32"/>
        <v>0</v>
      </c>
      <c r="AM29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96" s="322"/>
      <c r="AO296" s="274"/>
      <c r="AP296" s="274"/>
      <c r="AR296" s="429">
        <f>IF(Taula423[[#This Row],[Núm. d''ordre]]&lt;&gt;"",1,0)</f>
        <v>0</v>
      </c>
      <c r="AT296" s="429">
        <f>IF(Taula423[[#This Row],[Núm. d''ordre]]&gt;0,1,0)</f>
        <v>1</v>
      </c>
      <c r="AV296" s="275">
        <f t="shared" si="33"/>
        <v>0</v>
      </c>
      <c r="AW296" s="275">
        <f t="shared" si="34"/>
        <v>0</v>
      </c>
      <c r="AX296" s="275">
        <f t="shared" si="29"/>
        <v>0</v>
      </c>
      <c r="AY296" s="274"/>
      <c r="AZ296" s="275">
        <f t="shared" si="30"/>
        <v>0</v>
      </c>
      <c r="BA296" s="275">
        <f t="shared" si="31"/>
        <v>0</v>
      </c>
      <c r="BZ296" s="276"/>
      <c r="CA296" s="276"/>
      <c r="CB296" s="276"/>
    </row>
    <row r="297" spans="1:80" ht="13.5" customHeight="1">
      <c r="A297" s="267"/>
      <c r="B297" s="274" t="str">
        <f>IF($C297&lt;&gt;"",MAX($B$7:B296)+1,"")</f>
        <v/>
      </c>
      <c r="C297" s="325"/>
      <c r="D297" s="337"/>
      <c r="E297" s="338"/>
      <c r="F297" s="311"/>
      <c r="G297" s="311"/>
      <c r="H297" s="324"/>
      <c r="I297" s="313">
        <f ca="1">DATEDIF(Taula423[[#This Row],[Data naixement dd/mm/aaaa]],TODAY(),"Y")</f>
        <v>124</v>
      </c>
      <c r="J297" s="325"/>
      <c r="K297" s="329"/>
      <c r="L297" s="342"/>
      <c r="M297" s="328"/>
      <c r="N297" s="328"/>
      <c r="O297" s="533" t="str">
        <f>IF(Taula423[[#This Row],[Data inici contracte]]&lt;&gt;0,Taula423[[#This Row],[Data finalització contracte]]+1,"")</f>
        <v/>
      </c>
      <c r="P29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97" s="373" t="str">
        <f>IF(Taula423[[#This Row],[Data inici contracte]]&lt;&gt;0,((Taula423[[#This Row],[Dies de contracte en vigor durant l´any 2023]]/365)*14),"")</f>
        <v/>
      </c>
      <c r="R297" s="367"/>
      <c r="S297" s="367"/>
      <c r="T29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97" s="373" t="str">
        <f>IF(Taula423[[#This Row],[Suma total d''hores d''atenció]]=0,"",AM297)</f>
        <v/>
      </c>
      <c r="V297" s="329"/>
      <c r="W297" s="339"/>
      <c r="X297" s="339"/>
      <c r="Y297" s="339"/>
      <c r="Z297" s="339"/>
      <c r="AA297" s="339"/>
      <c r="AB297" s="318">
        <f t="shared" si="28"/>
        <v>0</v>
      </c>
      <c r="AC297" s="335">
        <f>Taula423[[#This Row],[Mòdul aplicat]]</f>
        <v>0</v>
      </c>
      <c r="AD297" s="336"/>
      <c r="AE297" s="343"/>
      <c r="AF297" s="269"/>
      <c r="AG297" s="474" t="str">
        <f>IF(Taula423[[#This Row],[Data inici contracte]]=0,"",12/365*Taula423[[#This Row],[Dies de contracte en vigor durant l´any 2023]])</f>
        <v/>
      </c>
      <c r="AH297" s="474" t="str">
        <f>IF(Taula423[[#This Row],[Data inici contracte]]=0,"",2/365*Taula423[[#This Row],[Dies de contracte en vigor durant l´any 2023]])</f>
        <v/>
      </c>
      <c r="AI297" s="322">
        <f>IF(AR297=1,((241.81/365)*Taula423[[#This Row],[Dies de contracte en vigor durant l´any 2023]]),0)</f>
        <v>0</v>
      </c>
      <c r="AJ297" s="322"/>
      <c r="AK29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10)]]&lt;&gt;"",AR297=1),1,0)</f>
        <v>0</v>
      </c>
      <c r="AL297" s="534">
        <f t="shared" si="32"/>
        <v>0</v>
      </c>
      <c r="AM29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97" s="322"/>
      <c r="AO297" s="274"/>
      <c r="AP297" s="274"/>
      <c r="AR297" s="429">
        <f>IF(Taula423[[#This Row],[Núm. d''ordre]]&lt;&gt;"",1,0)</f>
        <v>0</v>
      </c>
      <c r="AT297" s="429">
        <f>IF(Taula423[[#This Row],[Núm. d''ordre]]&gt;0,1,0)</f>
        <v>1</v>
      </c>
      <c r="AV297" s="275">
        <f t="shared" si="33"/>
        <v>0</v>
      </c>
      <c r="AW297" s="275">
        <f t="shared" si="34"/>
        <v>0</v>
      </c>
      <c r="AX297" s="275">
        <f t="shared" si="29"/>
        <v>0</v>
      </c>
      <c r="AY297" s="274"/>
      <c r="AZ297" s="275">
        <f t="shared" si="30"/>
        <v>0</v>
      </c>
      <c r="BA297" s="275">
        <f t="shared" si="31"/>
        <v>0</v>
      </c>
      <c r="BZ297" s="276"/>
      <c r="CA297" s="276"/>
      <c r="CB297" s="276"/>
    </row>
    <row r="298" spans="1:80" ht="13.5" customHeight="1">
      <c r="A298" s="267"/>
      <c r="B298" s="274" t="str">
        <f>IF($C298&lt;&gt;"",MAX($B$7:B297)+1,"")</f>
        <v/>
      </c>
      <c r="C298" s="325"/>
      <c r="D298" s="337"/>
      <c r="E298" s="338"/>
      <c r="F298" s="311"/>
      <c r="G298" s="311"/>
      <c r="H298" s="324"/>
      <c r="I298" s="313">
        <f ca="1">DATEDIF(Taula423[[#This Row],[Data naixement dd/mm/aaaa]],TODAY(),"Y")</f>
        <v>124</v>
      </c>
      <c r="J298" s="325"/>
      <c r="K298" s="329"/>
      <c r="L298" s="342"/>
      <c r="M298" s="328"/>
      <c r="N298" s="328"/>
      <c r="O298" s="533" t="str">
        <f>IF(Taula423[[#This Row],[Data inici contracte]]&lt;&gt;0,Taula423[[#This Row],[Data finalització contracte]]+1,"")</f>
        <v/>
      </c>
      <c r="P29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98" s="373" t="str">
        <f>IF(Taula423[[#This Row],[Data inici contracte]]&lt;&gt;0,((Taula423[[#This Row],[Dies de contracte en vigor durant l´any 2023]]/365)*14),"")</f>
        <v/>
      </c>
      <c r="R298" s="367"/>
      <c r="S298" s="367"/>
      <c r="T29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98" s="373" t="str">
        <f>IF(Taula423[[#This Row],[Suma total d''hores d''atenció]]=0,"",AM298)</f>
        <v/>
      </c>
      <c r="V298" s="329"/>
      <c r="W298" s="339"/>
      <c r="X298" s="339"/>
      <c r="Y298" s="339"/>
      <c r="Z298" s="339"/>
      <c r="AA298" s="339"/>
      <c r="AB298" s="318">
        <f t="shared" si="28"/>
        <v>0</v>
      </c>
      <c r="AC298" s="335">
        <f>Taula423[[#This Row],[Mòdul aplicat]]</f>
        <v>0</v>
      </c>
      <c r="AD298" s="336"/>
      <c r="AE298" s="343"/>
      <c r="AF298" s="269"/>
      <c r="AG298" s="474" t="str">
        <f>IF(Taula423[[#This Row],[Data inici contracte]]=0,"",12/365*Taula423[[#This Row],[Dies de contracte en vigor durant l´any 2023]])</f>
        <v/>
      </c>
      <c r="AH298" s="474" t="str">
        <f>IF(Taula423[[#This Row],[Data inici contracte]]=0,"",2/365*Taula423[[#This Row],[Dies de contracte en vigor durant l´any 2023]])</f>
        <v/>
      </c>
      <c r="AI298" s="322">
        <f>IF(AR298=1,((241.81/365)*Taula423[[#This Row],[Dies de contracte en vigor durant l´any 2023]]),0)</f>
        <v>0</v>
      </c>
      <c r="AJ298" s="322"/>
      <c r="AK29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10)]]&lt;&gt;"",AR298=1),1,0)</f>
        <v>0</v>
      </c>
      <c r="AL298" s="534">
        <f t="shared" si="32"/>
        <v>0</v>
      </c>
      <c r="AM29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98" s="322"/>
      <c r="AO298" s="274"/>
      <c r="AP298" s="274"/>
      <c r="AR298" s="429">
        <f>IF(Taula423[[#This Row],[Núm. d''ordre]]&lt;&gt;"",1,0)</f>
        <v>0</v>
      </c>
      <c r="AT298" s="429">
        <f>IF(Taula423[[#This Row],[Núm. d''ordre]]&gt;0,1,0)</f>
        <v>1</v>
      </c>
      <c r="AV298" s="275">
        <f t="shared" si="33"/>
        <v>0</v>
      </c>
      <c r="AW298" s="275">
        <f t="shared" si="34"/>
        <v>0</v>
      </c>
      <c r="AX298" s="275">
        <f t="shared" si="29"/>
        <v>0</v>
      </c>
      <c r="AY298" s="274"/>
      <c r="AZ298" s="275">
        <f t="shared" si="30"/>
        <v>0</v>
      </c>
      <c r="BA298" s="275">
        <f t="shared" si="31"/>
        <v>0</v>
      </c>
      <c r="BZ298" s="276"/>
      <c r="CA298" s="276"/>
      <c r="CB298" s="276"/>
    </row>
    <row r="299" spans="1:80" ht="13.5" customHeight="1">
      <c r="A299" s="267"/>
      <c r="B299" s="274" t="str">
        <f>IF($C299&lt;&gt;"",MAX($B$7:B298)+1,"")</f>
        <v/>
      </c>
      <c r="C299" s="325"/>
      <c r="D299" s="337"/>
      <c r="E299" s="338"/>
      <c r="F299" s="311"/>
      <c r="G299" s="311"/>
      <c r="H299" s="324"/>
      <c r="I299" s="313">
        <f ca="1">DATEDIF(Taula423[[#This Row],[Data naixement dd/mm/aaaa]],TODAY(),"Y")</f>
        <v>124</v>
      </c>
      <c r="J299" s="325"/>
      <c r="K299" s="329"/>
      <c r="L299" s="342"/>
      <c r="M299" s="328"/>
      <c r="N299" s="328"/>
      <c r="O299" s="533" t="str">
        <f>IF(Taula423[[#This Row],[Data inici contracte]]&lt;&gt;0,Taula423[[#This Row],[Data finalització contracte]]+1,"")</f>
        <v/>
      </c>
      <c r="P29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299" s="373" t="str">
        <f>IF(Taula423[[#This Row],[Data inici contracte]]&lt;&gt;0,((Taula423[[#This Row],[Dies de contracte en vigor durant l´any 2023]]/365)*14),"")</f>
        <v/>
      </c>
      <c r="R299" s="367"/>
      <c r="S299" s="367"/>
      <c r="T29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299" s="373" t="str">
        <f>IF(Taula423[[#This Row],[Suma total d''hores d''atenció]]=0,"",AM299)</f>
        <v/>
      </c>
      <c r="V299" s="329"/>
      <c r="W299" s="339"/>
      <c r="X299" s="339"/>
      <c r="Y299" s="339"/>
      <c r="Z299" s="339"/>
      <c r="AA299" s="339"/>
      <c r="AB299" s="318">
        <f t="shared" si="28"/>
        <v>0</v>
      </c>
      <c r="AC299" s="335">
        <f>Taula423[[#This Row],[Mòdul aplicat]]</f>
        <v>0</v>
      </c>
      <c r="AD299" s="336"/>
      <c r="AE299" s="343"/>
      <c r="AF299" s="269"/>
      <c r="AG299" s="474" t="str">
        <f>IF(Taula423[[#This Row],[Data inici contracte]]=0,"",12/365*Taula423[[#This Row],[Dies de contracte en vigor durant l´any 2023]])</f>
        <v/>
      </c>
      <c r="AH299" s="474" t="str">
        <f>IF(Taula423[[#This Row],[Data inici contracte]]=0,"",2/365*Taula423[[#This Row],[Dies de contracte en vigor durant l´any 2023]])</f>
        <v/>
      </c>
      <c r="AI299" s="322">
        <f>IF(AR299=1,((241.81/365)*Taula423[[#This Row],[Dies de contracte en vigor durant l´any 2023]]),0)</f>
        <v>0</v>
      </c>
      <c r="AJ299" s="322"/>
      <c r="AK29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10)]]&lt;&gt;"",AR299=1),1,0)</f>
        <v>0</v>
      </c>
      <c r="AL299" s="534">
        <f t="shared" si="32"/>
        <v>0</v>
      </c>
      <c r="AM29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299" s="322"/>
      <c r="AO299" s="274"/>
      <c r="AP299" s="274"/>
      <c r="AR299" s="429">
        <f>IF(Taula423[[#This Row],[Núm. d''ordre]]&lt;&gt;"",1,0)</f>
        <v>0</v>
      </c>
      <c r="AT299" s="429">
        <f>IF(Taula423[[#This Row],[Núm. d''ordre]]&gt;0,1,0)</f>
        <v>1</v>
      </c>
      <c r="AV299" s="275">
        <f t="shared" si="33"/>
        <v>0</v>
      </c>
      <c r="AW299" s="275">
        <f t="shared" si="34"/>
        <v>0</v>
      </c>
      <c r="AX299" s="275">
        <f t="shared" si="29"/>
        <v>0</v>
      </c>
      <c r="AY299" s="274"/>
      <c r="AZ299" s="275">
        <f t="shared" si="30"/>
        <v>0</v>
      </c>
      <c r="BA299" s="275">
        <f t="shared" si="31"/>
        <v>0</v>
      </c>
      <c r="BZ299" s="276"/>
      <c r="CA299" s="276"/>
      <c r="CB299" s="276"/>
    </row>
    <row r="300" spans="1:80" ht="13.5" customHeight="1">
      <c r="A300" s="267"/>
      <c r="B300" s="274" t="str">
        <f>IF($C300&lt;&gt;"",MAX($B$7:B299)+1,"")</f>
        <v/>
      </c>
      <c r="C300" s="325"/>
      <c r="D300" s="337"/>
      <c r="E300" s="338"/>
      <c r="F300" s="311"/>
      <c r="G300" s="311"/>
      <c r="H300" s="324"/>
      <c r="I300" s="313">
        <f ca="1">DATEDIF(Taula423[[#This Row],[Data naixement dd/mm/aaaa]],TODAY(),"Y")</f>
        <v>124</v>
      </c>
      <c r="J300" s="325"/>
      <c r="K300" s="329"/>
      <c r="L300" s="342"/>
      <c r="M300" s="328"/>
      <c r="N300" s="328"/>
      <c r="O300" s="533" t="str">
        <f>IF(Taula423[[#This Row],[Data inici contracte]]&lt;&gt;0,Taula423[[#This Row],[Data finalització contracte]]+1,"")</f>
        <v/>
      </c>
      <c r="P30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00" s="373" t="str">
        <f>IF(Taula423[[#This Row],[Data inici contracte]]&lt;&gt;0,((Taula423[[#This Row],[Dies de contracte en vigor durant l´any 2023]]/365)*14),"")</f>
        <v/>
      </c>
      <c r="R300" s="367"/>
      <c r="S300" s="367"/>
      <c r="T30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00" s="373" t="str">
        <f>IF(Taula423[[#This Row],[Suma total d''hores d''atenció]]=0,"",AM300)</f>
        <v/>
      </c>
      <c r="V300" s="329"/>
      <c r="W300" s="339"/>
      <c r="X300" s="339"/>
      <c r="Y300" s="339"/>
      <c r="Z300" s="339"/>
      <c r="AA300" s="339"/>
      <c r="AB300" s="318">
        <f t="shared" si="28"/>
        <v>0</v>
      </c>
      <c r="AC300" s="335">
        <f>Taula423[[#This Row],[Mòdul aplicat]]</f>
        <v>0</v>
      </c>
      <c r="AD300" s="336"/>
      <c r="AE300" s="306"/>
      <c r="AF300" s="269"/>
      <c r="AG300" s="474" t="str">
        <f>IF(Taula423[[#This Row],[Data inici contracte]]=0,"",12/365*Taula423[[#This Row],[Dies de contracte en vigor durant l´any 2023]])</f>
        <v/>
      </c>
      <c r="AH300" s="474" t="str">
        <f>IF(Taula423[[#This Row],[Data inici contracte]]=0,"",2/365*Taula423[[#This Row],[Dies de contracte en vigor durant l´any 2023]])</f>
        <v/>
      </c>
      <c r="AI300" s="322">
        <f>IF(AR300=1,((241.81/365)*Taula423[[#This Row],[Dies de contracte en vigor durant l´any 2023]]),0)</f>
        <v>0</v>
      </c>
      <c r="AJ300" s="322"/>
      <c r="AK30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10)]]&lt;&gt;"",AR300=1),1,0)</f>
        <v>0</v>
      </c>
      <c r="AL300" s="534">
        <f t="shared" si="32"/>
        <v>0</v>
      </c>
      <c r="AM30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00" s="322"/>
      <c r="AO300" s="274"/>
      <c r="AP300" s="274"/>
      <c r="AR300" s="429">
        <f>IF(Taula423[[#This Row],[Núm. d''ordre]]&lt;&gt;"",1,0)</f>
        <v>0</v>
      </c>
      <c r="AT300" s="429">
        <f>IF(Taula423[[#This Row],[Núm. d''ordre]]&gt;0,1,0)</f>
        <v>1</v>
      </c>
      <c r="AV300" s="275">
        <f t="shared" si="33"/>
        <v>0</v>
      </c>
      <c r="AW300" s="275">
        <f t="shared" si="34"/>
        <v>0</v>
      </c>
      <c r="AX300" s="275">
        <f t="shared" si="29"/>
        <v>0</v>
      </c>
      <c r="AY300" s="274"/>
      <c r="AZ300" s="275">
        <f t="shared" si="30"/>
        <v>0</v>
      </c>
      <c r="BA300" s="275">
        <f t="shared" si="31"/>
        <v>0</v>
      </c>
      <c r="BZ300" s="276"/>
      <c r="CA300" s="276"/>
      <c r="CB300" s="276"/>
    </row>
    <row r="301" spans="1:80" ht="13.5" customHeight="1">
      <c r="A301" s="267"/>
      <c r="B301" s="274" t="str">
        <f>IF($C301&lt;&gt;"",MAX($B$7:B300)+1,"")</f>
        <v/>
      </c>
      <c r="C301" s="325"/>
      <c r="D301" s="337"/>
      <c r="E301" s="338"/>
      <c r="F301" s="311"/>
      <c r="G301" s="311"/>
      <c r="H301" s="324"/>
      <c r="I301" s="313">
        <f ca="1">DATEDIF(Taula423[[#This Row],[Data naixement dd/mm/aaaa]],TODAY(),"Y")</f>
        <v>124</v>
      </c>
      <c r="J301" s="325"/>
      <c r="K301" s="329"/>
      <c r="L301" s="342"/>
      <c r="M301" s="328"/>
      <c r="N301" s="328"/>
      <c r="O301" s="533" t="str">
        <f>IF(Taula423[[#This Row],[Data inici contracte]]&lt;&gt;0,Taula423[[#This Row],[Data finalització contracte]]+1,"")</f>
        <v/>
      </c>
      <c r="P30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01" s="373" t="str">
        <f>IF(Taula423[[#This Row],[Data inici contracte]]&lt;&gt;0,((Taula423[[#This Row],[Dies de contracte en vigor durant l´any 2023]]/365)*14),"")</f>
        <v/>
      </c>
      <c r="R301" s="367"/>
      <c r="S301" s="367"/>
      <c r="T30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01" s="373" t="str">
        <f>IF(Taula423[[#This Row],[Suma total d''hores d''atenció]]=0,"",AM301)</f>
        <v/>
      </c>
      <c r="V301" s="329"/>
      <c r="W301" s="339"/>
      <c r="X301" s="339"/>
      <c r="Y301" s="339"/>
      <c r="Z301" s="339"/>
      <c r="AA301" s="339"/>
      <c r="AB301" s="318">
        <f t="shared" si="28"/>
        <v>0</v>
      </c>
      <c r="AC301" s="335">
        <f>Taula423[[#This Row],[Mòdul aplicat]]</f>
        <v>0</v>
      </c>
      <c r="AD301" s="336"/>
      <c r="AE301" s="306"/>
      <c r="AF301" s="269"/>
      <c r="AG301" s="474" t="str">
        <f>IF(Taula423[[#This Row],[Data inici contracte]]=0,"",12/365*Taula423[[#This Row],[Dies de contracte en vigor durant l´any 2023]])</f>
        <v/>
      </c>
      <c r="AH301" s="474" t="str">
        <f>IF(Taula423[[#This Row],[Data inici contracte]]=0,"",2/365*Taula423[[#This Row],[Dies de contracte en vigor durant l´any 2023]])</f>
        <v/>
      </c>
      <c r="AI301" s="322">
        <f>IF(AR301=1,((241.81/365)*Taula423[[#This Row],[Dies de contracte en vigor durant l´any 2023]]),0)</f>
        <v>0</v>
      </c>
      <c r="AJ301" s="322"/>
      <c r="AK30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10)]]&lt;&gt;"",AR301=1),1,0)</f>
        <v>0</v>
      </c>
      <c r="AL301" s="534">
        <f t="shared" si="32"/>
        <v>0</v>
      </c>
      <c r="AM30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01" s="322"/>
      <c r="AO301" s="274"/>
      <c r="AP301" s="274"/>
      <c r="AR301" s="429">
        <f>IF(Taula423[[#This Row],[Núm. d''ordre]]&lt;&gt;"",1,0)</f>
        <v>0</v>
      </c>
      <c r="AT301" s="429">
        <f>IF(Taula423[[#This Row],[Núm. d''ordre]]&gt;0,1,0)</f>
        <v>1</v>
      </c>
      <c r="AV301" s="275">
        <f t="shared" si="33"/>
        <v>0</v>
      </c>
      <c r="AW301" s="275">
        <f t="shared" si="34"/>
        <v>0</v>
      </c>
      <c r="AX301" s="275">
        <f t="shared" si="29"/>
        <v>0</v>
      </c>
      <c r="AY301" s="274"/>
      <c r="AZ301" s="275">
        <f t="shared" si="30"/>
        <v>0</v>
      </c>
      <c r="BA301" s="275">
        <f t="shared" si="31"/>
        <v>0</v>
      </c>
      <c r="BZ301" s="276"/>
      <c r="CA301" s="276"/>
      <c r="CB301" s="276"/>
    </row>
    <row r="302" spans="1:80" ht="13.5" customHeight="1">
      <c r="A302" s="267"/>
      <c r="B302" s="274" t="str">
        <f>IF($C302&lt;&gt;"",MAX($B$7:B301)+1,"")</f>
        <v/>
      </c>
      <c r="C302" s="325"/>
      <c r="D302" s="337"/>
      <c r="E302" s="338"/>
      <c r="F302" s="311"/>
      <c r="G302" s="311"/>
      <c r="H302" s="324"/>
      <c r="I302" s="313">
        <f ca="1">DATEDIF(Taula423[[#This Row],[Data naixement dd/mm/aaaa]],TODAY(),"Y")</f>
        <v>124</v>
      </c>
      <c r="J302" s="325"/>
      <c r="K302" s="329"/>
      <c r="L302" s="342"/>
      <c r="M302" s="328"/>
      <c r="N302" s="328"/>
      <c r="O302" s="533" t="str">
        <f>IF(Taula423[[#This Row],[Data inici contracte]]&lt;&gt;0,Taula423[[#This Row],[Data finalització contracte]]+1,"")</f>
        <v/>
      </c>
      <c r="P30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02" s="373" t="str">
        <f>IF(Taula423[[#This Row],[Data inici contracte]]&lt;&gt;0,((Taula423[[#This Row],[Dies de contracte en vigor durant l´any 2023]]/365)*14),"")</f>
        <v/>
      </c>
      <c r="R302" s="367"/>
      <c r="S302" s="367"/>
      <c r="T30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02" s="373" t="str">
        <f>IF(Taula423[[#This Row],[Suma total d''hores d''atenció]]=0,"",AM302)</f>
        <v/>
      </c>
      <c r="V302" s="329"/>
      <c r="W302" s="339"/>
      <c r="X302" s="339"/>
      <c r="Y302" s="339"/>
      <c r="Z302" s="339"/>
      <c r="AA302" s="339"/>
      <c r="AB302" s="318">
        <f t="shared" si="28"/>
        <v>0</v>
      </c>
      <c r="AC302" s="335">
        <f>Taula423[[#This Row],[Mòdul aplicat]]</f>
        <v>0</v>
      </c>
      <c r="AD302" s="336"/>
      <c r="AE302" s="306"/>
      <c r="AF302" s="269"/>
      <c r="AG302" s="474" t="str">
        <f>IF(Taula423[[#This Row],[Data inici contracte]]=0,"",12/365*Taula423[[#This Row],[Dies de contracte en vigor durant l´any 2023]])</f>
        <v/>
      </c>
      <c r="AH302" s="474" t="str">
        <f>IF(Taula423[[#This Row],[Data inici contracte]]=0,"",2/365*Taula423[[#This Row],[Dies de contracte en vigor durant l´any 2023]])</f>
        <v/>
      </c>
      <c r="AI302" s="322">
        <f>IF(AR302=1,((241.81/365)*Taula423[[#This Row],[Dies de contracte en vigor durant l´any 2023]]),0)</f>
        <v>0</v>
      </c>
      <c r="AJ302" s="322"/>
      <c r="AK30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10)]]&lt;&gt;"",AR302=1),1,0)</f>
        <v>0</v>
      </c>
      <c r="AL302" s="534">
        <f t="shared" si="32"/>
        <v>0</v>
      </c>
      <c r="AM30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02" s="322"/>
      <c r="AO302" s="274"/>
      <c r="AP302" s="274"/>
      <c r="AR302" s="429">
        <f>IF(Taula423[[#This Row],[Núm. d''ordre]]&lt;&gt;"",1,0)</f>
        <v>0</v>
      </c>
      <c r="AT302" s="429">
        <f>IF(Taula423[[#This Row],[Núm. d''ordre]]&gt;0,1,0)</f>
        <v>1</v>
      </c>
      <c r="AV302" s="275">
        <f t="shared" si="33"/>
        <v>0</v>
      </c>
      <c r="AW302" s="275">
        <f t="shared" si="34"/>
        <v>0</v>
      </c>
      <c r="AX302" s="275">
        <f t="shared" si="29"/>
        <v>0</v>
      </c>
      <c r="AY302" s="274"/>
      <c r="AZ302" s="275">
        <f t="shared" si="30"/>
        <v>0</v>
      </c>
      <c r="BA302" s="275">
        <f t="shared" si="31"/>
        <v>0</v>
      </c>
      <c r="BZ302" s="276"/>
      <c r="CA302" s="276"/>
      <c r="CB302" s="276"/>
    </row>
    <row r="303" spans="1:80" ht="13.5" customHeight="1">
      <c r="A303" s="267"/>
      <c r="B303" s="274" t="str">
        <f>IF($C303&lt;&gt;"",MAX($B$7:B302)+1,"")</f>
        <v/>
      </c>
      <c r="C303" s="325"/>
      <c r="D303" s="337"/>
      <c r="E303" s="338"/>
      <c r="F303" s="311"/>
      <c r="G303" s="311"/>
      <c r="H303" s="324"/>
      <c r="I303" s="313">
        <f ca="1">DATEDIF(Taula423[[#This Row],[Data naixement dd/mm/aaaa]],TODAY(),"Y")</f>
        <v>124</v>
      </c>
      <c r="J303" s="325"/>
      <c r="K303" s="329"/>
      <c r="L303" s="342"/>
      <c r="M303" s="328"/>
      <c r="N303" s="328"/>
      <c r="O303" s="533" t="str">
        <f>IF(Taula423[[#This Row],[Data inici contracte]]&lt;&gt;0,Taula423[[#This Row],[Data finalització contracte]]+1,"")</f>
        <v/>
      </c>
      <c r="P30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03" s="373" t="str">
        <f>IF(Taula423[[#This Row],[Data inici contracte]]&lt;&gt;0,((Taula423[[#This Row],[Dies de contracte en vigor durant l´any 2023]]/365)*14),"")</f>
        <v/>
      </c>
      <c r="R303" s="367"/>
      <c r="S303" s="367"/>
      <c r="T30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03" s="373" t="str">
        <f>IF(Taula423[[#This Row],[Suma total d''hores d''atenció]]=0,"",AM303)</f>
        <v/>
      </c>
      <c r="V303" s="329"/>
      <c r="W303" s="339"/>
      <c r="X303" s="339"/>
      <c r="Y303" s="339"/>
      <c r="Z303" s="339"/>
      <c r="AA303" s="339"/>
      <c r="AB303" s="318">
        <f t="shared" si="28"/>
        <v>0</v>
      </c>
      <c r="AC303" s="335">
        <f>Taula423[[#This Row],[Mòdul aplicat]]</f>
        <v>0</v>
      </c>
      <c r="AD303" s="336"/>
      <c r="AE303" s="306"/>
      <c r="AF303" s="269"/>
      <c r="AG303" s="474" t="str">
        <f>IF(Taula423[[#This Row],[Data inici contracte]]=0,"",12/365*Taula423[[#This Row],[Dies de contracte en vigor durant l´any 2023]])</f>
        <v/>
      </c>
      <c r="AH303" s="474" t="str">
        <f>IF(Taula423[[#This Row],[Data inici contracte]]=0,"",2/365*Taula423[[#This Row],[Dies de contracte en vigor durant l´any 2023]])</f>
        <v/>
      </c>
      <c r="AI303" s="322">
        <f>IF(AR303=1,((241.81/365)*Taula423[[#This Row],[Dies de contracte en vigor durant l´any 2023]]),0)</f>
        <v>0</v>
      </c>
      <c r="AJ303" s="322"/>
      <c r="AK30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10)]]&lt;&gt;"",AR303=1),1,0)</f>
        <v>0</v>
      </c>
      <c r="AL303" s="534">
        <f t="shared" si="32"/>
        <v>0</v>
      </c>
      <c r="AM30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03" s="322"/>
      <c r="AO303" s="274"/>
      <c r="AP303" s="274"/>
      <c r="AR303" s="429">
        <f>IF(Taula423[[#This Row],[Núm. d''ordre]]&lt;&gt;"",1,0)</f>
        <v>0</v>
      </c>
      <c r="AT303" s="429">
        <f>IF(Taula423[[#This Row],[Núm. d''ordre]]&gt;0,1,0)</f>
        <v>1</v>
      </c>
      <c r="AV303" s="275">
        <f t="shared" si="33"/>
        <v>0</v>
      </c>
      <c r="AW303" s="275">
        <f t="shared" si="34"/>
        <v>0</v>
      </c>
      <c r="AX303" s="275">
        <f t="shared" si="29"/>
        <v>0</v>
      </c>
      <c r="AY303" s="274"/>
      <c r="AZ303" s="275">
        <f t="shared" si="30"/>
        <v>0</v>
      </c>
      <c r="BA303" s="275">
        <f t="shared" si="31"/>
        <v>0</v>
      </c>
      <c r="BZ303" s="276"/>
      <c r="CA303" s="276"/>
      <c r="CB303" s="276"/>
    </row>
    <row r="304" spans="1:80" ht="13.5" customHeight="1">
      <c r="A304" s="267"/>
      <c r="B304" s="274" t="str">
        <f>IF($C304&lt;&gt;"",MAX($B$7:B303)+1,"")</f>
        <v/>
      </c>
      <c r="C304" s="325"/>
      <c r="D304" s="337"/>
      <c r="E304" s="338"/>
      <c r="F304" s="311"/>
      <c r="G304" s="311"/>
      <c r="H304" s="324"/>
      <c r="I304" s="313">
        <f ca="1">DATEDIF(Taula423[[#This Row],[Data naixement dd/mm/aaaa]],TODAY(),"Y")</f>
        <v>124</v>
      </c>
      <c r="J304" s="325"/>
      <c r="K304" s="329"/>
      <c r="L304" s="342"/>
      <c r="M304" s="328"/>
      <c r="N304" s="328"/>
      <c r="O304" s="533" t="str">
        <f>IF(Taula423[[#This Row],[Data inici contracte]]&lt;&gt;0,Taula423[[#This Row],[Data finalització contracte]]+1,"")</f>
        <v/>
      </c>
      <c r="P30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04" s="373" t="str">
        <f>IF(Taula423[[#This Row],[Data inici contracte]]&lt;&gt;0,((Taula423[[#This Row],[Dies de contracte en vigor durant l´any 2023]]/365)*14),"")</f>
        <v/>
      </c>
      <c r="R304" s="367"/>
      <c r="S304" s="367"/>
      <c r="T30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04" s="373" t="str">
        <f>IF(Taula423[[#This Row],[Suma total d''hores d''atenció]]=0,"",AM304)</f>
        <v/>
      </c>
      <c r="V304" s="329"/>
      <c r="W304" s="339"/>
      <c r="X304" s="339"/>
      <c r="Y304" s="339"/>
      <c r="Z304" s="339"/>
      <c r="AA304" s="339"/>
      <c r="AB304" s="318">
        <f t="shared" si="28"/>
        <v>0</v>
      </c>
      <c r="AC304" s="335">
        <f>Taula423[[#This Row],[Mòdul aplicat]]</f>
        <v>0</v>
      </c>
      <c r="AD304" s="336"/>
      <c r="AE304" s="306"/>
      <c r="AF304" s="269"/>
      <c r="AG304" s="474" t="str">
        <f>IF(Taula423[[#This Row],[Data inici contracte]]=0,"",12/365*Taula423[[#This Row],[Dies de contracte en vigor durant l´any 2023]])</f>
        <v/>
      </c>
      <c r="AH304" s="474" t="str">
        <f>IF(Taula423[[#This Row],[Data inici contracte]]=0,"",2/365*Taula423[[#This Row],[Dies de contracte en vigor durant l´any 2023]])</f>
        <v/>
      </c>
      <c r="AI304" s="322">
        <f>IF(AR304=1,((241.81/365)*Taula423[[#This Row],[Dies de contracte en vigor durant l´any 2023]]),0)</f>
        <v>0</v>
      </c>
      <c r="AJ304" s="322"/>
      <c r="AK30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10)]]&lt;&gt;"",AR304=1),1,0)</f>
        <v>0</v>
      </c>
      <c r="AL304" s="534">
        <f t="shared" si="32"/>
        <v>0</v>
      </c>
      <c r="AM30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04" s="322"/>
      <c r="AO304" s="274"/>
      <c r="AP304" s="274"/>
      <c r="AR304" s="429">
        <f>IF(Taula423[[#This Row],[Núm. d''ordre]]&lt;&gt;"",1,0)</f>
        <v>0</v>
      </c>
      <c r="AT304" s="429">
        <f>IF(Taula423[[#This Row],[Núm. d''ordre]]&gt;0,1,0)</f>
        <v>1</v>
      </c>
      <c r="AV304" s="275">
        <f t="shared" si="33"/>
        <v>0</v>
      </c>
      <c r="AW304" s="275">
        <f t="shared" si="34"/>
        <v>0</v>
      </c>
      <c r="AX304" s="275">
        <f t="shared" si="29"/>
        <v>0</v>
      </c>
      <c r="AY304" s="274"/>
      <c r="AZ304" s="275">
        <f t="shared" si="30"/>
        <v>0</v>
      </c>
      <c r="BA304" s="275">
        <f t="shared" si="31"/>
        <v>0</v>
      </c>
      <c r="BZ304" s="276"/>
      <c r="CA304" s="276"/>
      <c r="CB304" s="276"/>
    </row>
    <row r="305" spans="1:80" ht="13.5" customHeight="1">
      <c r="A305" s="267"/>
      <c r="B305" s="274" t="str">
        <f>IF($C305&lt;&gt;"",MAX($B$7:B304)+1,"")</f>
        <v/>
      </c>
      <c r="C305" s="325"/>
      <c r="D305" s="337"/>
      <c r="E305" s="338"/>
      <c r="F305" s="311"/>
      <c r="G305" s="311"/>
      <c r="H305" s="324"/>
      <c r="I305" s="313">
        <f ca="1">DATEDIF(Taula423[[#This Row],[Data naixement dd/mm/aaaa]],TODAY(),"Y")</f>
        <v>124</v>
      </c>
      <c r="J305" s="325"/>
      <c r="K305" s="329"/>
      <c r="L305" s="342"/>
      <c r="M305" s="328"/>
      <c r="N305" s="328"/>
      <c r="O305" s="533" t="str">
        <f>IF(Taula423[[#This Row],[Data inici contracte]]&lt;&gt;0,Taula423[[#This Row],[Data finalització contracte]]+1,"")</f>
        <v/>
      </c>
      <c r="P30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05" s="373" t="str">
        <f>IF(Taula423[[#This Row],[Data inici contracte]]&lt;&gt;0,((Taula423[[#This Row],[Dies de contracte en vigor durant l´any 2023]]/365)*14),"")</f>
        <v/>
      </c>
      <c r="R305" s="367"/>
      <c r="S305" s="367"/>
      <c r="T30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05" s="373" t="str">
        <f>IF(Taula423[[#This Row],[Suma total d''hores d''atenció]]=0,"",AM305)</f>
        <v/>
      </c>
      <c r="V305" s="329"/>
      <c r="W305" s="339"/>
      <c r="X305" s="339"/>
      <c r="Y305" s="339"/>
      <c r="Z305" s="339"/>
      <c r="AA305" s="339"/>
      <c r="AB305" s="318">
        <f t="shared" si="28"/>
        <v>0</v>
      </c>
      <c r="AC305" s="335">
        <f>Taula423[[#This Row],[Mòdul aplicat]]</f>
        <v>0</v>
      </c>
      <c r="AD305" s="336"/>
      <c r="AE305" s="306"/>
      <c r="AF305" s="269"/>
      <c r="AG305" s="474" t="str">
        <f>IF(Taula423[[#This Row],[Data inici contracte]]=0,"",12/365*Taula423[[#This Row],[Dies de contracte en vigor durant l´any 2023]])</f>
        <v/>
      </c>
      <c r="AH305" s="474" t="str">
        <f>IF(Taula423[[#This Row],[Data inici contracte]]=0,"",2/365*Taula423[[#This Row],[Dies de contracte en vigor durant l´any 2023]])</f>
        <v/>
      </c>
      <c r="AI305" s="322">
        <f>IF(AR305=1,((241.81/365)*Taula423[[#This Row],[Dies de contracte en vigor durant l´any 2023]]),0)</f>
        <v>0</v>
      </c>
      <c r="AJ305" s="322"/>
      <c r="AK30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10)]]&lt;&gt;"",AR305=1),1,0)</f>
        <v>0</v>
      </c>
      <c r="AL305" s="534">
        <f t="shared" si="32"/>
        <v>0</v>
      </c>
      <c r="AM30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05" s="322"/>
      <c r="AO305" s="274"/>
      <c r="AP305" s="274"/>
      <c r="AR305" s="429">
        <f>IF(Taula423[[#This Row],[Núm. d''ordre]]&lt;&gt;"",1,0)</f>
        <v>0</v>
      </c>
      <c r="AT305" s="429">
        <f>IF(Taula423[[#This Row],[Núm. d''ordre]]&gt;0,1,0)</f>
        <v>1</v>
      </c>
      <c r="AV305" s="275">
        <f t="shared" si="33"/>
        <v>0</v>
      </c>
      <c r="AW305" s="275">
        <f t="shared" si="34"/>
        <v>0</v>
      </c>
      <c r="AX305" s="275">
        <f t="shared" si="29"/>
        <v>0</v>
      </c>
      <c r="AY305" s="274"/>
      <c r="AZ305" s="275">
        <f t="shared" si="30"/>
        <v>0</v>
      </c>
      <c r="BA305" s="275">
        <f t="shared" si="31"/>
        <v>0</v>
      </c>
      <c r="BZ305" s="276"/>
      <c r="CA305" s="276"/>
      <c r="CB305" s="276"/>
    </row>
    <row r="306" spans="1:80" ht="13.5" customHeight="1">
      <c r="A306" s="267"/>
      <c r="B306" s="274" t="str">
        <f>IF($C306&lt;&gt;"",MAX($B$7:B305)+1,"")</f>
        <v/>
      </c>
      <c r="C306" s="325"/>
      <c r="D306" s="337"/>
      <c r="E306" s="338"/>
      <c r="F306" s="311"/>
      <c r="G306" s="311"/>
      <c r="H306" s="324"/>
      <c r="I306" s="313">
        <f ca="1">DATEDIF(Taula423[[#This Row],[Data naixement dd/mm/aaaa]],TODAY(),"Y")</f>
        <v>124</v>
      </c>
      <c r="J306" s="325"/>
      <c r="K306" s="329"/>
      <c r="L306" s="342"/>
      <c r="M306" s="328"/>
      <c r="N306" s="328"/>
      <c r="O306" s="533" t="str">
        <f>IF(Taula423[[#This Row],[Data inici contracte]]&lt;&gt;0,Taula423[[#This Row],[Data finalització contracte]]+1,"")</f>
        <v/>
      </c>
      <c r="P30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06" s="373" t="str">
        <f>IF(Taula423[[#This Row],[Data inici contracte]]&lt;&gt;0,((Taula423[[#This Row],[Dies de contracte en vigor durant l´any 2023]]/365)*14),"")</f>
        <v/>
      </c>
      <c r="R306" s="367"/>
      <c r="S306" s="367"/>
      <c r="T30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06" s="373" t="str">
        <f>IF(Taula423[[#This Row],[Suma total d''hores d''atenció]]=0,"",AM306)</f>
        <v/>
      </c>
      <c r="V306" s="329"/>
      <c r="W306" s="339"/>
      <c r="X306" s="339"/>
      <c r="Y306" s="339"/>
      <c r="Z306" s="339"/>
      <c r="AA306" s="339"/>
      <c r="AB306" s="318">
        <f t="shared" si="28"/>
        <v>0</v>
      </c>
      <c r="AC306" s="335">
        <f>Taula423[[#This Row],[Mòdul aplicat]]</f>
        <v>0</v>
      </c>
      <c r="AD306" s="336"/>
      <c r="AE306" s="343"/>
      <c r="AF306" s="269"/>
      <c r="AG306" s="474" t="str">
        <f>IF(Taula423[[#This Row],[Data inici contracte]]=0,"",12/365*Taula423[[#This Row],[Dies de contracte en vigor durant l´any 2023]])</f>
        <v/>
      </c>
      <c r="AH306" s="474" t="str">
        <f>IF(Taula423[[#This Row],[Data inici contracte]]=0,"",2/365*Taula423[[#This Row],[Dies de contracte en vigor durant l´any 2023]])</f>
        <v/>
      </c>
      <c r="AI306" s="322">
        <f>IF(AR306=1,((241.81/365)*Taula423[[#This Row],[Dies de contracte en vigor durant l´any 2023]]),0)</f>
        <v>0</v>
      </c>
      <c r="AJ306" s="322"/>
      <c r="AK30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10)]]&lt;&gt;"",AR306=1),1,0)</f>
        <v>0</v>
      </c>
      <c r="AL306" s="534">
        <f t="shared" si="32"/>
        <v>0</v>
      </c>
      <c r="AM30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06" s="322"/>
      <c r="AO306" s="274"/>
      <c r="AP306" s="274"/>
      <c r="AR306" s="429">
        <f>IF(Taula423[[#This Row],[Núm. d''ordre]]&lt;&gt;"",1,0)</f>
        <v>0</v>
      </c>
      <c r="AT306" s="429">
        <f>IF(Taula423[[#This Row],[Núm. d''ordre]]&gt;0,1,0)</f>
        <v>1</v>
      </c>
      <c r="AV306" s="275">
        <f t="shared" si="33"/>
        <v>0</v>
      </c>
      <c r="AW306" s="275">
        <f t="shared" si="34"/>
        <v>0</v>
      </c>
      <c r="AX306" s="275">
        <f t="shared" si="29"/>
        <v>0</v>
      </c>
      <c r="AY306" s="274"/>
      <c r="AZ306" s="275">
        <f t="shared" si="30"/>
        <v>0</v>
      </c>
      <c r="BA306" s="275">
        <f t="shared" si="31"/>
        <v>0</v>
      </c>
      <c r="BZ306" s="276"/>
      <c r="CA306" s="276"/>
      <c r="CB306" s="276"/>
    </row>
    <row r="307" spans="1:80" ht="13.5" customHeight="1">
      <c r="A307" s="267"/>
      <c r="B307" s="274" t="str">
        <f>IF($C307&lt;&gt;"",MAX($B$7:B306)+1,"")</f>
        <v/>
      </c>
      <c r="C307" s="325"/>
      <c r="D307" s="337"/>
      <c r="E307" s="338"/>
      <c r="F307" s="311"/>
      <c r="G307" s="311"/>
      <c r="H307" s="324"/>
      <c r="I307" s="313">
        <f ca="1">DATEDIF(Taula423[[#This Row],[Data naixement dd/mm/aaaa]],TODAY(),"Y")</f>
        <v>124</v>
      </c>
      <c r="J307" s="325"/>
      <c r="K307" s="329"/>
      <c r="L307" s="342"/>
      <c r="M307" s="328"/>
      <c r="N307" s="328"/>
      <c r="O307" s="533" t="str">
        <f>IF(Taula423[[#This Row],[Data inici contracte]]&lt;&gt;0,Taula423[[#This Row],[Data finalització contracte]]+1,"")</f>
        <v/>
      </c>
      <c r="P30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07" s="373" t="str">
        <f>IF(Taula423[[#This Row],[Data inici contracte]]&lt;&gt;0,((Taula423[[#This Row],[Dies de contracte en vigor durant l´any 2023]]/365)*14),"")</f>
        <v/>
      </c>
      <c r="R307" s="367"/>
      <c r="S307" s="367"/>
      <c r="T30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07" s="373" t="str">
        <f>IF(Taula423[[#This Row],[Suma total d''hores d''atenció]]=0,"",AM307)</f>
        <v/>
      </c>
      <c r="V307" s="329"/>
      <c r="W307" s="339"/>
      <c r="X307" s="339"/>
      <c r="Y307" s="339"/>
      <c r="Z307" s="339"/>
      <c r="AA307" s="339"/>
      <c r="AB307" s="318">
        <f t="shared" si="28"/>
        <v>0</v>
      </c>
      <c r="AC307" s="335">
        <f>Taula423[[#This Row],[Mòdul aplicat]]</f>
        <v>0</v>
      </c>
      <c r="AD307" s="336"/>
      <c r="AE307" s="343"/>
      <c r="AF307" s="269"/>
      <c r="AG307" s="474" t="str">
        <f>IF(Taula423[[#This Row],[Data inici contracte]]=0,"",12/365*Taula423[[#This Row],[Dies de contracte en vigor durant l´any 2023]])</f>
        <v/>
      </c>
      <c r="AH307" s="474" t="str">
        <f>IF(Taula423[[#This Row],[Data inici contracte]]=0,"",2/365*Taula423[[#This Row],[Dies de contracte en vigor durant l´any 2023]])</f>
        <v/>
      </c>
      <c r="AI307" s="322">
        <f>IF(AR307=1,((241.81/365)*Taula423[[#This Row],[Dies de contracte en vigor durant l´any 2023]]),0)</f>
        <v>0</v>
      </c>
      <c r="AJ307" s="322"/>
      <c r="AK30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10)]]&lt;&gt;"",AR307=1),1,0)</f>
        <v>0</v>
      </c>
      <c r="AL307" s="534">
        <f t="shared" si="32"/>
        <v>0</v>
      </c>
      <c r="AM30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07" s="322"/>
      <c r="AO307" s="274"/>
      <c r="AP307" s="274"/>
      <c r="AR307" s="429">
        <f>IF(Taula423[[#This Row],[Núm. d''ordre]]&lt;&gt;"",1,0)</f>
        <v>0</v>
      </c>
      <c r="AT307" s="429">
        <f>IF(Taula423[[#This Row],[Núm. d''ordre]]&gt;0,1,0)</f>
        <v>1</v>
      </c>
      <c r="AV307" s="275">
        <f t="shared" si="33"/>
        <v>0</v>
      </c>
      <c r="AW307" s="275">
        <f t="shared" si="34"/>
        <v>0</v>
      </c>
      <c r="AX307" s="275">
        <f t="shared" si="29"/>
        <v>0</v>
      </c>
      <c r="AY307" s="274"/>
      <c r="AZ307" s="275">
        <f t="shared" si="30"/>
        <v>0</v>
      </c>
      <c r="BA307" s="275">
        <f t="shared" si="31"/>
        <v>0</v>
      </c>
      <c r="BZ307" s="276"/>
      <c r="CA307" s="276"/>
      <c r="CB307" s="276"/>
    </row>
    <row r="308" spans="1:80" ht="13.5" customHeight="1">
      <c r="A308" s="267"/>
      <c r="B308" s="274" t="str">
        <f>IF($C308&lt;&gt;"",MAX($B$7:B307)+1,"")</f>
        <v/>
      </c>
      <c r="C308" s="325"/>
      <c r="D308" s="337"/>
      <c r="E308" s="338"/>
      <c r="F308" s="311"/>
      <c r="G308" s="311"/>
      <c r="H308" s="324"/>
      <c r="I308" s="313">
        <f ca="1">DATEDIF(Taula423[[#This Row],[Data naixement dd/mm/aaaa]],TODAY(),"Y")</f>
        <v>124</v>
      </c>
      <c r="J308" s="325"/>
      <c r="K308" s="329"/>
      <c r="L308" s="342"/>
      <c r="M308" s="328"/>
      <c r="N308" s="328"/>
      <c r="O308" s="533" t="str">
        <f>IF(Taula423[[#This Row],[Data inici contracte]]&lt;&gt;0,Taula423[[#This Row],[Data finalització contracte]]+1,"")</f>
        <v/>
      </c>
      <c r="P30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08" s="373" t="str">
        <f>IF(Taula423[[#This Row],[Data inici contracte]]&lt;&gt;0,((Taula423[[#This Row],[Dies de contracte en vigor durant l´any 2023]]/365)*14),"")</f>
        <v/>
      </c>
      <c r="R308" s="367"/>
      <c r="S308" s="367"/>
      <c r="T30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08" s="373" t="str">
        <f>IF(Taula423[[#This Row],[Suma total d''hores d''atenció]]=0,"",AM308)</f>
        <v/>
      </c>
      <c r="V308" s="329"/>
      <c r="W308" s="339"/>
      <c r="X308" s="339"/>
      <c r="Y308" s="339"/>
      <c r="Z308" s="339"/>
      <c r="AA308" s="339"/>
      <c r="AB308" s="318">
        <f t="shared" si="28"/>
        <v>0</v>
      </c>
      <c r="AC308" s="335">
        <f>Taula423[[#This Row],[Mòdul aplicat]]</f>
        <v>0</v>
      </c>
      <c r="AD308" s="336"/>
      <c r="AE308" s="343"/>
      <c r="AF308" s="269"/>
      <c r="AG308" s="474" t="str">
        <f>IF(Taula423[[#This Row],[Data inici contracte]]=0,"",12/365*Taula423[[#This Row],[Dies de contracte en vigor durant l´any 2023]])</f>
        <v/>
      </c>
      <c r="AH308" s="474" t="str">
        <f>IF(Taula423[[#This Row],[Data inici contracte]]=0,"",2/365*Taula423[[#This Row],[Dies de contracte en vigor durant l´any 2023]])</f>
        <v/>
      </c>
      <c r="AI308" s="322">
        <f>IF(AR308=1,((241.81/365)*Taula423[[#This Row],[Dies de contracte en vigor durant l´any 2023]]),0)</f>
        <v>0</v>
      </c>
      <c r="AJ308" s="322"/>
      <c r="AK30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10)]]&lt;&gt;"",AR308=1),1,0)</f>
        <v>0</v>
      </c>
      <c r="AL308" s="534">
        <f t="shared" si="32"/>
        <v>0</v>
      </c>
      <c r="AM30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08" s="322"/>
      <c r="AO308" s="274"/>
      <c r="AP308" s="274"/>
      <c r="AR308" s="429">
        <f>IF(Taula423[[#This Row],[Núm. d''ordre]]&lt;&gt;"",1,0)</f>
        <v>0</v>
      </c>
      <c r="AT308" s="429">
        <f>IF(Taula423[[#This Row],[Núm. d''ordre]]&gt;0,1,0)</f>
        <v>1</v>
      </c>
      <c r="AV308" s="275">
        <f t="shared" si="33"/>
        <v>0</v>
      </c>
      <c r="AW308" s="275">
        <f t="shared" si="34"/>
        <v>0</v>
      </c>
      <c r="AX308" s="275">
        <f t="shared" si="29"/>
        <v>0</v>
      </c>
      <c r="AY308" s="274"/>
      <c r="AZ308" s="275">
        <f t="shared" si="30"/>
        <v>0</v>
      </c>
      <c r="BA308" s="275">
        <f t="shared" si="31"/>
        <v>0</v>
      </c>
      <c r="BZ308" s="276"/>
      <c r="CA308" s="276"/>
      <c r="CB308" s="276"/>
    </row>
    <row r="309" spans="1:80" ht="13.5" customHeight="1">
      <c r="A309" s="267"/>
      <c r="B309" s="274" t="str">
        <f>IF($C309&lt;&gt;"",MAX($B$7:B308)+1,"")</f>
        <v/>
      </c>
      <c r="C309" s="325"/>
      <c r="D309" s="337"/>
      <c r="E309" s="338"/>
      <c r="F309" s="311"/>
      <c r="G309" s="311"/>
      <c r="H309" s="324"/>
      <c r="I309" s="313">
        <f ca="1">DATEDIF(Taula423[[#This Row],[Data naixement dd/mm/aaaa]],TODAY(),"Y")</f>
        <v>124</v>
      </c>
      <c r="J309" s="325"/>
      <c r="K309" s="329"/>
      <c r="L309" s="342"/>
      <c r="M309" s="328"/>
      <c r="N309" s="328"/>
      <c r="O309" s="533" t="str">
        <f>IF(Taula423[[#This Row],[Data inici contracte]]&lt;&gt;0,Taula423[[#This Row],[Data finalització contracte]]+1,"")</f>
        <v/>
      </c>
      <c r="P30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09" s="373" t="str">
        <f>IF(Taula423[[#This Row],[Data inici contracte]]&lt;&gt;0,((Taula423[[#This Row],[Dies de contracte en vigor durant l´any 2023]]/365)*14),"")</f>
        <v/>
      </c>
      <c r="R309" s="367"/>
      <c r="S309" s="367"/>
      <c r="T30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09" s="373" t="str">
        <f>IF(Taula423[[#This Row],[Suma total d''hores d''atenció]]=0,"",AM309)</f>
        <v/>
      </c>
      <c r="V309" s="329"/>
      <c r="W309" s="339"/>
      <c r="X309" s="339"/>
      <c r="Y309" s="339"/>
      <c r="Z309" s="339"/>
      <c r="AA309" s="339"/>
      <c r="AB309" s="318">
        <f t="shared" si="28"/>
        <v>0</v>
      </c>
      <c r="AC309" s="335">
        <f>Taula423[[#This Row],[Mòdul aplicat]]</f>
        <v>0</v>
      </c>
      <c r="AD309" s="336"/>
      <c r="AE309" s="343"/>
      <c r="AF309" s="269"/>
      <c r="AG309" s="474" t="str">
        <f>IF(Taula423[[#This Row],[Data inici contracte]]=0,"",12/365*Taula423[[#This Row],[Dies de contracte en vigor durant l´any 2023]])</f>
        <v/>
      </c>
      <c r="AH309" s="474" t="str">
        <f>IF(Taula423[[#This Row],[Data inici contracte]]=0,"",2/365*Taula423[[#This Row],[Dies de contracte en vigor durant l´any 2023]])</f>
        <v/>
      </c>
      <c r="AI309" s="322">
        <f>IF(AR309=1,((241.81/365)*Taula423[[#This Row],[Dies de contracte en vigor durant l´any 2023]]),0)</f>
        <v>0</v>
      </c>
      <c r="AJ309" s="322"/>
      <c r="AK30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10)]]&lt;&gt;"",AR309=1),1,0)</f>
        <v>0</v>
      </c>
      <c r="AL309" s="534">
        <f t="shared" si="32"/>
        <v>0</v>
      </c>
      <c r="AM30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09" s="322"/>
      <c r="AO309" s="274"/>
      <c r="AP309" s="274"/>
      <c r="AR309" s="429">
        <f>IF(Taula423[[#This Row],[Núm. d''ordre]]&lt;&gt;"",1,0)</f>
        <v>0</v>
      </c>
      <c r="AT309" s="429">
        <f>IF(Taula423[[#This Row],[Núm. d''ordre]]&gt;0,1,0)</f>
        <v>1</v>
      </c>
      <c r="AV309" s="275">
        <f t="shared" si="33"/>
        <v>0</v>
      </c>
      <c r="AW309" s="275">
        <f t="shared" si="34"/>
        <v>0</v>
      </c>
      <c r="AX309" s="275">
        <f t="shared" si="29"/>
        <v>0</v>
      </c>
      <c r="AY309" s="274"/>
      <c r="AZ309" s="275">
        <f t="shared" si="30"/>
        <v>0</v>
      </c>
      <c r="BA309" s="275">
        <f t="shared" si="31"/>
        <v>0</v>
      </c>
      <c r="BZ309" s="276"/>
      <c r="CA309" s="276"/>
      <c r="CB309" s="276"/>
    </row>
    <row r="310" spans="1:80" ht="13.5" customHeight="1">
      <c r="A310" s="267"/>
      <c r="B310" s="274" t="str">
        <f>IF($C310&lt;&gt;"",MAX($B$7:B309)+1,"")</f>
        <v/>
      </c>
      <c r="C310" s="325"/>
      <c r="D310" s="337"/>
      <c r="E310" s="338"/>
      <c r="F310" s="311"/>
      <c r="G310" s="311"/>
      <c r="H310" s="324"/>
      <c r="I310" s="313">
        <f ca="1">DATEDIF(Taula423[[#This Row],[Data naixement dd/mm/aaaa]],TODAY(),"Y")</f>
        <v>124</v>
      </c>
      <c r="J310" s="325"/>
      <c r="K310" s="329"/>
      <c r="L310" s="342"/>
      <c r="M310" s="328"/>
      <c r="N310" s="328"/>
      <c r="O310" s="533" t="str">
        <f>IF(Taula423[[#This Row],[Data inici contracte]]&lt;&gt;0,Taula423[[#This Row],[Data finalització contracte]]+1,"")</f>
        <v/>
      </c>
      <c r="P31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10" s="373" t="str">
        <f>IF(Taula423[[#This Row],[Data inici contracte]]&lt;&gt;0,((Taula423[[#This Row],[Dies de contracte en vigor durant l´any 2023]]/365)*14),"")</f>
        <v/>
      </c>
      <c r="R310" s="367"/>
      <c r="S310" s="367"/>
      <c r="T31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10" s="373" t="str">
        <f>IF(Taula423[[#This Row],[Suma total d''hores d''atenció]]=0,"",AM310)</f>
        <v/>
      </c>
      <c r="V310" s="329"/>
      <c r="W310" s="339"/>
      <c r="X310" s="339"/>
      <c r="Y310" s="339"/>
      <c r="Z310" s="339"/>
      <c r="AA310" s="339"/>
      <c r="AB310" s="318">
        <f t="shared" si="28"/>
        <v>0</v>
      </c>
      <c r="AC310" s="335">
        <f>Taula423[[#This Row],[Mòdul aplicat]]</f>
        <v>0</v>
      </c>
      <c r="AD310" s="336"/>
      <c r="AE310" s="343"/>
      <c r="AF310" s="269"/>
      <c r="AG310" s="474" t="str">
        <f>IF(Taula423[[#This Row],[Data inici contracte]]=0,"",12/365*Taula423[[#This Row],[Dies de contracte en vigor durant l´any 2023]])</f>
        <v/>
      </c>
      <c r="AH310" s="474" t="str">
        <f>IF(Taula423[[#This Row],[Data inici contracte]]=0,"",2/365*Taula423[[#This Row],[Dies de contracte en vigor durant l´any 2023]])</f>
        <v/>
      </c>
      <c r="AI310" s="322">
        <f>IF(AR310=1,((241.81/365)*Taula423[[#This Row],[Dies de contracte en vigor durant l´any 2023]]),0)</f>
        <v>0</v>
      </c>
      <c r="AJ310" s="322"/>
      <c r="AK31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10)]]&lt;&gt;"",AR310=1),1,0)</f>
        <v>0</v>
      </c>
      <c r="AL310" s="534">
        <f t="shared" si="32"/>
        <v>0</v>
      </c>
      <c r="AM31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10" s="322"/>
      <c r="AO310" s="274"/>
      <c r="AP310" s="274"/>
      <c r="AR310" s="429">
        <f>IF(Taula423[[#This Row],[Núm. d''ordre]]&lt;&gt;"",1,0)</f>
        <v>0</v>
      </c>
      <c r="AT310" s="429">
        <f>IF(Taula423[[#This Row],[Núm. d''ordre]]&gt;0,1,0)</f>
        <v>1</v>
      </c>
      <c r="AV310" s="275">
        <f t="shared" si="33"/>
        <v>0</v>
      </c>
      <c r="AW310" s="275">
        <f t="shared" si="34"/>
        <v>0</v>
      </c>
      <c r="AX310" s="275">
        <f t="shared" si="29"/>
        <v>0</v>
      </c>
      <c r="AY310" s="274"/>
      <c r="AZ310" s="275">
        <f t="shared" si="30"/>
        <v>0</v>
      </c>
      <c r="BA310" s="275">
        <f t="shared" si="31"/>
        <v>0</v>
      </c>
      <c r="BZ310" s="276"/>
      <c r="CA310" s="276"/>
      <c r="CB310" s="276"/>
    </row>
    <row r="311" spans="1:80" ht="13.5" customHeight="1">
      <c r="A311" s="267"/>
      <c r="B311" s="274" t="str">
        <f>IF($C311&lt;&gt;"",MAX($B$7:B310)+1,"")</f>
        <v/>
      </c>
      <c r="C311" s="325"/>
      <c r="D311" s="337"/>
      <c r="E311" s="338"/>
      <c r="F311" s="311"/>
      <c r="G311" s="311"/>
      <c r="H311" s="324"/>
      <c r="I311" s="313">
        <f ca="1">DATEDIF(Taula423[[#This Row],[Data naixement dd/mm/aaaa]],TODAY(),"Y")</f>
        <v>124</v>
      </c>
      <c r="J311" s="325"/>
      <c r="K311" s="329"/>
      <c r="L311" s="342"/>
      <c r="M311" s="328"/>
      <c r="N311" s="328"/>
      <c r="O311" s="533" t="str">
        <f>IF(Taula423[[#This Row],[Data inici contracte]]&lt;&gt;0,Taula423[[#This Row],[Data finalització contracte]]+1,"")</f>
        <v/>
      </c>
      <c r="P31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11" s="373" t="str">
        <f>IF(Taula423[[#This Row],[Data inici contracte]]&lt;&gt;0,((Taula423[[#This Row],[Dies de contracte en vigor durant l´any 2023]]/365)*14),"")</f>
        <v/>
      </c>
      <c r="R311" s="367"/>
      <c r="S311" s="367"/>
      <c r="T31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11" s="373" t="str">
        <f>IF(Taula423[[#This Row],[Suma total d''hores d''atenció]]=0,"",AM311)</f>
        <v/>
      </c>
      <c r="V311" s="329"/>
      <c r="W311" s="339"/>
      <c r="X311" s="339"/>
      <c r="Y311" s="339"/>
      <c r="Z311" s="339"/>
      <c r="AA311" s="339"/>
      <c r="AB311" s="318">
        <f t="shared" si="28"/>
        <v>0</v>
      </c>
      <c r="AC311" s="335">
        <f>Taula423[[#This Row],[Mòdul aplicat]]</f>
        <v>0</v>
      </c>
      <c r="AD311" s="336"/>
      <c r="AE311" s="343"/>
      <c r="AF311" s="269"/>
      <c r="AG311" s="474" t="str">
        <f>IF(Taula423[[#This Row],[Data inici contracte]]=0,"",12/365*Taula423[[#This Row],[Dies de contracte en vigor durant l´any 2023]])</f>
        <v/>
      </c>
      <c r="AH311" s="474" t="str">
        <f>IF(Taula423[[#This Row],[Data inici contracte]]=0,"",2/365*Taula423[[#This Row],[Dies de contracte en vigor durant l´any 2023]])</f>
        <v/>
      </c>
      <c r="AI311" s="322">
        <f>IF(AR311=1,((241.81/365)*Taula423[[#This Row],[Dies de contracte en vigor durant l´any 2023]]),0)</f>
        <v>0</v>
      </c>
      <c r="AJ311" s="322"/>
      <c r="AK31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10)]]&lt;&gt;"",AR311=1),1,0)</f>
        <v>0</v>
      </c>
      <c r="AL311" s="534">
        <f t="shared" si="32"/>
        <v>0</v>
      </c>
      <c r="AM31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11" s="322"/>
      <c r="AO311" s="274"/>
      <c r="AP311" s="274"/>
      <c r="AR311" s="429">
        <f>IF(Taula423[[#This Row],[Núm. d''ordre]]&lt;&gt;"",1,0)</f>
        <v>0</v>
      </c>
      <c r="AT311" s="429">
        <f>IF(Taula423[[#This Row],[Núm. d''ordre]]&gt;0,1,0)</f>
        <v>1</v>
      </c>
      <c r="AV311" s="275">
        <f t="shared" si="33"/>
        <v>0</v>
      </c>
      <c r="AW311" s="275">
        <f t="shared" si="34"/>
        <v>0</v>
      </c>
      <c r="AX311" s="275">
        <f t="shared" si="29"/>
        <v>0</v>
      </c>
      <c r="AY311" s="274"/>
      <c r="AZ311" s="275">
        <f t="shared" si="30"/>
        <v>0</v>
      </c>
      <c r="BA311" s="275">
        <f t="shared" si="31"/>
        <v>0</v>
      </c>
      <c r="BZ311" s="276"/>
      <c r="CA311" s="276"/>
      <c r="CB311" s="276"/>
    </row>
    <row r="312" spans="1:80" ht="13.5" customHeight="1">
      <c r="A312" s="267"/>
      <c r="B312" s="274" t="str">
        <f>IF($C312&lt;&gt;"",MAX($B$7:B311)+1,"")</f>
        <v/>
      </c>
      <c r="C312" s="325"/>
      <c r="D312" s="337"/>
      <c r="E312" s="338"/>
      <c r="F312" s="311"/>
      <c r="G312" s="311"/>
      <c r="H312" s="324"/>
      <c r="I312" s="313">
        <f ca="1">DATEDIF(Taula423[[#This Row],[Data naixement dd/mm/aaaa]],TODAY(),"Y")</f>
        <v>124</v>
      </c>
      <c r="J312" s="325"/>
      <c r="K312" s="329"/>
      <c r="L312" s="342"/>
      <c r="M312" s="328"/>
      <c r="N312" s="328"/>
      <c r="O312" s="533" t="str">
        <f>IF(Taula423[[#This Row],[Data inici contracte]]&lt;&gt;0,Taula423[[#This Row],[Data finalització contracte]]+1,"")</f>
        <v/>
      </c>
      <c r="P31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12" s="373" t="str">
        <f>IF(Taula423[[#This Row],[Data inici contracte]]&lt;&gt;0,((Taula423[[#This Row],[Dies de contracte en vigor durant l´any 2023]]/365)*14),"")</f>
        <v/>
      </c>
      <c r="R312" s="367"/>
      <c r="S312" s="367"/>
      <c r="T31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12" s="373" t="str">
        <f>IF(Taula423[[#This Row],[Suma total d''hores d''atenció]]=0,"",AM312)</f>
        <v/>
      </c>
      <c r="V312" s="329"/>
      <c r="W312" s="339"/>
      <c r="X312" s="339"/>
      <c r="Y312" s="339"/>
      <c r="Z312" s="339"/>
      <c r="AA312" s="339"/>
      <c r="AB312" s="318">
        <f t="shared" si="28"/>
        <v>0</v>
      </c>
      <c r="AC312" s="335">
        <f>Taula423[[#This Row],[Mòdul aplicat]]</f>
        <v>0</v>
      </c>
      <c r="AD312" s="336"/>
      <c r="AE312" s="343"/>
      <c r="AF312" s="269"/>
      <c r="AG312" s="474" t="str">
        <f>IF(Taula423[[#This Row],[Data inici contracte]]=0,"",12/365*Taula423[[#This Row],[Dies de contracte en vigor durant l´any 2023]])</f>
        <v/>
      </c>
      <c r="AH312" s="474" t="str">
        <f>IF(Taula423[[#This Row],[Data inici contracte]]=0,"",2/365*Taula423[[#This Row],[Dies de contracte en vigor durant l´any 2023]])</f>
        <v/>
      </c>
      <c r="AI312" s="322">
        <f>IF(AR312=1,((241.81/365)*Taula423[[#This Row],[Dies de contracte en vigor durant l´any 2023]]),0)</f>
        <v>0</v>
      </c>
      <c r="AJ312" s="322"/>
      <c r="AK31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10)]]&lt;&gt;"",AR312=1),1,0)</f>
        <v>0</v>
      </c>
      <c r="AL312" s="534">
        <f t="shared" si="32"/>
        <v>0</v>
      </c>
      <c r="AM31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12" s="322"/>
      <c r="AO312" s="274"/>
      <c r="AP312" s="274"/>
      <c r="AR312" s="429">
        <f>IF(Taula423[[#This Row],[Núm. d''ordre]]&lt;&gt;"",1,0)</f>
        <v>0</v>
      </c>
      <c r="AT312" s="429">
        <f>IF(Taula423[[#This Row],[Núm. d''ordre]]&gt;0,1,0)</f>
        <v>1</v>
      </c>
      <c r="AV312" s="275">
        <f t="shared" si="33"/>
        <v>0</v>
      </c>
      <c r="AW312" s="275">
        <f t="shared" si="34"/>
        <v>0</v>
      </c>
      <c r="AX312" s="275">
        <f t="shared" si="29"/>
        <v>0</v>
      </c>
      <c r="AY312" s="274"/>
      <c r="AZ312" s="275">
        <f t="shared" si="30"/>
        <v>0</v>
      </c>
      <c r="BA312" s="275">
        <f t="shared" si="31"/>
        <v>0</v>
      </c>
      <c r="BZ312" s="276"/>
      <c r="CA312" s="276"/>
      <c r="CB312" s="276"/>
    </row>
    <row r="313" spans="1:80" ht="13.5" customHeight="1">
      <c r="A313" s="267"/>
      <c r="B313" s="274" t="str">
        <f>IF($C313&lt;&gt;"",MAX($B$7:B312)+1,"")</f>
        <v/>
      </c>
      <c r="C313" s="325"/>
      <c r="D313" s="337"/>
      <c r="E313" s="338"/>
      <c r="F313" s="311"/>
      <c r="G313" s="311"/>
      <c r="H313" s="324"/>
      <c r="I313" s="313">
        <f ca="1">DATEDIF(Taula423[[#This Row],[Data naixement dd/mm/aaaa]],TODAY(),"Y")</f>
        <v>124</v>
      </c>
      <c r="J313" s="325"/>
      <c r="K313" s="329"/>
      <c r="L313" s="342"/>
      <c r="M313" s="328"/>
      <c r="N313" s="328"/>
      <c r="O313" s="533" t="str">
        <f>IF(Taula423[[#This Row],[Data inici contracte]]&lt;&gt;0,Taula423[[#This Row],[Data finalització contracte]]+1,"")</f>
        <v/>
      </c>
      <c r="P31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13" s="373" t="str">
        <f>IF(Taula423[[#This Row],[Data inici contracte]]&lt;&gt;0,((Taula423[[#This Row],[Dies de contracte en vigor durant l´any 2023]]/365)*14),"")</f>
        <v/>
      </c>
      <c r="R313" s="367"/>
      <c r="S313" s="367"/>
      <c r="T31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13" s="373" t="str">
        <f>IF(Taula423[[#This Row],[Suma total d''hores d''atenció]]=0,"",AM313)</f>
        <v/>
      </c>
      <c r="V313" s="329"/>
      <c r="W313" s="339"/>
      <c r="X313" s="339"/>
      <c r="Y313" s="339"/>
      <c r="Z313" s="339"/>
      <c r="AA313" s="339"/>
      <c r="AB313" s="318">
        <f t="shared" si="28"/>
        <v>0</v>
      </c>
      <c r="AC313" s="335">
        <f>Taula423[[#This Row],[Mòdul aplicat]]</f>
        <v>0</v>
      </c>
      <c r="AD313" s="336"/>
      <c r="AE313" s="343"/>
      <c r="AF313" s="269"/>
      <c r="AG313" s="474" t="str">
        <f>IF(Taula423[[#This Row],[Data inici contracte]]=0,"",12/365*Taula423[[#This Row],[Dies de contracte en vigor durant l´any 2023]])</f>
        <v/>
      </c>
      <c r="AH313" s="474" t="str">
        <f>IF(Taula423[[#This Row],[Data inici contracte]]=0,"",2/365*Taula423[[#This Row],[Dies de contracte en vigor durant l´any 2023]])</f>
        <v/>
      </c>
      <c r="AI313" s="322">
        <f>IF(AR313=1,((241.81/365)*Taula423[[#This Row],[Dies de contracte en vigor durant l´any 2023]]),0)</f>
        <v>0</v>
      </c>
      <c r="AJ313" s="322"/>
      <c r="AK31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10)]]&lt;&gt;"",AR313=1),1,0)</f>
        <v>0</v>
      </c>
      <c r="AL313" s="534">
        <f t="shared" si="32"/>
        <v>0</v>
      </c>
      <c r="AM31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13" s="322"/>
      <c r="AO313" s="274"/>
      <c r="AP313" s="274"/>
      <c r="AR313" s="429">
        <f>IF(Taula423[[#This Row],[Núm. d''ordre]]&lt;&gt;"",1,0)</f>
        <v>0</v>
      </c>
      <c r="AT313" s="429">
        <f>IF(Taula423[[#This Row],[Núm. d''ordre]]&gt;0,1,0)</f>
        <v>1</v>
      </c>
      <c r="AV313" s="275">
        <f t="shared" si="33"/>
        <v>0</v>
      </c>
      <c r="AW313" s="275">
        <f t="shared" si="34"/>
        <v>0</v>
      </c>
      <c r="AX313" s="275">
        <f t="shared" si="29"/>
        <v>0</v>
      </c>
      <c r="AY313" s="274"/>
      <c r="AZ313" s="275">
        <f t="shared" si="30"/>
        <v>0</v>
      </c>
      <c r="BA313" s="275">
        <f t="shared" si="31"/>
        <v>0</v>
      </c>
      <c r="BZ313" s="276"/>
      <c r="CA313" s="276"/>
      <c r="CB313" s="276"/>
    </row>
    <row r="314" spans="1:80" ht="13.5" customHeight="1">
      <c r="A314" s="267"/>
      <c r="B314" s="274" t="str">
        <f>IF($C314&lt;&gt;"",MAX($B$7:B313)+1,"")</f>
        <v/>
      </c>
      <c r="C314" s="325"/>
      <c r="D314" s="337"/>
      <c r="E314" s="338"/>
      <c r="F314" s="311"/>
      <c r="G314" s="311"/>
      <c r="H314" s="324"/>
      <c r="I314" s="313">
        <f ca="1">DATEDIF(Taula423[[#This Row],[Data naixement dd/mm/aaaa]],TODAY(),"Y")</f>
        <v>124</v>
      </c>
      <c r="J314" s="325"/>
      <c r="K314" s="329"/>
      <c r="L314" s="342"/>
      <c r="M314" s="328"/>
      <c r="N314" s="328"/>
      <c r="O314" s="533" t="str">
        <f>IF(Taula423[[#This Row],[Data inici contracte]]&lt;&gt;0,Taula423[[#This Row],[Data finalització contracte]]+1,"")</f>
        <v/>
      </c>
      <c r="P31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14" s="373" t="str">
        <f>IF(Taula423[[#This Row],[Data inici contracte]]&lt;&gt;0,((Taula423[[#This Row],[Dies de contracte en vigor durant l´any 2023]]/365)*14),"")</f>
        <v/>
      </c>
      <c r="R314" s="367"/>
      <c r="S314" s="367"/>
      <c r="T31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14" s="373" t="str">
        <f>IF(Taula423[[#This Row],[Suma total d''hores d''atenció]]=0,"",AM314)</f>
        <v/>
      </c>
      <c r="V314" s="329"/>
      <c r="W314" s="339"/>
      <c r="X314" s="339"/>
      <c r="Y314" s="339"/>
      <c r="Z314" s="339"/>
      <c r="AA314" s="339"/>
      <c r="AB314" s="318">
        <f t="shared" si="28"/>
        <v>0</v>
      </c>
      <c r="AC314" s="335">
        <f>Taula423[[#This Row],[Mòdul aplicat]]</f>
        <v>0</v>
      </c>
      <c r="AD314" s="336"/>
      <c r="AE314" s="343"/>
      <c r="AF314" s="269"/>
      <c r="AG314" s="474" t="str">
        <f>IF(Taula423[[#This Row],[Data inici contracte]]=0,"",12/365*Taula423[[#This Row],[Dies de contracte en vigor durant l´any 2023]])</f>
        <v/>
      </c>
      <c r="AH314" s="474" t="str">
        <f>IF(Taula423[[#This Row],[Data inici contracte]]=0,"",2/365*Taula423[[#This Row],[Dies de contracte en vigor durant l´any 2023]])</f>
        <v/>
      </c>
      <c r="AI314" s="322">
        <f>IF(AR314=1,((241.81/365)*Taula423[[#This Row],[Dies de contracte en vigor durant l´any 2023]]),0)</f>
        <v>0</v>
      </c>
      <c r="AJ314" s="322"/>
      <c r="AK31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10)]]&lt;&gt;"",AR314=1),1,0)</f>
        <v>0</v>
      </c>
      <c r="AL314" s="534">
        <f t="shared" si="32"/>
        <v>0</v>
      </c>
      <c r="AM31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14" s="322"/>
      <c r="AO314" s="274"/>
      <c r="AP314" s="274"/>
      <c r="AR314" s="429">
        <f>IF(Taula423[[#This Row],[Núm. d''ordre]]&lt;&gt;"",1,0)</f>
        <v>0</v>
      </c>
      <c r="AT314" s="429">
        <f>IF(Taula423[[#This Row],[Núm. d''ordre]]&gt;0,1,0)</f>
        <v>1</v>
      </c>
      <c r="AV314" s="275">
        <f t="shared" si="33"/>
        <v>0</v>
      </c>
      <c r="AW314" s="275">
        <f t="shared" si="34"/>
        <v>0</v>
      </c>
      <c r="AX314" s="275">
        <f t="shared" si="29"/>
        <v>0</v>
      </c>
      <c r="AY314" s="274"/>
      <c r="AZ314" s="275">
        <f t="shared" si="30"/>
        <v>0</v>
      </c>
      <c r="BA314" s="275">
        <f t="shared" si="31"/>
        <v>0</v>
      </c>
      <c r="BZ314" s="276"/>
      <c r="CA314" s="276"/>
      <c r="CB314" s="276"/>
    </row>
    <row r="315" spans="1:80" ht="13.5" customHeight="1">
      <c r="A315" s="267"/>
      <c r="B315" s="274" t="str">
        <f>IF($C315&lt;&gt;"",MAX($B$7:B314)+1,"")</f>
        <v/>
      </c>
      <c r="C315" s="325"/>
      <c r="D315" s="337"/>
      <c r="E315" s="338"/>
      <c r="F315" s="311"/>
      <c r="G315" s="311"/>
      <c r="H315" s="324"/>
      <c r="I315" s="313">
        <f ca="1">DATEDIF(Taula423[[#This Row],[Data naixement dd/mm/aaaa]],TODAY(),"Y")</f>
        <v>124</v>
      </c>
      <c r="J315" s="325"/>
      <c r="K315" s="329"/>
      <c r="L315" s="342"/>
      <c r="M315" s="328"/>
      <c r="N315" s="328"/>
      <c r="O315" s="533" t="str">
        <f>IF(Taula423[[#This Row],[Data inici contracte]]&lt;&gt;0,Taula423[[#This Row],[Data finalització contracte]]+1,"")</f>
        <v/>
      </c>
      <c r="P31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15" s="373" t="str">
        <f>IF(Taula423[[#This Row],[Data inici contracte]]&lt;&gt;0,((Taula423[[#This Row],[Dies de contracte en vigor durant l´any 2023]]/365)*14),"")</f>
        <v/>
      </c>
      <c r="R315" s="367"/>
      <c r="S315" s="367"/>
      <c r="T31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15" s="373" t="str">
        <f>IF(Taula423[[#This Row],[Suma total d''hores d''atenció]]=0,"",AM315)</f>
        <v/>
      </c>
      <c r="V315" s="329"/>
      <c r="W315" s="339"/>
      <c r="X315" s="339"/>
      <c r="Y315" s="339"/>
      <c r="Z315" s="339"/>
      <c r="AA315" s="339"/>
      <c r="AB315" s="318">
        <f t="shared" si="28"/>
        <v>0</v>
      </c>
      <c r="AC315" s="335">
        <f>Taula423[[#This Row],[Mòdul aplicat]]</f>
        <v>0</v>
      </c>
      <c r="AD315" s="336"/>
      <c r="AE315" s="343"/>
      <c r="AF315" s="269"/>
      <c r="AG315" s="474" t="str">
        <f>IF(Taula423[[#This Row],[Data inici contracte]]=0,"",12/365*Taula423[[#This Row],[Dies de contracte en vigor durant l´any 2023]])</f>
        <v/>
      </c>
      <c r="AH315" s="474" t="str">
        <f>IF(Taula423[[#This Row],[Data inici contracte]]=0,"",2/365*Taula423[[#This Row],[Dies de contracte en vigor durant l´any 2023]])</f>
        <v/>
      </c>
      <c r="AI315" s="322">
        <f>IF(AR315=1,((241.81/365)*Taula423[[#This Row],[Dies de contracte en vigor durant l´any 2023]]),0)</f>
        <v>0</v>
      </c>
      <c r="AJ315" s="322"/>
      <c r="AK31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10)]]&lt;&gt;"",AR315=1),1,0)</f>
        <v>0</v>
      </c>
      <c r="AL315" s="534">
        <f t="shared" si="32"/>
        <v>0</v>
      </c>
      <c r="AM31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15" s="322"/>
      <c r="AO315" s="274"/>
      <c r="AP315" s="274"/>
      <c r="AR315" s="429">
        <f>IF(Taula423[[#This Row],[Núm. d''ordre]]&lt;&gt;"",1,0)</f>
        <v>0</v>
      </c>
      <c r="AT315" s="429">
        <f>IF(Taula423[[#This Row],[Núm. d''ordre]]&gt;0,1,0)</f>
        <v>1</v>
      </c>
      <c r="AV315" s="275">
        <f t="shared" si="33"/>
        <v>0</v>
      </c>
      <c r="AW315" s="275">
        <f t="shared" si="34"/>
        <v>0</v>
      </c>
      <c r="AX315" s="275">
        <f t="shared" si="29"/>
        <v>0</v>
      </c>
      <c r="AY315" s="274"/>
      <c r="AZ315" s="275">
        <f t="shared" si="30"/>
        <v>0</v>
      </c>
      <c r="BA315" s="275">
        <f t="shared" si="31"/>
        <v>0</v>
      </c>
      <c r="BZ315" s="276"/>
      <c r="CA315" s="276"/>
      <c r="CB315" s="276"/>
    </row>
    <row r="316" spans="1:80" ht="13.5" customHeight="1">
      <c r="A316" s="267"/>
      <c r="B316" s="274" t="str">
        <f>IF($C316&lt;&gt;"",MAX($B$7:B315)+1,"")</f>
        <v/>
      </c>
      <c r="C316" s="325"/>
      <c r="D316" s="337"/>
      <c r="E316" s="338"/>
      <c r="F316" s="311"/>
      <c r="G316" s="311"/>
      <c r="H316" s="324"/>
      <c r="I316" s="313">
        <f ca="1">DATEDIF(Taula423[[#This Row],[Data naixement dd/mm/aaaa]],TODAY(),"Y")</f>
        <v>124</v>
      </c>
      <c r="J316" s="325"/>
      <c r="K316" s="329"/>
      <c r="L316" s="342"/>
      <c r="M316" s="328"/>
      <c r="N316" s="328"/>
      <c r="O316" s="533" t="str">
        <f>IF(Taula423[[#This Row],[Data inici contracte]]&lt;&gt;0,Taula423[[#This Row],[Data finalització contracte]]+1,"")</f>
        <v/>
      </c>
      <c r="P31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16" s="373" t="str">
        <f>IF(Taula423[[#This Row],[Data inici contracte]]&lt;&gt;0,((Taula423[[#This Row],[Dies de contracte en vigor durant l´any 2023]]/365)*14),"")</f>
        <v/>
      </c>
      <c r="R316" s="367"/>
      <c r="S316" s="367"/>
      <c r="T31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16" s="373" t="str">
        <f>IF(Taula423[[#This Row],[Suma total d''hores d''atenció]]=0,"",AM316)</f>
        <v/>
      </c>
      <c r="V316" s="329"/>
      <c r="W316" s="339"/>
      <c r="X316" s="339"/>
      <c r="Y316" s="339"/>
      <c r="Z316" s="339"/>
      <c r="AA316" s="339"/>
      <c r="AB316" s="318">
        <f t="shared" si="28"/>
        <v>0</v>
      </c>
      <c r="AC316" s="335">
        <f>Taula423[[#This Row],[Mòdul aplicat]]</f>
        <v>0</v>
      </c>
      <c r="AD316" s="336"/>
      <c r="AE316" s="343"/>
      <c r="AF316" s="269"/>
      <c r="AG316" s="474" t="str">
        <f>IF(Taula423[[#This Row],[Data inici contracte]]=0,"",12/365*Taula423[[#This Row],[Dies de contracte en vigor durant l´any 2023]])</f>
        <v/>
      </c>
      <c r="AH316" s="474" t="str">
        <f>IF(Taula423[[#This Row],[Data inici contracte]]=0,"",2/365*Taula423[[#This Row],[Dies de contracte en vigor durant l´any 2023]])</f>
        <v/>
      </c>
      <c r="AI316" s="322">
        <f>IF(AR316=1,((241.81/365)*Taula423[[#This Row],[Dies de contracte en vigor durant l´any 2023]]),0)</f>
        <v>0</v>
      </c>
      <c r="AJ316" s="322"/>
      <c r="AK31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10)]]&lt;&gt;"",AR316=1),1,0)</f>
        <v>0</v>
      </c>
      <c r="AL316" s="534">
        <f t="shared" si="32"/>
        <v>0</v>
      </c>
      <c r="AM31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16" s="322"/>
      <c r="AO316" s="274"/>
      <c r="AP316" s="274"/>
      <c r="AR316" s="429">
        <f>IF(Taula423[[#This Row],[Núm. d''ordre]]&lt;&gt;"",1,0)</f>
        <v>0</v>
      </c>
      <c r="AT316" s="429">
        <f>IF(Taula423[[#This Row],[Núm. d''ordre]]&gt;0,1,0)</f>
        <v>1</v>
      </c>
      <c r="AV316" s="275">
        <f t="shared" si="33"/>
        <v>0</v>
      </c>
      <c r="AW316" s="275">
        <f t="shared" si="34"/>
        <v>0</v>
      </c>
      <c r="AX316" s="275">
        <f t="shared" si="29"/>
        <v>0</v>
      </c>
      <c r="AY316" s="274"/>
      <c r="AZ316" s="275">
        <f t="shared" si="30"/>
        <v>0</v>
      </c>
      <c r="BA316" s="275">
        <f t="shared" si="31"/>
        <v>0</v>
      </c>
      <c r="BZ316" s="276"/>
      <c r="CA316" s="276"/>
      <c r="CB316" s="276"/>
    </row>
    <row r="317" spans="1:80" ht="13.5" customHeight="1">
      <c r="A317" s="267"/>
      <c r="B317" s="274" t="str">
        <f>IF($C317&lt;&gt;"",MAX($B$7:B316)+1,"")</f>
        <v/>
      </c>
      <c r="C317" s="325"/>
      <c r="D317" s="337"/>
      <c r="E317" s="338"/>
      <c r="F317" s="311"/>
      <c r="G317" s="311"/>
      <c r="H317" s="324"/>
      <c r="I317" s="313">
        <f ca="1">DATEDIF(Taula423[[#This Row],[Data naixement dd/mm/aaaa]],TODAY(),"Y")</f>
        <v>124</v>
      </c>
      <c r="J317" s="325"/>
      <c r="K317" s="329"/>
      <c r="L317" s="342"/>
      <c r="M317" s="328"/>
      <c r="N317" s="328"/>
      <c r="O317" s="533" t="str">
        <f>IF(Taula423[[#This Row],[Data inici contracte]]&lt;&gt;0,Taula423[[#This Row],[Data finalització contracte]]+1,"")</f>
        <v/>
      </c>
      <c r="P31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17" s="373" t="str">
        <f>IF(Taula423[[#This Row],[Data inici contracte]]&lt;&gt;0,((Taula423[[#This Row],[Dies de contracte en vigor durant l´any 2023]]/365)*14),"")</f>
        <v/>
      </c>
      <c r="R317" s="367"/>
      <c r="S317" s="367"/>
      <c r="T31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17" s="373" t="str">
        <f>IF(Taula423[[#This Row],[Suma total d''hores d''atenció]]=0,"",AM317)</f>
        <v/>
      </c>
      <c r="V317" s="329"/>
      <c r="W317" s="339"/>
      <c r="X317" s="339"/>
      <c r="Y317" s="339"/>
      <c r="Z317" s="339"/>
      <c r="AA317" s="339"/>
      <c r="AB317" s="318">
        <f t="shared" si="28"/>
        <v>0</v>
      </c>
      <c r="AC317" s="335">
        <f>Taula423[[#This Row],[Mòdul aplicat]]</f>
        <v>0</v>
      </c>
      <c r="AD317" s="336"/>
      <c r="AE317" s="343"/>
      <c r="AF317" s="269"/>
      <c r="AG317" s="474" t="str">
        <f>IF(Taula423[[#This Row],[Data inici contracte]]=0,"",12/365*Taula423[[#This Row],[Dies de contracte en vigor durant l´any 2023]])</f>
        <v/>
      </c>
      <c r="AH317" s="474" t="str">
        <f>IF(Taula423[[#This Row],[Data inici contracte]]=0,"",2/365*Taula423[[#This Row],[Dies de contracte en vigor durant l´any 2023]])</f>
        <v/>
      </c>
      <c r="AI317" s="322">
        <f>IF(AR317=1,((241.81/365)*Taula423[[#This Row],[Dies de contracte en vigor durant l´any 2023]]),0)</f>
        <v>0</v>
      </c>
      <c r="AJ317" s="322"/>
      <c r="AK31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10)]]&lt;&gt;"",AR317=1),1,0)</f>
        <v>0</v>
      </c>
      <c r="AL317" s="534">
        <f t="shared" si="32"/>
        <v>0</v>
      </c>
      <c r="AM31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17" s="322"/>
      <c r="AO317" s="274"/>
      <c r="AP317" s="274"/>
      <c r="AR317" s="429">
        <f>IF(Taula423[[#This Row],[Núm. d''ordre]]&lt;&gt;"",1,0)</f>
        <v>0</v>
      </c>
      <c r="AT317" s="429">
        <f>IF(Taula423[[#This Row],[Núm. d''ordre]]&gt;0,1,0)</f>
        <v>1</v>
      </c>
      <c r="AV317" s="275">
        <f t="shared" si="33"/>
        <v>0</v>
      </c>
      <c r="AW317" s="275">
        <f t="shared" si="34"/>
        <v>0</v>
      </c>
      <c r="AX317" s="275">
        <f t="shared" si="29"/>
        <v>0</v>
      </c>
      <c r="AY317" s="274"/>
      <c r="AZ317" s="275">
        <f t="shared" si="30"/>
        <v>0</v>
      </c>
      <c r="BA317" s="275">
        <f t="shared" si="31"/>
        <v>0</v>
      </c>
      <c r="BZ317" s="276"/>
      <c r="CA317" s="276"/>
      <c r="CB317" s="276"/>
    </row>
    <row r="318" spans="1:80" ht="13.5" customHeight="1">
      <c r="A318" s="267"/>
      <c r="B318" s="274" t="str">
        <f>IF($C318&lt;&gt;"",MAX($B$7:B317)+1,"")</f>
        <v/>
      </c>
      <c r="C318" s="325"/>
      <c r="D318" s="337"/>
      <c r="E318" s="338"/>
      <c r="F318" s="311"/>
      <c r="G318" s="311"/>
      <c r="H318" s="324"/>
      <c r="I318" s="313">
        <f ca="1">DATEDIF(Taula423[[#This Row],[Data naixement dd/mm/aaaa]],TODAY(),"Y")</f>
        <v>124</v>
      </c>
      <c r="J318" s="325"/>
      <c r="K318" s="329"/>
      <c r="L318" s="342"/>
      <c r="M318" s="328"/>
      <c r="N318" s="328"/>
      <c r="O318" s="533" t="str">
        <f>IF(Taula423[[#This Row],[Data inici contracte]]&lt;&gt;0,Taula423[[#This Row],[Data finalització contracte]]+1,"")</f>
        <v/>
      </c>
      <c r="P31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18" s="373" t="str">
        <f>IF(Taula423[[#This Row],[Data inici contracte]]&lt;&gt;0,((Taula423[[#This Row],[Dies de contracte en vigor durant l´any 2023]]/365)*14),"")</f>
        <v/>
      </c>
      <c r="R318" s="367"/>
      <c r="S318" s="367"/>
      <c r="T31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18" s="373" t="str">
        <f>IF(Taula423[[#This Row],[Suma total d''hores d''atenció]]=0,"",AM318)</f>
        <v/>
      </c>
      <c r="V318" s="329"/>
      <c r="W318" s="339"/>
      <c r="X318" s="339"/>
      <c r="Y318" s="339"/>
      <c r="Z318" s="339"/>
      <c r="AA318" s="339"/>
      <c r="AB318" s="318">
        <f t="shared" si="28"/>
        <v>0</v>
      </c>
      <c r="AC318" s="335">
        <f>Taula423[[#This Row],[Mòdul aplicat]]</f>
        <v>0</v>
      </c>
      <c r="AD318" s="336"/>
      <c r="AE318" s="343"/>
      <c r="AF318" s="269"/>
      <c r="AG318" s="474" t="str">
        <f>IF(Taula423[[#This Row],[Data inici contracte]]=0,"",12/365*Taula423[[#This Row],[Dies de contracte en vigor durant l´any 2023]])</f>
        <v/>
      </c>
      <c r="AH318" s="474" t="str">
        <f>IF(Taula423[[#This Row],[Data inici contracte]]=0,"",2/365*Taula423[[#This Row],[Dies de contracte en vigor durant l´any 2023]])</f>
        <v/>
      </c>
      <c r="AI318" s="322">
        <f>IF(AR318=1,((241.81/365)*Taula423[[#This Row],[Dies de contracte en vigor durant l´any 2023]]),0)</f>
        <v>0</v>
      </c>
      <c r="AJ318" s="322"/>
      <c r="AK31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10)]]&lt;&gt;"",AR318=1),1,0)</f>
        <v>0</v>
      </c>
      <c r="AL318" s="534">
        <f t="shared" si="32"/>
        <v>0</v>
      </c>
      <c r="AM31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18" s="322"/>
      <c r="AO318" s="274"/>
      <c r="AP318" s="274"/>
      <c r="AR318" s="429">
        <f>IF(Taula423[[#This Row],[Núm. d''ordre]]&lt;&gt;"",1,0)</f>
        <v>0</v>
      </c>
      <c r="AT318" s="429">
        <f>IF(Taula423[[#This Row],[Núm. d''ordre]]&gt;0,1,0)</f>
        <v>1</v>
      </c>
      <c r="AV318" s="275">
        <f t="shared" si="33"/>
        <v>0</v>
      </c>
      <c r="AW318" s="275">
        <f t="shared" si="34"/>
        <v>0</v>
      </c>
      <c r="AX318" s="275">
        <f t="shared" si="29"/>
        <v>0</v>
      </c>
      <c r="AY318" s="274"/>
      <c r="AZ318" s="275">
        <f t="shared" si="30"/>
        <v>0</v>
      </c>
      <c r="BA318" s="275">
        <f t="shared" si="31"/>
        <v>0</v>
      </c>
      <c r="BZ318" s="276"/>
      <c r="CA318" s="276"/>
      <c r="CB318" s="276"/>
    </row>
    <row r="319" spans="1:80" ht="13.5" customHeight="1">
      <c r="A319" s="267"/>
      <c r="B319" s="274" t="str">
        <f>IF($C319&lt;&gt;"",MAX($B$7:B318)+1,"")</f>
        <v/>
      </c>
      <c r="C319" s="325"/>
      <c r="D319" s="337"/>
      <c r="E319" s="338"/>
      <c r="F319" s="311"/>
      <c r="G319" s="311"/>
      <c r="H319" s="324"/>
      <c r="I319" s="313">
        <f ca="1">DATEDIF(Taula423[[#This Row],[Data naixement dd/mm/aaaa]],TODAY(),"Y")</f>
        <v>124</v>
      </c>
      <c r="J319" s="325"/>
      <c r="K319" s="329"/>
      <c r="L319" s="342"/>
      <c r="M319" s="328"/>
      <c r="N319" s="328"/>
      <c r="O319" s="533" t="str">
        <f>IF(Taula423[[#This Row],[Data inici contracte]]&lt;&gt;0,Taula423[[#This Row],[Data finalització contracte]]+1,"")</f>
        <v/>
      </c>
      <c r="P31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19" s="373" t="str">
        <f>IF(Taula423[[#This Row],[Data inici contracte]]&lt;&gt;0,((Taula423[[#This Row],[Dies de contracte en vigor durant l´any 2023]]/365)*14),"")</f>
        <v/>
      </c>
      <c r="R319" s="367"/>
      <c r="S319" s="367"/>
      <c r="T31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19" s="373" t="str">
        <f>IF(Taula423[[#This Row],[Suma total d''hores d''atenció]]=0,"",AM319)</f>
        <v/>
      </c>
      <c r="V319" s="329"/>
      <c r="W319" s="339"/>
      <c r="X319" s="339"/>
      <c r="Y319" s="339"/>
      <c r="Z319" s="339"/>
      <c r="AA319" s="339"/>
      <c r="AB319" s="318">
        <f t="shared" si="28"/>
        <v>0</v>
      </c>
      <c r="AC319" s="335">
        <f>Taula423[[#This Row],[Mòdul aplicat]]</f>
        <v>0</v>
      </c>
      <c r="AD319" s="336"/>
      <c r="AE319" s="343"/>
      <c r="AF319" s="269"/>
      <c r="AG319" s="474" t="str">
        <f>IF(Taula423[[#This Row],[Data inici contracte]]=0,"",12/365*Taula423[[#This Row],[Dies de contracte en vigor durant l´any 2023]])</f>
        <v/>
      </c>
      <c r="AH319" s="474" t="str">
        <f>IF(Taula423[[#This Row],[Data inici contracte]]=0,"",2/365*Taula423[[#This Row],[Dies de contracte en vigor durant l´any 2023]])</f>
        <v/>
      </c>
      <c r="AI319" s="322">
        <f>IF(AR319=1,((241.81/365)*Taula423[[#This Row],[Dies de contracte en vigor durant l´any 2023]]),0)</f>
        <v>0</v>
      </c>
      <c r="AJ319" s="322"/>
      <c r="AK31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10)]]&lt;&gt;"",AR319=1),1,0)</f>
        <v>0</v>
      </c>
      <c r="AL319" s="534">
        <f t="shared" si="32"/>
        <v>0</v>
      </c>
      <c r="AM31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19" s="322"/>
      <c r="AO319" s="274"/>
      <c r="AP319" s="274"/>
      <c r="AR319" s="429">
        <f>IF(Taula423[[#This Row],[Núm. d''ordre]]&lt;&gt;"",1,0)</f>
        <v>0</v>
      </c>
      <c r="AT319" s="429">
        <f>IF(Taula423[[#This Row],[Núm. d''ordre]]&gt;0,1,0)</f>
        <v>1</v>
      </c>
      <c r="AV319" s="275">
        <f t="shared" si="33"/>
        <v>0</v>
      </c>
      <c r="AW319" s="275">
        <f t="shared" si="34"/>
        <v>0</v>
      </c>
      <c r="AX319" s="275">
        <f t="shared" si="29"/>
        <v>0</v>
      </c>
      <c r="AY319" s="274"/>
      <c r="AZ319" s="275">
        <f t="shared" si="30"/>
        <v>0</v>
      </c>
      <c r="BA319" s="275">
        <f t="shared" si="31"/>
        <v>0</v>
      </c>
      <c r="BZ319" s="276"/>
      <c r="CA319" s="276"/>
      <c r="CB319" s="276"/>
    </row>
    <row r="320" spans="1:80" ht="13.5" customHeight="1">
      <c r="A320" s="267"/>
      <c r="B320" s="274" t="str">
        <f>IF($C320&lt;&gt;"",MAX($B$7:B319)+1,"")</f>
        <v/>
      </c>
      <c r="C320" s="325"/>
      <c r="D320" s="337"/>
      <c r="E320" s="338"/>
      <c r="F320" s="311"/>
      <c r="G320" s="311"/>
      <c r="H320" s="324"/>
      <c r="I320" s="313">
        <f ca="1">DATEDIF(Taula423[[#This Row],[Data naixement dd/mm/aaaa]],TODAY(),"Y")</f>
        <v>124</v>
      </c>
      <c r="J320" s="325"/>
      <c r="K320" s="329"/>
      <c r="L320" s="342"/>
      <c r="M320" s="328"/>
      <c r="N320" s="328"/>
      <c r="O320" s="533" t="str">
        <f>IF(Taula423[[#This Row],[Data inici contracte]]&lt;&gt;0,Taula423[[#This Row],[Data finalització contracte]]+1,"")</f>
        <v/>
      </c>
      <c r="P32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20" s="373" t="str">
        <f>IF(Taula423[[#This Row],[Data inici contracte]]&lt;&gt;0,((Taula423[[#This Row],[Dies de contracte en vigor durant l´any 2023]]/365)*14),"")</f>
        <v/>
      </c>
      <c r="R320" s="367"/>
      <c r="S320" s="367"/>
      <c r="T32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20" s="373" t="str">
        <f>IF(Taula423[[#This Row],[Suma total d''hores d''atenció]]=0,"",AM320)</f>
        <v/>
      </c>
      <c r="V320" s="329"/>
      <c r="W320" s="339"/>
      <c r="X320" s="339"/>
      <c r="Y320" s="339"/>
      <c r="Z320" s="339"/>
      <c r="AA320" s="339"/>
      <c r="AB320" s="318">
        <f t="shared" si="28"/>
        <v>0</v>
      </c>
      <c r="AC320" s="335">
        <f>Taula423[[#This Row],[Mòdul aplicat]]</f>
        <v>0</v>
      </c>
      <c r="AD320" s="336"/>
      <c r="AE320" s="343"/>
      <c r="AF320" s="269"/>
      <c r="AG320" s="474" t="str">
        <f>IF(Taula423[[#This Row],[Data inici contracte]]=0,"",12/365*Taula423[[#This Row],[Dies de contracte en vigor durant l´any 2023]])</f>
        <v/>
      </c>
      <c r="AH320" s="474" t="str">
        <f>IF(Taula423[[#This Row],[Data inici contracte]]=0,"",2/365*Taula423[[#This Row],[Dies de contracte en vigor durant l´any 2023]])</f>
        <v/>
      </c>
      <c r="AI320" s="322">
        <f>IF(AR320=1,((241.81/365)*Taula423[[#This Row],[Dies de contracte en vigor durant l´any 2023]]),0)</f>
        <v>0</v>
      </c>
      <c r="AJ320" s="322"/>
      <c r="AK32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10)]]&lt;&gt;"",AR320=1),1,0)</f>
        <v>0</v>
      </c>
      <c r="AL320" s="534">
        <f t="shared" si="32"/>
        <v>0</v>
      </c>
      <c r="AM32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20" s="322"/>
      <c r="AO320" s="274"/>
      <c r="AP320" s="274"/>
      <c r="AR320" s="429">
        <f>IF(Taula423[[#This Row],[Núm. d''ordre]]&lt;&gt;"",1,0)</f>
        <v>0</v>
      </c>
      <c r="AT320" s="429">
        <f>IF(Taula423[[#This Row],[Núm. d''ordre]]&gt;0,1,0)</f>
        <v>1</v>
      </c>
      <c r="AV320" s="275">
        <f t="shared" si="33"/>
        <v>0</v>
      </c>
      <c r="AW320" s="275">
        <f t="shared" si="34"/>
        <v>0</v>
      </c>
      <c r="AX320" s="275">
        <f t="shared" si="29"/>
        <v>0</v>
      </c>
      <c r="AY320" s="274"/>
      <c r="AZ320" s="275">
        <f t="shared" si="30"/>
        <v>0</v>
      </c>
      <c r="BA320" s="275">
        <f t="shared" si="31"/>
        <v>0</v>
      </c>
      <c r="BZ320" s="276"/>
      <c r="CA320" s="276"/>
      <c r="CB320" s="276"/>
    </row>
    <row r="321" spans="1:80" ht="13.5" customHeight="1">
      <c r="A321" s="267"/>
      <c r="B321" s="274" t="str">
        <f>IF($C321&lt;&gt;"",MAX($B$7:B320)+1,"")</f>
        <v/>
      </c>
      <c r="C321" s="325"/>
      <c r="D321" s="337"/>
      <c r="E321" s="338"/>
      <c r="F321" s="311"/>
      <c r="G321" s="311"/>
      <c r="H321" s="324"/>
      <c r="I321" s="313">
        <f ca="1">DATEDIF(Taula423[[#This Row],[Data naixement dd/mm/aaaa]],TODAY(),"Y")</f>
        <v>124</v>
      </c>
      <c r="J321" s="325"/>
      <c r="K321" s="329"/>
      <c r="L321" s="342"/>
      <c r="M321" s="328"/>
      <c r="N321" s="328"/>
      <c r="O321" s="533" t="str">
        <f>IF(Taula423[[#This Row],[Data inici contracte]]&lt;&gt;0,Taula423[[#This Row],[Data finalització contracte]]+1,"")</f>
        <v/>
      </c>
      <c r="P32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21" s="373" t="str">
        <f>IF(Taula423[[#This Row],[Data inici contracte]]&lt;&gt;0,((Taula423[[#This Row],[Dies de contracte en vigor durant l´any 2023]]/365)*14),"")</f>
        <v/>
      </c>
      <c r="R321" s="367"/>
      <c r="S321" s="367"/>
      <c r="T32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21" s="373" t="str">
        <f>IF(Taula423[[#This Row],[Suma total d''hores d''atenció]]=0,"",AM321)</f>
        <v/>
      </c>
      <c r="V321" s="329"/>
      <c r="W321" s="339"/>
      <c r="X321" s="339"/>
      <c r="Y321" s="339"/>
      <c r="Z321" s="339"/>
      <c r="AA321" s="339"/>
      <c r="AB321" s="318">
        <f t="shared" si="28"/>
        <v>0</v>
      </c>
      <c r="AC321" s="335">
        <f>Taula423[[#This Row],[Mòdul aplicat]]</f>
        <v>0</v>
      </c>
      <c r="AD321" s="336"/>
      <c r="AE321" s="343"/>
      <c r="AF321" s="269"/>
      <c r="AG321" s="474" t="str">
        <f>IF(Taula423[[#This Row],[Data inici contracte]]=0,"",12/365*Taula423[[#This Row],[Dies de contracte en vigor durant l´any 2023]])</f>
        <v/>
      </c>
      <c r="AH321" s="474" t="str">
        <f>IF(Taula423[[#This Row],[Data inici contracte]]=0,"",2/365*Taula423[[#This Row],[Dies de contracte en vigor durant l´any 2023]])</f>
        <v/>
      </c>
      <c r="AI321" s="322">
        <f>IF(AR321=1,((241.81/365)*Taula423[[#This Row],[Dies de contracte en vigor durant l´any 2023]]),0)</f>
        <v>0</v>
      </c>
      <c r="AJ321" s="322"/>
      <c r="AK32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10)]]&lt;&gt;"",AR321=1),1,0)</f>
        <v>0</v>
      </c>
      <c r="AL321" s="534">
        <f t="shared" si="32"/>
        <v>0</v>
      </c>
      <c r="AM32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21" s="322"/>
      <c r="AO321" s="274"/>
      <c r="AP321" s="274"/>
      <c r="AR321" s="429">
        <f>IF(Taula423[[#This Row],[Núm. d''ordre]]&lt;&gt;"",1,0)</f>
        <v>0</v>
      </c>
      <c r="AT321" s="429">
        <f>IF(Taula423[[#This Row],[Núm. d''ordre]]&gt;0,1,0)</f>
        <v>1</v>
      </c>
      <c r="AV321" s="275">
        <f t="shared" si="33"/>
        <v>0</v>
      </c>
      <c r="AW321" s="275">
        <f t="shared" si="34"/>
        <v>0</v>
      </c>
      <c r="AX321" s="275">
        <f t="shared" si="29"/>
        <v>0</v>
      </c>
      <c r="AY321" s="274"/>
      <c r="AZ321" s="275">
        <f t="shared" si="30"/>
        <v>0</v>
      </c>
      <c r="BA321" s="275">
        <f t="shared" si="31"/>
        <v>0</v>
      </c>
      <c r="BZ321" s="276"/>
      <c r="CA321" s="276"/>
      <c r="CB321" s="276"/>
    </row>
    <row r="322" spans="1:80" ht="13.5" customHeight="1">
      <c r="A322" s="267"/>
      <c r="B322" s="274" t="str">
        <f>IF($C322&lt;&gt;"",MAX($B$7:B321)+1,"")</f>
        <v/>
      </c>
      <c r="C322" s="325"/>
      <c r="D322" s="337"/>
      <c r="E322" s="338"/>
      <c r="F322" s="311"/>
      <c r="G322" s="311"/>
      <c r="H322" s="324"/>
      <c r="I322" s="313">
        <f ca="1">DATEDIF(Taula423[[#This Row],[Data naixement dd/mm/aaaa]],TODAY(),"Y")</f>
        <v>124</v>
      </c>
      <c r="J322" s="325"/>
      <c r="K322" s="329"/>
      <c r="L322" s="342"/>
      <c r="M322" s="328"/>
      <c r="N322" s="328"/>
      <c r="O322" s="533" t="str">
        <f>IF(Taula423[[#This Row],[Data inici contracte]]&lt;&gt;0,Taula423[[#This Row],[Data finalització contracte]]+1,"")</f>
        <v/>
      </c>
      <c r="P32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22" s="373" t="str">
        <f>IF(Taula423[[#This Row],[Data inici contracte]]&lt;&gt;0,((Taula423[[#This Row],[Dies de contracte en vigor durant l´any 2023]]/365)*14),"")</f>
        <v/>
      </c>
      <c r="R322" s="367"/>
      <c r="S322" s="367"/>
      <c r="T32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22" s="373" t="str">
        <f>IF(Taula423[[#This Row],[Suma total d''hores d''atenció]]=0,"",AM322)</f>
        <v/>
      </c>
      <c r="V322" s="329"/>
      <c r="W322" s="339"/>
      <c r="X322" s="339"/>
      <c r="Y322" s="339"/>
      <c r="Z322" s="339"/>
      <c r="AA322" s="339"/>
      <c r="AB322" s="318">
        <f t="shared" si="28"/>
        <v>0</v>
      </c>
      <c r="AC322" s="335">
        <f>Taula423[[#This Row],[Mòdul aplicat]]</f>
        <v>0</v>
      </c>
      <c r="AD322" s="336"/>
      <c r="AE322" s="343"/>
      <c r="AF322" s="269"/>
      <c r="AG322" s="474" t="str">
        <f>IF(Taula423[[#This Row],[Data inici contracte]]=0,"",12/365*Taula423[[#This Row],[Dies de contracte en vigor durant l´any 2023]])</f>
        <v/>
      </c>
      <c r="AH322" s="474" t="str">
        <f>IF(Taula423[[#This Row],[Data inici contracte]]=0,"",2/365*Taula423[[#This Row],[Dies de contracte en vigor durant l´any 2023]])</f>
        <v/>
      </c>
      <c r="AI322" s="322">
        <f>IF(AR322=1,((241.81/365)*Taula423[[#This Row],[Dies de contracte en vigor durant l´any 2023]]),0)</f>
        <v>0</v>
      </c>
      <c r="AJ322" s="322"/>
      <c r="AK32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10)]]&lt;&gt;"",AR322=1),1,0)</f>
        <v>0</v>
      </c>
      <c r="AL322" s="534">
        <f t="shared" si="32"/>
        <v>0</v>
      </c>
      <c r="AM32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22" s="322"/>
      <c r="AO322" s="274"/>
      <c r="AP322" s="274"/>
      <c r="AR322" s="429">
        <f>IF(Taula423[[#This Row],[Núm. d''ordre]]&lt;&gt;"",1,0)</f>
        <v>0</v>
      </c>
      <c r="AT322" s="429">
        <f>IF(Taula423[[#This Row],[Núm. d''ordre]]&gt;0,1,0)</f>
        <v>1</v>
      </c>
      <c r="AV322" s="275">
        <f t="shared" si="33"/>
        <v>0</v>
      </c>
      <c r="AW322" s="275">
        <f t="shared" si="34"/>
        <v>0</v>
      </c>
      <c r="AX322" s="275">
        <f t="shared" si="29"/>
        <v>0</v>
      </c>
      <c r="AY322" s="274"/>
      <c r="AZ322" s="275">
        <f t="shared" si="30"/>
        <v>0</v>
      </c>
      <c r="BA322" s="275">
        <f t="shared" si="31"/>
        <v>0</v>
      </c>
      <c r="BZ322" s="276"/>
      <c r="CA322" s="276"/>
      <c r="CB322" s="276"/>
    </row>
    <row r="323" spans="1:80" ht="13.5" customHeight="1">
      <c r="A323" s="267"/>
      <c r="B323" s="274" t="str">
        <f>IF($C323&lt;&gt;"",MAX($B$7:B322)+1,"")</f>
        <v/>
      </c>
      <c r="C323" s="325"/>
      <c r="D323" s="337"/>
      <c r="E323" s="338"/>
      <c r="F323" s="311"/>
      <c r="G323" s="311"/>
      <c r="H323" s="324"/>
      <c r="I323" s="313">
        <f ca="1">DATEDIF(Taula423[[#This Row],[Data naixement dd/mm/aaaa]],TODAY(),"Y")</f>
        <v>124</v>
      </c>
      <c r="J323" s="325"/>
      <c r="K323" s="329"/>
      <c r="L323" s="342"/>
      <c r="M323" s="328"/>
      <c r="N323" s="328"/>
      <c r="O323" s="533" t="str">
        <f>IF(Taula423[[#This Row],[Data inici contracte]]&lt;&gt;0,Taula423[[#This Row],[Data finalització contracte]]+1,"")</f>
        <v/>
      </c>
      <c r="P32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23" s="373" t="str">
        <f>IF(Taula423[[#This Row],[Data inici contracte]]&lt;&gt;0,((Taula423[[#This Row],[Dies de contracte en vigor durant l´any 2023]]/365)*14),"")</f>
        <v/>
      </c>
      <c r="R323" s="367"/>
      <c r="S323" s="367"/>
      <c r="T32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23" s="373" t="str">
        <f>IF(Taula423[[#This Row],[Suma total d''hores d''atenció]]=0,"",AM323)</f>
        <v/>
      </c>
      <c r="V323" s="329"/>
      <c r="W323" s="339"/>
      <c r="X323" s="339"/>
      <c r="Y323" s="339"/>
      <c r="Z323" s="339"/>
      <c r="AA323" s="339"/>
      <c r="AB323" s="318">
        <f t="shared" si="28"/>
        <v>0</v>
      </c>
      <c r="AC323" s="335">
        <f>Taula423[[#This Row],[Mòdul aplicat]]</f>
        <v>0</v>
      </c>
      <c r="AD323" s="336"/>
      <c r="AE323" s="343"/>
      <c r="AF323" s="269"/>
      <c r="AG323" s="474" t="str">
        <f>IF(Taula423[[#This Row],[Data inici contracte]]=0,"",12/365*Taula423[[#This Row],[Dies de contracte en vigor durant l´any 2023]])</f>
        <v/>
      </c>
      <c r="AH323" s="474" t="str">
        <f>IF(Taula423[[#This Row],[Data inici contracte]]=0,"",2/365*Taula423[[#This Row],[Dies de contracte en vigor durant l´any 2023]])</f>
        <v/>
      </c>
      <c r="AI323" s="322">
        <f>IF(AR323=1,((241.81/365)*Taula423[[#This Row],[Dies de contracte en vigor durant l´any 2023]]),0)</f>
        <v>0</v>
      </c>
      <c r="AJ323" s="322"/>
      <c r="AK32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10)]]&lt;&gt;"",AR323=1),1,0)</f>
        <v>0</v>
      </c>
      <c r="AL323" s="534">
        <f t="shared" si="32"/>
        <v>0</v>
      </c>
      <c r="AM32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23" s="322"/>
      <c r="AO323" s="274"/>
      <c r="AP323" s="274"/>
      <c r="AR323" s="429">
        <f>IF(Taula423[[#This Row],[Núm. d''ordre]]&lt;&gt;"",1,0)</f>
        <v>0</v>
      </c>
      <c r="AT323" s="429">
        <f>IF(Taula423[[#This Row],[Núm. d''ordre]]&gt;0,1,0)</f>
        <v>1</v>
      </c>
      <c r="AV323" s="275">
        <f t="shared" si="33"/>
        <v>0</v>
      </c>
      <c r="AW323" s="275">
        <f t="shared" si="34"/>
        <v>0</v>
      </c>
      <c r="AX323" s="275">
        <f t="shared" si="29"/>
        <v>0</v>
      </c>
      <c r="AY323" s="274"/>
      <c r="AZ323" s="275">
        <f t="shared" si="30"/>
        <v>0</v>
      </c>
      <c r="BA323" s="275">
        <f t="shared" si="31"/>
        <v>0</v>
      </c>
      <c r="BZ323" s="276"/>
      <c r="CA323" s="276"/>
      <c r="CB323" s="276"/>
    </row>
    <row r="324" spans="1:80" ht="13.5" customHeight="1">
      <c r="A324" s="267"/>
      <c r="B324" s="274" t="str">
        <f>IF($C324&lt;&gt;"",MAX($B$7:B323)+1,"")</f>
        <v/>
      </c>
      <c r="C324" s="325"/>
      <c r="D324" s="337"/>
      <c r="E324" s="338"/>
      <c r="F324" s="311"/>
      <c r="G324" s="311"/>
      <c r="H324" s="324"/>
      <c r="I324" s="313">
        <f ca="1">DATEDIF(Taula423[[#This Row],[Data naixement dd/mm/aaaa]],TODAY(),"Y")</f>
        <v>124</v>
      </c>
      <c r="J324" s="325"/>
      <c r="K324" s="329"/>
      <c r="L324" s="342"/>
      <c r="M324" s="328"/>
      <c r="N324" s="328"/>
      <c r="O324" s="533" t="str">
        <f>IF(Taula423[[#This Row],[Data inici contracte]]&lt;&gt;0,Taula423[[#This Row],[Data finalització contracte]]+1,"")</f>
        <v/>
      </c>
      <c r="P32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24" s="373" t="str">
        <f>IF(Taula423[[#This Row],[Data inici contracte]]&lt;&gt;0,((Taula423[[#This Row],[Dies de contracte en vigor durant l´any 2023]]/365)*14),"")</f>
        <v/>
      </c>
      <c r="R324" s="367"/>
      <c r="S324" s="367"/>
      <c r="T32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24" s="373" t="str">
        <f>IF(Taula423[[#This Row],[Suma total d''hores d''atenció]]=0,"",AM324)</f>
        <v/>
      </c>
      <c r="V324" s="329"/>
      <c r="W324" s="339"/>
      <c r="X324" s="339"/>
      <c r="Y324" s="339"/>
      <c r="Z324" s="339"/>
      <c r="AA324" s="339"/>
      <c r="AB324" s="318">
        <f t="shared" si="28"/>
        <v>0</v>
      </c>
      <c r="AC324" s="335">
        <f>Taula423[[#This Row],[Mòdul aplicat]]</f>
        <v>0</v>
      </c>
      <c r="AD324" s="336"/>
      <c r="AE324" s="343"/>
      <c r="AF324" s="269"/>
      <c r="AG324" s="474" t="str">
        <f>IF(Taula423[[#This Row],[Data inici contracte]]=0,"",12/365*Taula423[[#This Row],[Dies de contracte en vigor durant l´any 2023]])</f>
        <v/>
      </c>
      <c r="AH324" s="474" t="str">
        <f>IF(Taula423[[#This Row],[Data inici contracte]]=0,"",2/365*Taula423[[#This Row],[Dies de contracte en vigor durant l´any 2023]])</f>
        <v/>
      </c>
      <c r="AI324" s="322">
        <f>IF(AR324=1,((241.81/365)*Taula423[[#This Row],[Dies de contracte en vigor durant l´any 2023]]),0)</f>
        <v>0</v>
      </c>
      <c r="AJ324" s="322"/>
      <c r="AK32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10)]]&lt;&gt;"",AR324=1),1,0)</f>
        <v>0</v>
      </c>
      <c r="AL324" s="534">
        <f t="shared" si="32"/>
        <v>0</v>
      </c>
      <c r="AM32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24" s="322"/>
      <c r="AO324" s="274"/>
      <c r="AP324" s="274"/>
      <c r="AR324" s="429">
        <f>IF(Taula423[[#This Row],[Núm. d''ordre]]&lt;&gt;"",1,0)</f>
        <v>0</v>
      </c>
      <c r="AT324" s="429">
        <f>IF(Taula423[[#This Row],[Núm. d''ordre]]&gt;0,1,0)</f>
        <v>1</v>
      </c>
      <c r="AV324" s="275">
        <f t="shared" si="33"/>
        <v>0</v>
      </c>
      <c r="AW324" s="275">
        <f t="shared" si="34"/>
        <v>0</v>
      </c>
      <c r="AX324" s="275">
        <f t="shared" si="29"/>
        <v>0</v>
      </c>
      <c r="AY324" s="274"/>
      <c r="AZ324" s="275">
        <f t="shared" si="30"/>
        <v>0</v>
      </c>
      <c r="BA324" s="275">
        <f t="shared" si="31"/>
        <v>0</v>
      </c>
      <c r="BZ324" s="276"/>
      <c r="CA324" s="276"/>
      <c r="CB324" s="276"/>
    </row>
    <row r="325" spans="1:80" ht="13.5" customHeight="1">
      <c r="A325" s="267"/>
      <c r="B325" s="274" t="str">
        <f>IF($C325&lt;&gt;"",MAX($B$7:B324)+1,"")</f>
        <v/>
      </c>
      <c r="C325" s="325"/>
      <c r="D325" s="337"/>
      <c r="E325" s="338"/>
      <c r="F325" s="311"/>
      <c r="G325" s="311"/>
      <c r="H325" s="324"/>
      <c r="I325" s="313">
        <f ca="1">DATEDIF(Taula423[[#This Row],[Data naixement dd/mm/aaaa]],TODAY(),"Y")</f>
        <v>124</v>
      </c>
      <c r="J325" s="325"/>
      <c r="K325" s="329"/>
      <c r="L325" s="342"/>
      <c r="M325" s="328"/>
      <c r="N325" s="328"/>
      <c r="O325" s="533" t="str">
        <f>IF(Taula423[[#This Row],[Data inici contracte]]&lt;&gt;0,Taula423[[#This Row],[Data finalització contracte]]+1,"")</f>
        <v/>
      </c>
      <c r="P32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25" s="373" t="str">
        <f>IF(Taula423[[#This Row],[Data inici contracte]]&lt;&gt;0,((Taula423[[#This Row],[Dies de contracte en vigor durant l´any 2023]]/365)*14),"")</f>
        <v/>
      </c>
      <c r="R325" s="367"/>
      <c r="S325" s="367"/>
      <c r="T32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25" s="373" t="str">
        <f>IF(Taula423[[#This Row],[Suma total d''hores d''atenció]]=0,"",AM325)</f>
        <v/>
      </c>
      <c r="V325" s="329"/>
      <c r="W325" s="339"/>
      <c r="X325" s="339"/>
      <c r="Y325" s="339"/>
      <c r="Z325" s="339"/>
      <c r="AA325" s="339"/>
      <c r="AB325" s="318">
        <f t="shared" si="28"/>
        <v>0</v>
      </c>
      <c r="AC325" s="335">
        <f>Taula423[[#This Row],[Mòdul aplicat]]</f>
        <v>0</v>
      </c>
      <c r="AD325" s="336"/>
      <c r="AE325" s="343"/>
      <c r="AF325" s="269"/>
      <c r="AG325" s="474" t="str">
        <f>IF(Taula423[[#This Row],[Data inici contracte]]=0,"",12/365*Taula423[[#This Row],[Dies de contracte en vigor durant l´any 2023]])</f>
        <v/>
      </c>
      <c r="AH325" s="474" t="str">
        <f>IF(Taula423[[#This Row],[Data inici contracte]]=0,"",2/365*Taula423[[#This Row],[Dies de contracte en vigor durant l´any 2023]])</f>
        <v/>
      </c>
      <c r="AI325" s="322">
        <f>IF(AR325=1,((241.81/365)*Taula423[[#This Row],[Dies de contracte en vigor durant l´any 2023]]),0)</f>
        <v>0</v>
      </c>
      <c r="AJ325" s="322"/>
      <c r="AK32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10)]]&lt;&gt;"",AR325=1),1,0)</f>
        <v>0</v>
      </c>
      <c r="AL325" s="534">
        <f t="shared" si="32"/>
        <v>0</v>
      </c>
      <c r="AM32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25" s="322"/>
      <c r="AO325" s="274"/>
      <c r="AP325" s="274"/>
      <c r="AR325" s="429">
        <f>IF(Taula423[[#This Row],[Núm. d''ordre]]&lt;&gt;"",1,0)</f>
        <v>0</v>
      </c>
      <c r="AT325" s="429">
        <f>IF(Taula423[[#This Row],[Núm. d''ordre]]&gt;0,1,0)</f>
        <v>1</v>
      </c>
      <c r="AV325" s="275">
        <f t="shared" si="33"/>
        <v>0</v>
      </c>
      <c r="AW325" s="275">
        <f t="shared" si="34"/>
        <v>0</v>
      </c>
      <c r="AX325" s="275">
        <f t="shared" si="29"/>
        <v>0</v>
      </c>
      <c r="AY325" s="274"/>
      <c r="AZ325" s="275">
        <f t="shared" si="30"/>
        <v>0</v>
      </c>
      <c r="BA325" s="275">
        <f t="shared" si="31"/>
        <v>0</v>
      </c>
      <c r="BZ325" s="276"/>
      <c r="CA325" s="276"/>
      <c r="CB325" s="276"/>
    </row>
    <row r="326" spans="1:80" ht="13.5" customHeight="1">
      <c r="A326" s="267"/>
      <c r="B326" s="274" t="str">
        <f>IF($C326&lt;&gt;"",MAX($B$7:B325)+1,"")</f>
        <v/>
      </c>
      <c r="C326" s="325"/>
      <c r="D326" s="337"/>
      <c r="E326" s="338"/>
      <c r="F326" s="311"/>
      <c r="G326" s="311"/>
      <c r="H326" s="324"/>
      <c r="I326" s="313">
        <f ca="1">DATEDIF(Taula423[[#This Row],[Data naixement dd/mm/aaaa]],TODAY(),"Y")</f>
        <v>124</v>
      </c>
      <c r="J326" s="325"/>
      <c r="K326" s="329"/>
      <c r="L326" s="342"/>
      <c r="M326" s="328"/>
      <c r="N326" s="328"/>
      <c r="O326" s="533" t="str">
        <f>IF(Taula423[[#This Row],[Data inici contracte]]&lt;&gt;0,Taula423[[#This Row],[Data finalització contracte]]+1,"")</f>
        <v/>
      </c>
      <c r="P32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26" s="373" t="str">
        <f>IF(Taula423[[#This Row],[Data inici contracte]]&lt;&gt;0,((Taula423[[#This Row],[Dies de contracte en vigor durant l´any 2023]]/365)*14),"")</f>
        <v/>
      </c>
      <c r="R326" s="367"/>
      <c r="S326" s="367"/>
      <c r="T32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26" s="373" t="str">
        <f>IF(Taula423[[#This Row],[Suma total d''hores d''atenció]]=0,"",AM326)</f>
        <v/>
      </c>
      <c r="V326" s="329"/>
      <c r="W326" s="339"/>
      <c r="X326" s="339"/>
      <c r="Y326" s="339"/>
      <c r="Z326" s="339"/>
      <c r="AA326" s="339"/>
      <c r="AB326" s="318">
        <f t="shared" si="28"/>
        <v>0</v>
      </c>
      <c r="AC326" s="335">
        <f>Taula423[[#This Row],[Mòdul aplicat]]</f>
        <v>0</v>
      </c>
      <c r="AD326" s="336"/>
      <c r="AE326" s="343"/>
      <c r="AF326" s="269"/>
      <c r="AG326" s="474" t="str">
        <f>IF(Taula423[[#This Row],[Data inici contracte]]=0,"",12/365*Taula423[[#This Row],[Dies de contracte en vigor durant l´any 2023]])</f>
        <v/>
      </c>
      <c r="AH326" s="474" t="str">
        <f>IF(Taula423[[#This Row],[Data inici contracte]]=0,"",2/365*Taula423[[#This Row],[Dies de contracte en vigor durant l´any 2023]])</f>
        <v/>
      </c>
      <c r="AI326" s="322">
        <f>IF(AR326=1,((241.81/365)*Taula423[[#This Row],[Dies de contracte en vigor durant l´any 2023]]),0)</f>
        <v>0</v>
      </c>
      <c r="AJ326" s="322"/>
      <c r="AK32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10)]]&lt;&gt;"",AR326=1),1,0)</f>
        <v>0</v>
      </c>
      <c r="AL326" s="534">
        <f t="shared" si="32"/>
        <v>0</v>
      </c>
      <c r="AM32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26" s="322"/>
      <c r="AO326" s="274"/>
      <c r="AP326" s="274"/>
      <c r="AR326" s="429">
        <f>IF(Taula423[[#This Row],[Núm. d''ordre]]&lt;&gt;"",1,0)</f>
        <v>0</v>
      </c>
      <c r="AT326" s="429">
        <f>IF(Taula423[[#This Row],[Núm. d''ordre]]&gt;0,1,0)</f>
        <v>1</v>
      </c>
      <c r="AV326" s="275">
        <f t="shared" si="33"/>
        <v>0</v>
      </c>
      <c r="AW326" s="275">
        <f t="shared" si="34"/>
        <v>0</v>
      </c>
      <c r="AX326" s="275">
        <f t="shared" si="29"/>
        <v>0</v>
      </c>
      <c r="AY326" s="274"/>
      <c r="AZ326" s="275">
        <f t="shared" si="30"/>
        <v>0</v>
      </c>
      <c r="BA326" s="275">
        <f t="shared" si="31"/>
        <v>0</v>
      </c>
      <c r="BZ326" s="276"/>
      <c r="CA326" s="276"/>
      <c r="CB326" s="276"/>
    </row>
    <row r="327" spans="1:80" ht="13.5" customHeight="1">
      <c r="A327" s="267"/>
      <c r="B327" s="274" t="str">
        <f>IF($C327&lt;&gt;"",MAX($B$7:B326)+1,"")</f>
        <v/>
      </c>
      <c r="C327" s="325"/>
      <c r="D327" s="337"/>
      <c r="E327" s="338"/>
      <c r="F327" s="311"/>
      <c r="G327" s="311"/>
      <c r="H327" s="324"/>
      <c r="I327" s="313">
        <f ca="1">DATEDIF(Taula423[[#This Row],[Data naixement dd/mm/aaaa]],TODAY(),"Y")</f>
        <v>124</v>
      </c>
      <c r="J327" s="325"/>
      <c r="K327" s="329"/>
      <c r="L327" s="342"/>
      <c r="M327" s="328"/>
      <c r="N327" s="328"/>
      <c r="O327" s="533" t="str">
        <f>IF(Taula423[[#This Row],[Data inici contracte]]&lt;&gt;0,Taula423[[#This Row],[Data finalització contracte]]+1,"")</f>
        <v/>
      </c>
      <c r="P32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27" s="373" t="str">
        <f>IF(Taula423[[#This Row],[Data inici contracte]]&lt;&gt;0,((Taula423[[#This Row],[Dies de contracte en vigor durant l´any 2023]]/365)*14),"")</f>
        <v/>
      </c>
      <c r="R327" s="367"/>
      <c r="S327" s="367"/>
      <c r="T32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27" s="373" t="str">
        <f>IF(Taula423[[#This Row],[Suma total d''hores d''atenció]]=0,"",AM327)</f>
        <v/>
      </c>
      <c r="V327" s="329"/>
      <c r="W327" s="339"/>
      <c r="X327" s="339"/>
      <c r="Y327" s="339"/>
      <c r="Z327" s="339"/>
      <c r="AA327" s="339"/>
      <c r="AB327" s="318">
        <f t="shared" ref="AB327:AB390" si="35">IF((AK327+AL327=2),AI327,0)</f>
        <v>0</v>
      </c>
      <c r="AC327" s="335">
        <f>Taula423[[#This Row],[Mòdul aplicat]]</f>
        <v>0</v>
      </c>
      <c r="AD327" s="336"/>
      <c r="AE327" s="343"/>
      <c r="AF327" s="269"/>
      <c r="AG327" s="474" t="str">
        <f>IF(Taula423[[#This Row],[Data inici contracte]]=0,"",12/365*Taula423[[#This Row],[Dies de contracte en vigor durant l´any 2023]])</f>
        <v/>
      </c>
      <c r="AH327" s="474" t="str">
        <f>IF(Taula423[[#This Row],[Data inici contracte]]=0,"",2/365*Taula423[[#This Row],[Dies de contracte en vigor durant l´any 2023]])</f>
        <v/>
      </c>
      <c r="AI327" s="322">
        <f>IF(AR327=1,((241.81/365)*Taula423[[#This Row],[Dies de contracte en vigor durant l´any 2023]]),0)</f>
        <v>0</v>
      </c>
      <c r="AJ327" s="322"/>
      <c r="AK32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10)]]&lt;&gt;"",AR327=1),1,0)</f>
        <v>0</v>
      </c>
      <c r="AL327" s="534">
        <f t="shared" si="32"/>
        <v>0</v>
      </c>
      <c r="AM32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27" s="322"/>
      <c r="AO327" s="274"/>
      <c r="AP327" s="274"/>
      <c r="AR327" s="429">
        <f>IF(Taula423[[#This Row],[Núm. d''ordre]]&lt;&gt;"",1,0)</f>
        <v>0</v>
      </c>
      <c r="AT327" s="429">
        <f>IF(Taula423[[#This Row],[Núm. d''ordre]]&gt;0,1,0)</f>
        <v>1</v>
      </c>
      <c r="AV327" s="275">
        <f t="shared" si="33"/>
        <v>0</v>
      </c>
      <c r="AW327" s="275">
        <f t="shared" si="34"/>
        <v>0</v>
      </c>
      <c r="AX327" s="275">
        <f t="shared" ref="AX327:AX390" si="36">IF(G327="No binari",1,0)</f>
        <v>0</v>
      </c>
      <c r="AY327" s="274"/>
      <c r="AZ327" s="275">
        <f t="shared" ref="AZ327:AZ390" si="37">IF(F327="Home",1,0)</f>
        <v>0</v>
      </c>
      <c r="BA327" s="275">
        <f t="shared" ref="BA327:BA390" si="38">IF(F327="Dona",1,0)</f>
        <v>0</v>
      </c>
      <c r="BZ327" s="276"/>
      <c r="CA327" s="276"/>
      <c r="CB327" s="276"/>
    </row>
    <row r="328" spans="1:80" ht="13.5" customHeight="1">
      <c r="A328" s="267"/>
      <c r="B328" s="274" t="str">
        <f>IF($C328&lt;&gt;"",MAX($B$7:B327)+1,"")</f>
        <v/>
      </c>
      <c r="C328" s="325"/>
      <c r="D328" s="337"/>
      <c r="E328" s="338"/>
      <c r="F328" s="311"/>
      <c r="G328" s="311"/>
      <c r="H328" s="324"/>
      <c r="I328" s="313">
        <f ca="1">DATEDIF(Taula423[[#This Row],[Data naixement dd/mm/aaaa]],TODAY(),"Y")</f>
        <v>124</v>
      </c>
      <c r="J328" s="325"/>
      <c r="K328" s="329"/>
      <c r="L328" s="342"/>
      <c r="M328" s="328"/>
      <c r="N328" s="328"/>
      <c r="O328" s="533" t="str">
        <f>IF(Taula423[[#This Row],[Data inici contracte]]&lt;&gt;0,Taula423[[#This Row],[Data finalització contracte]]+1,"")</f>
        <v/>
      </c>
      <c r="P32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28" s="373" t="str">
        <f>IF(Taula423[[#This Row],[Data inici contracte]]&lt;&gt;0,((Taula423[[#This Row],[Dies de contracte en vigor durant l´any 2023]]/365)*14),"")</f>
        <v/>
      </c>
      <c r="R328" s="367"/>
      <c r="S328" s="367"/>
      <c r="T32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28" s="373" t="str">
        <f>IF(Taula423[[#This Row],[Suma total d''hores d''atenció]]=0,"",AM328)</f>
        <v/>
      </c>
      <c r="V328" s="329"/>
      <c r="W328" s="339"/>
      <c r="X328" s="339"/>
      <c r="Y328" s="339"/>
      <c r="Z328" s="339"/>
      <c r="AA328" s="339"/>
      <c r="AB328" s="318">
        <f t="shared" si="35"/>
        <v>0</v>
      </c>
      <c r="AC328" s="335">
        <f>Taula423[[#This Row],[Mòdul aplicat]]</f>
        <v>0</v>
      </c>
      <c r="AD328" s="336"/>
      <c r="AE328" s="343"/>
      <c r="AF328" s="269"/>
      <c r="AG328" s="474" t="str">
        <f>IF(Taula423[[#This Row],[Data inici contracte]]=0,"",12/365*Taula423[[#This Row],[Dies de contracte en vigor durant l´any 2023]])</f>
        <v/>
      </c>
      <c r="AH328" s="474" t="str">
        <f>IF(Taula423[[#This Row],[Data inici contracte]]=0,"",2/365*Taula423[[#This Row],[Dies de contracte en vigor durant l´any 2023]])</f>
        <v/>
      </c>
      <c r="AI328" s="322">
        <f>IF(AR328=1,((241.81/365)*Taula423[[#This Row],[Dies de contracte en vigor durant l´any 2023]]),0)</f>
        <v>0</v>
      </c>
      <c r="AJ328" s="322"/>
      <c r="AK32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10)]]&lt;&gt;"",AR328=1),1,0)</f>
        <v>0</v>
      </c>
      <c r="AL328" s="534">
        <f t="shared" ref="AL328:AL391" si="39">IF(AM328="Atenció mínima assolida amb èxit",1,0)</f>
        <v>0</v>
      </c>
      <c r="AM32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28" s="322"/>
      <c r="AO328" s="274"/>
      <c r="AP328" s="274"/>
      <c r="AR328" s="429">
        <f>IF(Taula423[[#This Row],[Núm. d''ordre]]&lt;&gt;"",1,0)</f>
        <v>0</v>
      </c>
      <c r="AT328" s="429">
        <f>IF(Taula423[[#This Row],[Núm. d''ordre]]&gt;0,1,0)</f>
        <v>1</v>
      </c>
      <c r="AV328" s="275">
        <f t="shared" ref="AV328:AV391" si="40">IF(G328="Home",1,0)</f>
        <v>0</v>
      </c>
      <c r="AW328" s="275">
        <f t="shared" ref="AW328:AW391" si="41">IF(G328="Dona",1,0)</f>
        <v>0</v>
      </c>
      <c r="AX328" s="275">
        <f t="shared" si="36"/>
        <v>0</v>
      </c>
      <c r="AY328" s="274"/>
      <c r="AZ328" s="275">
        <f t="shared" si="37"/>
        <v>0</v>
      </c>
      <c r="BA328" s="275">
        <f t="shared" si="38"/>
        <v>0</v>
      </c>
      <c r="BZ328" s="276"/>
      <c r="CA328" s="276"/>
      <c r="CB328" s="276"/>
    </row>
    <row r="329" spans="1:80" ht="13.5" customHeight="1">
      <c r="A329" s="267"/>
      <c r="B329" s="274" t="str">
        <f>IF($C329&lt;&gt;"",MAX($B$7:B328)+1,"")</f>
        <v/>
      </c>
      <c r="C329" s="325"/>
      <c r="D329" s="337"/>
      <c r="E329" s="338"/>
      <c r="F329" s="311"/>
      <c r="G329" s="311"/>
      <c r="H329" s="324"/>
      <c r="I329" s="313">
        <f ca="1">DATEDIF(Taula423[[#This Row],[Data naixement dd/mm/aaaa]],TODAY(),"Y")</f>
        <v>124</v>
      </c>
      <c r="J329" s="325"/>
      <c r="K329" s="329"/>
      <c r="L329" s="342"/>
      <c r="M329" s="328"/>
      <c r="N329" s="328"/>
      <c r="O329" s="533" t="str">
        <f>IF(Taula423[[#This Row],[Data inici contracte]]&lt;&gt;0,Taula423[[#This Row],[Data finalització contracte]]+1,"")</f>
        <v/>
      </c>
      <c r="P32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29" s="373" t="str">
        <f>IF(Taula423[[#This Row],[Data inici contracte]]&lt;&gt;0,((Taula423[[#This Row],[Dies de contracte en vigor durant l´any 2023]]/365)*14),"")</f>
        <v/>
      </c>
      <c r="R329" s="367"/>
      <c r="S329" s="367"/>
      <c r="T32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29" s="373" t="str">
        <f>IF(Taula423[[#This Row],[Suma total d''hores d''atenció]]=0,"",AM329)</f>
        <v/>
      </c>
      <c r="V329" s="329"/>
      <c r="W329" s="339"/>
      <c r="X329" s="339"/>
      <c r="Y329" s="339"/>
      <c r="Z329" s="339"/>
      <c r="AA329" s="339"/>
      <c r="AB329" s="318">
        <f t="shared" si="35"/>
        <v>0</v>
      </c>
      <c r="AC329" s="335">
        <f>Taula423[[#This Row],[Mòdul aplicat]]</f>
        <v>0</v>
      </c>
      <c r="AD329" s="336"/>
      <c r="AE329" s="343"/>
      <c r="AF329" s="269"/>
      <c r="AG329" s="474" t="str">
        <f>IF(Taula423[[#This Row],[Data inici contracte]]=0,"",12/365*Taula423[[#This Row],[Dies de contracte en vigor durant l´any 2023]])</f>
        <v/>
      </c>
      <c r="AH329" s="474" t="str">
        <f>IF(Taula423[[#This Row],[Data inici contracte]]=0,"",2/365*Taula423[[#This Row],[Dies de contracte en vigor durant l´any 2023]])</f>
        <v/>
      </c>
      <c r="AI329" s="322">
        <f>IF(AR329=1,((241.81/365)*Taula423[[#This Row],[Dies de contracte en vigor durant l´any 2023]]),0)</f>
        <v>0</v>
      </c>
      <c r="AJ329" s="322"/>
      <c r="AK32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10)]]&lt;&gt;"",AR329=1),1,0)</f>
        <v>0</v>
      </c>
      <c r="AL329" s="534">
        <f t="shared" si="39"/>
        <v>0</v>
      </c>
      <c r="AM32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29" s="322"/>
      <c r="AO329" s="274"/>
      <c r="AP329" s="274"/>
      <c r="AR329" s="429">
        <f>IF(Taula423[[#This Row],[Núm. d''ordre]]&lt;&gt;"",1,0)</f>
        <v>0</v>
      </c>
      <c r="AT329" s="429">
        <f>IF(Taula423[[#This Row],[Núm. d''ordre]]&gt;0,1,0)</f>
        <v>1</v>
      </c>
      <c r="AV329" s="275">
        <f t="shared" si="40"/>
        <v>0</v>
      </c>
      <c r="AW329" s="275">
        <f t="shared" si="41"/>
        <v>0</v>
      </c>
      <c r="AX329" s="275">
        <f t="shared" si="36"/>
        <v>0</v>
      </c>
      <c r="AY329" s="274"/>
      <c r="AZ329" s="275">
        <f t="shared" si="37"/>
        <v>0</v>
      </c>
      <c r="BA329" s="275">
        <f t="shared" si="38"/>
        <v>0</v>
      </c>
      <c r="BZ329" s="276"/>
      <c r="CA329" s="276"/>
      <c r="CB329" s="276"/>
    </row>
    <row r="330" spans="1:80" ht="13.5" customHeight="1">
      <c r="A330" s="267"/>
      <c r="B330" s="274" t="str">
        <f>IF($C330&lt;&gt;"",MAX($B$7:B329)+1,"")</f>
        <v/>
      </c>
      <c r="C330" s="325"/>
      <c r="D330" s="337"/>
      <c r="E330" s="338"/>
      <c r="F330" s="311"/>
      <c r="G330" s="311"/>
      <c r="H330" s="324"/>
      <c r="I330" s="313">
        <f ca="1">DATEDIF(Taula423[[#This Row],[Data naixement dd/mm/aaaa]],TODAY(),"Y")</f>
        <v>124</v>
      </c>
      <c r="J330" s="325"/>
      <c r="K330" s="329"/>
      <c r="L330" s="342"/>
      <c r="M330" s="328"/>
      <c r="N330" s="328"/>
      <c r="O330" s="533" t="str">
        <f>IF(Taula423[[#This Row],[Data inici contracte]]&lt;&gt;0,Taula423[[#This Row],[Data finalització contracte]]+1,"")</f>
        <v/>
      </c>
      <c r="P33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30" s="373" t="str">
        <f>IF(Taula423[[#This Row],[Data inici contracte]]&lt;&gt;0,((Taula423[[#This Row],[Dies de contracte en vigor durant l´any 2023]]/365)*14),"")</f>
        <v/>
      </c>
      <c r="R330" s="367"/>
      <c r="S330" s="367"/>
      <c r="T33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30" s="373" t="str">
        <f>IF(Taula423[[#This Row],[Suma total d''hores d''atenció]]=0,"",AM330)</f>
        <v/>
      </c>
      <c r="V330" s="329"/>
      <c r="W330" s="339"/>
      <c r="X330" s="339"/>
      <c r="Y330" s="339"/>
      <c r="Z330" s="339"/>
      <c r="AA330" s="339"/>
      <c r="AB330" s="318">
        <f t="shared" si="35"/>
        <v>0</v>
      </c>
      <c r="AC330" s="335">
        <f>Taula423[[#This Row],[Mòdul aplicat]]</f>
        <v>0</v>
      </c>
      <c r="AD330" s="336"/>
      <c r="AE330" s="343"/>
      <c r="AF330" s="269"/>
      <c r="AG330" s="474" t="str">
        <f>IF(Taula423[[#This Row],[Data inici contracte]]=0,"",12/365*Taula423[[#This Row],[Dies de contracte en vigor durant l´any 2023]])</f>
        <v/>
      </c>
      <c r="AH330" s="474" t="str">
        <f>IF(Taula423[[#This Row],[Data inici contracte]]=0,"",2/365*Taula423[[#This Row],[Dies de contracte en vigor durant l´any 2023]])</f>
        <v/>
      </c>
      <c r="AI330" s="322">
        <f>IF(AR330=1,((241.81/365)*Taula423[[#This Row],[Dies de contracte en vigor durant l´any 2023]]),0)</f>
        <v>0</v>
      </c>
      <c r="AJ330" s="322"/>
      <c r="AK33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10)]]&lt;&gt;"",AR330=1),1,0)</f>
        <v>0</v>
      </c>
      <c r="AL330" s="534">
        <f t="shared" si="39"/>
        <v>0</v>
      </c>
      <c r="AM33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30" s="322"/>
      <c r="AO330" s="274"/>
      <c r="AP330" s="274"/>
      <c r="AR330" s="429">
        <f>IF(Taula423[[#This Row],[Núm. d''ordre]]&lt;&gt;"",1,0)</f>
        <v>0</v>
      </c>
      <c r="AT330" s="429">
        <f>IF(Taula423[[#This Row],[Núm. d''ordre]]&gt;0,1,0)</f>
        <v>1</v>
      </c>
      <c r="AV330" s="275">
        <f t="shared" si="40"/>
        <v>0</v>
      </c>
      <c r="AW330" s="275">
        <f t="shared" si="41"/>
        <v>0</v>
      </c>
      <c r="AX330" s="275">
        <f t="shared" si="36"/>
        <v>0</v>
      </c>
      <c r="AY330" s="274"/>
      <c r="AZ330" s="275">
        <f t="shared" si="37"/>
        <v>0</v>
      </c>
      <c r="BA330" s="275">
        <f t="shared" si="38"/>
        <v>0</v>
      </c>
      <c r="BZ330" s="276"/>
      <c r="CA330" s="276"/>
      <c r="CB330" s="276"/>
    </row>
    <row r="331" spans="1:80" ht="13.5" customHeight="1">
      <c r="A331" s="267"/>
      <c r="B331" s="274" t="str">
        <f>IF($C331&lt;&gt;"",MAX($B$7:B330)+1,"")</f>
        <v/>
      </c>
      <c r="C331" s="325"/>
      <c r="D331" s="337"/>
      <c r="E331" s="338"/>
      <c r="F331" s="311"/>
      <c r="G331" s="311"/>
      <c r="H331" s="324"/>
      <c r="I331" s="313">
        <f ca="1">DATEDIF(Taula423[[#This Row],[Data naixement dd/mm/aaaa]],TODAY(),"Y")</f>
        <v>124</v>
      </c>
      <c r="J331" s="325"/>
      <c r="K331" s="329"/>
      <c r="L331" s="342"/>
      <c r="M331" s="328"/>
      <c r="N331" s="328"/>
      <c r="O331" s="533" t="str">
        <f>IF(Taula423[[#This Row],[Data inici contracte]]&lt;&gt;0,Taula423[[#This Row],[Data finalització contracte]]+1,"")</f>
        <v/>
      </c>
      <c r="P33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31" s="373" t="str">
        <f>IF(Taula423[[#This Row],[Data inici contracte]]&lt;&gt;0,((Taula423[[#This Row],[Dies de contracte en vigor durant l´any 2023]]/365)*14),"")</f>
        <v/>
      </c>
      <c r="R331" s="367"/>
      <c r="S331" s="367"/>
      <c r="T33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31" s="373" t="str">
        <f>IF(Taula423[[#This Row],[Suma total d''hores d''atenció]]=0,"",AM331)</f>
        <v/>
      </c>
      <c r="V331" s="329"/>
      <c r="W331" s="339"/>
      <c r="X331" s="339"/>
      <c r="Y331" s="339"/>
      <c r="Z331" s="339"/>
      <c r="AA331" s="339"/>
      <c r="AB331" s="318">
        <f t="shared" si="35"/>
        <v>0</v>
      </c>
      <c r="AC331" s="335">
        <f>Taula423[[#This Row],[Mòdul aplicat]]</f>
        <v>0</v>
      </c>
      <c r="AD331" s="336"/>
      <c r="AE331" s="343"/>
      <c r="AF331" s="269"/>
      <c r="AG331" s="474" t="str">
        <f>IF(Taula423[[#This Row],[Data inici contracte]]=0,"",12/365*Taula423[[#This Row],[Dies de contracte en vigor durant l´any 2023]])</f>
        <v/>
      </c>
      <c r="AH331" s="474" t="str">
        <f>IF(Taula423[[#This Row],[Data inici contracte]]=0,"",2/365*Taula423[[#This Row],[Dies de contracte en vigor durant l´any 2023]])</f>
        <v/>
      </c>
      <c r="AI331" s="322">
        <f>IF(AR331=1,((241.81/365)*Taula423[[#This Row],[Dies de contracte en vigor durant l´any 2023]]),0)</f>
        <v>0</v>
      </c>
      <c r="AJ331" s="322"/>
      <c r="AK33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10)]]&lt;&gt;"",AR331=1),1,0)</f>
        <v>0</v>
      </c>
      <c r="AL331" s="534">
        <f t="shared" si="39"/>
        <v>0</v>
      </c>
      <c r="AM33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31" s="322"/>
      <c r="AO331" s="274"/>
      <c r="AP331" s="274"/>
      <c r="AR331" s="429">
        <f>IF(Taula423[[#This Row],[Núm. d''ordre]]&lt;&gt;"",1,0)</f>
        <v>0</v>
      </c>
      <c r="AT331" s="429">
        <f>IF(Taula423[[#This Row],[Núm. d''ordre]]&gt;0,1,0)</f>
        <v>1</v>
      </c>
      <c r="AV331" s="275">
        <f t="shared" si="40"/>
        <v>0</v>
      </c>
      <c r="AW331" s="275">
        <f t="shared" si="41"/>
        <v>0</v>
      </c>
      <c r="AX331" s="275">
        <f t="shared" si="36"/>
        <v>0</v>
      </c>
      <c r="AY331" s="274"/>
      <c r="AZ331" s="275">
        <f t="shared" si="37"/>
        <v>0</v>
      </c>
      <c r="BA331" s="275">
        <f t="shared" si="38"/>
        <v>0</v>
      </c>
      <c r="BZ331" s="276"/>
      <c r="CA331" s="276"/>
      <c r="CB331" s="276"/>
    </row>
    <row r="332" spans="1:80" ht="13.5" customHeight="1">
      <c r="A332" s="267"/>
      <c r="B332" s="274" t="str">
        <f>IF($C332&lt;&gt;"",MAX($B$7:B331)+1,"")</f>
        <v/>
      </c>
      <c r="C332" s="325"/>
      <c r="D332" s="337"/>
      <c r="E332" s="338"/>
      <c r="F332" s="311"/>
      <c r="G332" s="311"/>
      <c r="H332" s="324"/>
      <c r="I332" s="313">
        <f ca="1">DATEDIF(Taula423[[#This Row],[Data naixement dd/mm/aaaa]],TODAY(),"Y")</f>
        <v>124</v>
      </c>
      <c r="J332" s="325"/>
      <c r="K332" s="329"/>
      <c r="L332" s="342"/>
      <c r="M332" s="328"/>
      <c r="N332" s="328"/>
      <c r="O332" s="533" t="str">
        <f>IF(Taula423[[#This Row],[Data inici contracte]]&lt;&gt;0,Taula423[[#This Row],[Data finalització contracte]]+1,"")</f>
        <v/>
      </c>
      <c r="P33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32" s="373" t="str">
        <f>IF(Taula423[[#This Row],[Data inici contracte]]&lt;&gt;0,((Taula423[[#This Row],[Dies de contracte en vigor durant l´any 2023]]/365)*14),"")</f>
        <v/>
      </c>
      <c r="R332" s="367"/>
      <c r="S332" s="367"/>
      <c r="T33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32" s="373" t="str">
        <f>IF(Taula423[[#This Row],[Suma total d''hores d''atenció]]=0,"",AM332)</f>
        <v/>
      </c>
      <c r="V332" s="329"/>
      <c r="W332" s="339"/>
      <c r="X332" s="339"/>
      <c r="Y332" s="339"/>
      <c r="Z332" s="339"/>
      <c r="AA332" s="339"/>
      <c r="AB332" s="318">
        <f t="shared" si="35"/>
        <v>0</v>
      </c>
      <c r="AC332" s="335">
        <f>Taula423[[#This Row],[Mòdul aplicat]]</f>
        <v>0</v>
      </c>
      <c r="AD332" s="336"/>
      <c r="AE332" s="343"/>
      <c r="AF332" s="269"/>
      <c r="AG332" s="474" t="str">
        <f>IF(Taula423[[#This Row],[Data inici contracte]]=0,"",12/365*Taula423[[#This Row],[Dies de contracte en vigor durant l´any 2023]])</f>
        <v/>
      </c>
      <c r="AH332" s="474" t="str">
        <f>IF(Taula423[[#This Row],[Data inici contracte]]=0,"",2/365*Taula423[[#This Row],[Dies de contracte en vigor durant l´any 2023]])</f>
        <v/>
      </c>
      <c r="AI332" s="322">
        <f>IF(AR332=1,((241.81/365)*Taula423[[#This Row],[Dies de contracte en vigor durant l´any 2023]]),0)</f>
        <v>0</v>
      </c>
      <c r="AJ332" s="322"/>
      <c r="AK33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10)]]&lt;&gt;"",AR332=1),1,0)</f>
        <v>0</v>
      </c>
      <c r="AL332" s="534">
        <f t="shared" si="39"/>
        <v>0</v>
      </c>
      <c r="AM33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32" s="322"/>
      <c r="AO332" s="274"/>
      <c r="AP332" s="274"/>
      <c r="AR332" s="429">
        <f>IF(Taula423[[#This Row],[Núm. d''ordre]]&lt;&gt;"",1,0)</f>
        <v>0</v>
      </c>
      <c r="AT332" s="429">
        <f>IF(Taula423[[#This Row],[Núm. d''ordre]]&gt;0,1,0)</f>
        <v>1</v>
      </c>
      <c r="AV332" s="275">
        <f t="shared" si="40"/>
        <v>0</v>
      </c>
      <c r="AW332" s="275">
        <f t="shared" si="41"/>
        <v>0</v>
      </c>
      <c r="AX332" s="275">
        <f t="shared" si="36"/>
        <v>0</v>
      </c>
      <c r="AY332" s="274"/>
      <c r="AZ332" s="275">
        <f t="shared" si="37"/>
        <v>0</v>
      </c>
      <c r="BA332" s="275">
        <f t="shared" si="38"/>
        <v>0</v>
      </c>
      <c r="BZ332" s="276"/>
      <c r="CA332" s="276"/>
      <c r="CB332" s="276"/>
    </row>
    <row r="333" spans="1:80" ht="13.5" customHeight="1">
      <c r="A333" s="267"/>
      <c r="B333" s="274" t="str">
        <f>IF($C333&lt;&gt;"",MAX($B$7:B332)+1,"")</f>
        <v/>
      </c>
      <c r="C333" s="325"/>
      <c r="D333" s="337"/>
      <c r="E333" s="338"/>
      <c r="F333" s="311"/>
      <c r="G333" s="311"/>
      <c r="H333" s="324"/>
      <c r="I333" s="313">
        <f ca="1">DATEDIF(Taula423[[#This Row],[Data naixement dd/mm/aaaa]],TODAY(),"Y")</f>
        <v>124</v>
      </c>
      <c r="J333" s="325"/>
      <c r="K333" s="329"/>
      <c r="L333" s="342"/>
      <c r="M333" s="328"/>
      <c r="N333" s="328"/>
      <c r="O333" s="533" t="str">
        <f>IF(Taula423[[#This Row],[Data inici contracte]]&lt;&gt;0,Taula423[[#This Row],[Data finalització contracte]]+1,"")</f>
        <v/>
      </c>
      <c r="P33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33" s="373" t="str">
        <f>IF(Taula423[[#This Row],[Data inici contracte]]&lt;&gt;0,((Taula423[[#This Row],[Dies de contracte en vigor durant l´any 2023]]/365)*14),"")</f>
        <v/>
      </c>
      <c r="R333" s="367"/>
      <c r="S333" s="367"/>
      <c r="T33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33" s="373" t="str">
        <f>IF(Taula423[[#This Row],[Suma total d''hores d''atenció]]=0,"",AM333)</f>
        <v/>
      </c>
      <c r="V333" s="329"/>
      <c r="W333" s="339"/>
      <c r="X333" s="339"/>
      <c r="Y333" s="339"/>
      <c r="Z333" s="339"/>
      <c r="AA333" s="339"/>
      <c r="AB333" s="318">
        <f t="shared" si="35"/>
        <v>0</v>
      </c>
      <c r="AC333" s="335">
        <f>Taula423[[#This Row],[Mòdul aplicat]]</f>
        <v>0</v>
      </c>
      <c r="AD333" s="336"/>
      <c r="AE333" s="343"/>
      <c r="AF333" s="269"/>
      <c r="AG333" s="474" t="str">
        <f>IF(Taula423[[#This Row],[Data inici contracte]]=0,"",12/365*Taula423[[#This Row],[Dies de contracte en vigor durant l´any 2023]])</f>
        <v/>
      </c>
      <c r="AH333" s="474" t="str">
        <f>IF(Taula423[[#This Row],[Data inici contracte]]=0,"",2/365*Taula423[[#This Row],[Dies de contracte en vigor durant l´any 2023]])</f>
        <v/>
      </c>
      <c r="AI333" s="322">
        <f>IF(AR333=1,((241.81/365)*Taula423[[#This Row],[Dies de contracte en vigor durant l´any 2023]]),0)</f>
        <v>0</v>
      </c>
      <c r="AJ333" s="322"/>
      <c r="AK33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10)]]&lt;&gt;"",AR333=1),1,0)</f>
        <v>0</v>
      </c>
      <c r="AL333" s="534">
        <f t="shared" si="39"/>
        <v>0</v>
      </c>
      <c r="AM33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33" s="322"/>
      <c r="AO333" s="274"/>
      <c r="AP333" s="274"/>
      <c r="AR333" s="429">
        <f>IF(Taula423[[#This Row],[Núm. d''ordre]]&lt;&gt;"",1,0)</f>
        <v>0</v>
      </c>
      <c r="AT333" s="429">
        <f>IF(Taula423[[#This Row],[Núm. d''ordre]]&gt;0,1,0)</f>
        <v>1</v>
      </c>
      <c r="AV333" s="275">
        <f t="shared" si="40"/>
        <v>0</v>
      </c>
      <c r="AW333" s="275">
        <f t="shared" si="41"/>
        <v>0</v>
      </c>
      <c r="AX333" s="275">
        <f t="shared" si="36"/>
        <v>0</v>
      </c>
      <c r="AY333" s="274"/>
      <c r="AZ333" s="275">
        <f t="shared" si="37"/>
        <v>0</v>
      </c>
      <c r="BA333" s="275">
        <f t="shared" si="38"/>
        <v>0</v>
      </c>
      <c r="BZ333" s="276"/>
      <c r="CA333" s="276"/>
      <c r="CB333" s="276"/>
    </row>
    <row r="334" spans="1:80" ht="13.5" customHeight="1">
      <c r="A334" s="267"/>
      <c r="B334" s="274" t="str">
        <f>IF($C334&lt;&gt;"",MAX($B$7:B333)+1,"")</f>
        <v/>
      </c>
      <c r="C334" s="325"/>
      <c r="D334" s="337"/>
      <c r="E334" s="338"/>
      <c r="F334" s="311"/>
      <c r="G334" s="311"/>
      <c r="H334" s="324"/>
      <c r="I334" s="313">
        <f ca="1">DATEDIF(Taula423[[#This Row],[Data naixement dd/mm/aaaa]],TODAY(),"Y")</f>
        <v>124</v>
      </c>
      <c r="J334" s="325"/>
      <c r="K334" s="329"/>
      <c r="L334" s="342"/>
      <c r="M334" s="328"/>
      <c r="N334" s="328"/>
      <c r="O334" s="533" t="str">
        <f>IF(Taula423[[#This Row],[Data inici contracte]]&lt;&gt;0,Taula423[[#This Row],[Data finalització contracte]]+1,"")</f>
        <v/>
      </c>
      <c r="P33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34" s="373" t="str">
        <f>IF(Taula423[[#This Row],[Data inici contracte]]&lt;&gt;0,((Taula423[[#This Row],[Dies de contracte en vigor durant l´any 2023]]/365)*14),"")</f>
        <v/>
      </c>
      <c r="R334" s="367"/>
      <c r="S334" s="367"/>
      <c r="T33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34" s="373" t="str">
        <f>IF(Taula423[[#This Row],[Suma total d''hores d''atenció]]=0,"",AM334)</f>
        <v/>
      </c>
      <c r="V334" s="329"/>
      <c r="W334" s="339"/>
      <c r="X334" s="339"/>
      <c r="Y334" s="339"/>
      <c r="Z334" s="339"/>
      <c r="AA334" s="339"/>
      <c r="AB334" s="318">
        <f t="shared" si="35"/>
        <v>0</v>
      </c>
      <c r="AC334" s="335">
        <f>Taula423[[#This Row],[Mòdul aplicat]]</f>
        <v>0</v>
      </c>
      <c r="AD334" s="336"/>
      <c r="AE334" s="343"/>
      <c r="AF334" s="269"/>
      <c r="AG334" s="474" t="str">
        <f>IF(Taula423[[#This Row],[Data inici contracte]]=0,"",12/365*Taula423[[#This Row],[Dies de contracte en vigor durant l´any 2023]])</f>
        <v/>
      </c>
      <c r="AH334" s="474" t="str">
        <f>IF(Taula423[[#This Row],[Data inici contracte]]=0,"",2/365*Taula423[[#This Row],[Dies de contracte en vigor durant l´any 2023]])</f>
        <v/>
      </c>
      <c r="AI334" s="322">
        <f>IF(AR334=1,((241.81/365)*Taula423[[#This Row],[Dies de contracte en vigor durant l´any 2023]]),0)</f>
        <v>0</v>
      </c>
      <c r="AJ334" s="322"/>
      <c r="AK33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10)]]&lt;&gt;"",AR334=1),1,0)</f>
        <v>0</v>
      </c>
      <c r="AL334" s="534">
        <f t="shared" si="39"/>
        <v>0</v>
      </c>
      <c r="AM33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34" s="322"/>
      <c r="AO334" s="274"/>
      <c r="AP334" s="274"/>
      <c r="AR334" s="429">
        <f>IF(Taula423[[#This Row],[Núm. d''ordre]]&lt;&gt;"",1,0)</f>
        <v>0</v>
      </c>
      <c r="AT334" s="429">
        <f>IF(Taula423[[#This Row],[Núm. d''ordre]]&gt;0,1,0)</f>
        <v>1</v>
      </c>
      <c r="AV334" s="275">
        <f t="shared" si="40"/>
        <v>0</v>
      </c>
      <c r="AW334" s="275">
        <f t="shared" si="41"/>
        <v>0</v>
      </c>
      <c r="AX334" s="275">
        <f t="shared" si="36"/>
        <v>0</v>
      </c>
      <c r="AY334" s="274"/>
      <c r="AZ334" s="275">
        <f t="shared" si="37"/>
        <v>0</v>
      </c>
      <c r="BA334" s="275">
        <f t="shared" si="38"/>
        <v>0</v>
      </c>
      <c r="BZ334" s="276"/>
      <c r="CA334" s="276"/>
      <c r="CB334" s="276"/>
    </row>
    <row r="335" spans="1:80" ht="13.5" customHeight="1">
      <c r="A335" s="267"/>
      <c r="B335" s="274" t="str">
        <f>IF($C335&lt;&gt;"",MAX($B$7:B334)+1,"")</f>
        <v/>
      </c>
      <c r="C335" s="325"/>
      <c r="D335" s="337"/>
      <c r="E335" s="338"/>
      <c r="F335" s="311"/>
      <c r="G335" s="311"/>
      <c r="H335" s="324"/>
      <c r="I335" s="313">
        <f ca="1">DATEDIF(Taula423[[#This Row],[Data naixement dd/mm/aaaa]],TODAY(),"Y")</f>
        <v>124</v>
      </c>
      <c r="J335" s="325"/>
      <c r="K335" s="329"/>
      <c r="L335" s="342"/>
      <c r="M335" s="328"/>
      <c r="N335" s="328"/>
      <c r="O335" s="533" t="str">
        <f>IF(Taula423[[#This Row],[Data inici contracte]]&lt;&gt;0,Taula423[[#This Row],[Data finalització contracte]]+1,"")</f>
        <v/>
      </c>
      <c r="P33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35" s="373" t="str">
        <f>IF(Taula423[[#This Row],[Data inici contracte]]&lt;&gt;0,((Taula423[[#This Row],[Dies de contracte en vigor durant l´any 2023]]/365)*14),"")</f>
        <v/>
      </c>
      <c r="R335" s="367"/>
      <c r="S335" s="367"/>
      <c r="T33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35" s="373" t="str">
        <f>IF(Taula423[[#This Row],[Suma total d''hores d''atenció]]=0,"",AM335)</f>
        <v/>
      </c>
      <c r="V335" s="329"/>
      <c r="W335" s="339"/>
      <c r="X335" s="339"/>
      <c r="Y335" s="339"/>
      <c r="Z335" s="339"/>
      <c r="AA335" s="339"/>
      <c r="AB335" s="318">
        <f t="shared" si="35"/>
        <v>0</v>
      </c>
      <c r="AC335" s="335">
        <f>Taula423[[#This Row],[Mòdul aplicat]]</f>
        <v>0</v>
      </c>
      <c r="AD335" s="336"/>
      <c r="AE335" s="343"/>
      <c r="AF335" s="269"/>
      <c r="AG335" s="474" t="str">
        <f>IF(Taula423[[#This Row],[Data inici contracte]]=0,"",12/365*Taula423[[#This Row],[Dies de contracte en vigor durant l´any 2023]])</f>
        <v/>
      </c>
      <c r="AH335" s="474" t="str">
        <f>IF(Taula423[[#This Row],[Data inici contracte]]=0,"",2/365*Taula423[[#This Row],[Dies de contracte en vigor durant l´any 2023]])</f>
        <v/>
      </c>
      <c r="AI335" s="322">
        <f>IF(AR335=1,((241.81/365)*Taula423[[#This Row],[Dies de contracte en vigor durant l´any 2023]]),0)</f>
        <v>0</v>
      </c>
      <c r="AJ335" s="322"/>
      <c r="AK33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10)]]&lt;&gt;"",AR335=1),1,0)</f>
        <v>0</v>
      </c>
      <c r="AL335" s="534">
        <f t="shared" si="39"/>
        <v>0</v>
      </c>
      <c r="AM33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35" s="322"/>
      <c r="AO335" s="274"/>
      <c r="AP335" s="274"/>
      <c r="AR335" s="429">
        <f>IF(Taula423[[#This Row],[Núm. d''ordre]]&lt;&gt;"",1,0)</f>
        <v>0</v>
      </c>
      <c r="AT335" s="429">
        <f>IF(Taula423[[#This Row],[Núm. d''ordre]]&gt;0,1,0)</f>
        <v>1</v>
      </c>
      <c r="AV335" s="275">
        <f t="shared" si="40"/>
        <v>0</v>
      </c>
      <c r="AW335" s="275">
        <f t="shared" si="41"/>
        <v>0</v>
      </c>
      <c r="AX335" s="275">
        <f t="shared" si="36"/>
        <v>0</v>
      </c>
      <c r="AY335" s="274"/>
      <c r="AZ335" s="275">
        <f t="shared" si="37"/>
        <v>0</v>
      </c>
      <c r="BA335" s="275">
        <f t="shared" si="38"/>
        <v>0</v>
      </c>
      <c r="BZ335" s="276"/>
      <c r="CA335" s="276"/>
      <c r="CB335" s="276"/>
    </row>
    <row r="336" spans="1:80" ht="13.5" customHeight="1">
      <c r="A336" s="267"/>
      <c r="B336" s="274" t="str">
        <f>IF($C336&lt;&gt;"",MAX($B$7:B335)+1,"")</f>
        <v/>
      </c>
      <c r="C336" s="325"/>
      <c r="D336" s="337"/>
      <c r="E336" s="338"/>
      <c r="F336" s="311"/>
      <c r="G336" s="311"/>
      <c r="H336" s="324"/>
      <c r="I336" s="313">
        <f ca="1">DATEDIF(Taula423[[#This Row],[Data naixement dd/mm/aaaa]],TODAY(),"Y")</f>
        <v>124</v>
      </c>
      <c r="J336" s="325"/>
      <c r="K336" s="329"/>
      <c r="L336" s="342"/>
      <c r="M336" s="328"/>
      <c r="N336" s="328"/>
      <c r="O336" s="533" t="str">
        <f>IF(Taula423[[#This Row],[Data inici contracte]]&lt;&gt;0,Taula423[[#This Row],[Data finalització contracte]]+1,"")</f>
        <v/>
      </c>
      <c r="P33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36" s="373" t="str">
        <f>IF(Taula423[[#This Row],[Data inici contracte]]&lt;&gt;0,((Taula423[[#This Row],[Dies de contracte en vigor durant l´any 2023]]/365)*14),"")</f>
        <v/>
      </c>
      <c r="R336" s="367"/>
      <c r="S336" s="367"/>
      <c r="T33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36" s="373" t="str">
        <f>IF(Taula423[[#This Row],[Suma total d''hores d''atenció]]=0,"",AM336)</f>
        <v/>
      </c>
      <c r="V336" s="329"/>
      <c r="W336" s="339"/>
      <c r="X336" s="339"/>
      <c r="Y336" s="339"/>
      <c r="Z336" s="339"/>
      <c r="AA336" s="339"/>
      <c r="AB336" s="318">
        <f t="shared" si="35"/>
        <v>0</v>
      </c>
      <c r="AC336" s="335">
        <f>Taula423[[#This Row],[Mòdul aplicat]]</f>
        <v>0</v>
      </c>
      <c r="AD336" s="336"/>
      <c r="AE336" s="343"/>
      <c r="AF336" s="269"/>
      <c r="AG336" s="474" t="str">
        <f>IF(Taula423[[#This Row],[Data inici contracte]]=0,"",12/365*Taula423[[#This Row],[Dies de contracte en vigor durant l´any 2023]])</f>
        <v/>
      </c>
      <c r="AH336" s="474" t="str">
        <f>IF(Taula423[[#This Row],[Data inici contracte]]=0,"",2/365*Taula423[[#This Row],[Dies de contracte en vigor durant l´any 2023]])</f>
        <v/>
      </c>
      <c r="AI336" s="322">
        <f>IF(AR336=1,((241.81/365)*Taula423[[#This Row],[Dies de contracte en vigor durant l´any 2023]]),0)</f>
        <v>0</v>
      </c>
      <c r="AJ336" s="322"/>
      <c r="AK33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10)]]&lt;&gt;"",AR336=1),1,0)</f>
        <v>0</v>
      </c>
      <c r="AL336" s="534">
        <f t="shared" si="39"/>
        <v>0</v>
      </c>
      <c r="AM33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36" s="322"/>
      <c r="AO336" s="274"/>
      <c r="AP336" s="274"/>
      <c r="AR336" s="429">
        <f>IF(Taula423[[#This Row],[Núm. d''ordre]]&lt;&gt;"",1,0)</f>
        <v>0</v>
      </c>
      <c r="AT336" s="429">
        <f>IF(Taula423[[#This Row],[Núm. d''ordre]]&gt;0,1,0)</f>
        <v>1</v>
      </c>
      <c r="AV336" s="275">
        <f t="shared" si="40"/>
        <v>0</v>
      </c>
      <c r="AW336" s="275">
        <f t="shared" si="41"/>
        <v>0</v>
      </c>
      <c r="AX336" s="275">
        <f t="shared" si="36"/>
        <v>0</v>
      </c>
      <c r="AY336" s="274"/>
      <c r="AZ336" s="275">
        <f t="shared" si="37"/>
        <v>0</v>
      </c>
      <c r="BA336" s="275">
        <f t="shared" si="38"/>
        <v>0</v>
      </c>
      <c r="BZ336" s="276"/>
      <c r="CA336" s="276"/>
      <c r="CB336" s="276"/>
    </row>
    <row r="337" spans="1:80" ht="13.5" customHeight="1">
      <c r="A337" s="267"/>
      <c r="B337" s="274" t="str">
        <f>IF($C337&lt;&gt;"",MAX($B$7:B336)+1,"")</f>
        <v/>
      </c>
      <c r="C337" s="325"/>
      <c r="D337" s="337"/>
      <c r="E337" s="338"/>
      <c r="F337" s="311"/>
      <c r="G337" s="311"/>
      <c r="H337" s="324"/>
      <c r="I337" s="313">
        <f ca="1">DATEDIF(Taula423[[#This Row],[Data naixement dd/mm/aaaa]],TODAY(),"Y")</f>
        <v>124</v>
      </c>
      <c r="J337" s="325"/>
      <c r="K337" s="329"/>
      <c r="L337" s="342"/>
      <c r="M337" s="328"/>
      <c r="N337" s="328"/>
      <c r="O337" s="533" t="str">
        <f>IF(Taula423[[#This Row],[Data inici contracte]]&lt;&gt;0,Taula423[[#This Row],[Data finalització contracte]]+1,"")</f>
        <v/>
      </c>
      <c r="P33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37" s="373" t="str">
        <f>IF(Taula423[[#This Row],[Data inici contracte]]&lt;&gt;0,((Taula423[[#This Row],[Dies de contracte en vigor durant l´any 2023]]/365)*14),"")</f>
        <v/>
      </c>
      <c r="R337" s="367"/>
      <c r="S337" s="367"/>
      <c r="T33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37" s="373" t="str">
        <f>IF(Taula423[[#This Row],[Suma total d''hores d''atenció]]=0,"",AM337)</f>
        <v/>
      </c>
      <c r="V337" s="329"/>
      <c r="W337" s="339"/>
      <c r="X337" s="339"/>
      <c r="Y337" s="339"/>
      <c r="Z337" s="339"/>
      <c r="AA337" s="339"/>
      <c r="AB337" s="318">
        <f t="shared" si="35"/>
        <v>0</v>
      </c>
      <c r="AC337" s="335">
        <f>Taula423[[#This Row],[Mòdul aplicat]]</f>
        <v>0</v>
      </c>
      <c r="AD337" s="336"/>
      <c r="AE337" s="343"/>
      <c r="AF337" s="269"/>
      <c r="AG337" s="474" t="str">
        <f>IF(Taula423[[#This Row],[Data inici contracte]]=0,"",12/365*Taula423[[#This Row],[Dies de contracte en vigor durant l´any 2023]])</f>
        <v/>
      </c>
      <c r="AH337" s="474" t="str">
        <f>IF(Taula423[[#This Row],[Data inici contracte]]=0,"",2/365*Taula423[[#This Row],[Dies de contracte en vigor durant l´any 2023]])</f>
        <v/>
      </c>
      <c r="AI337" s="322">
        <f>IF(AR337=1,((241.81/365)*Taula423[[#This Row],[Dies de contracte en vigor durant l´any 2023]]),0)</f>
        <v>0</v>
      </c>
      <c r="AJ337" s="322"/>
      <c r="AK33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10)]]&lt;&gt;"",AR337=1),1,0)</f>
        <v>0</v>
      </c>
      <c r="AL337" s="534">
        <f t="shared" si="39"/>
        <v>0</v>
      </c>
      <c r="AM33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37" s="322"/>
      <c r="AO337" s="274"/>
      <c r="AP337" s="274"/>
      <c r="AR337" s="429">
        <f>IF(Taula423[[#This Row],[Núm. d''ordre]]&lt;&gt;"",1,0)</f>
        <v>0</v>
      </c>
      <c r="AT337" s="429">
        <f>IF(Taula423[[#This Row],[Núm. d''ordre]]&gt;0,1,0)</f>
        <v>1</v>
      </c>
      <c r="AV337" s="275">
        <f t="shared" si="40"/>
        <v>0</v>
      </c>
      <c r="AW337" s="275">
        <f t="shared" si="41"/>
        <v>0</v>
      </c>
      <c r="AX337" s="275">
        <f t="shared" si="36"/>
        <v>0</v>
      </c>
      <c r="AY337" s="274"/>
      <c r="AZ337" s="275">
        <f t="shared" si="37"/>
        <v>0</v>
      </c>
      <c r="BA337" s="275">
        <f t="shared" si="38"/>
        <v>0</v>
      </c>
      <c r="BZ337" s="276"/>
      <c r="CA337" s="276"/>
      <c r="CB337" s="276"/>
    </row>
    <row r="338" spans="1:80" ht="13.5" customHeight="1">
      <c r="A338" s="267"/>
      <c r="B338" s="274" t="str">
        <f>IF($C338&lt;&gt;"",MAX($B$7:B337)+1,"")</f>
        <v/>
      </c>
      <c r="C338" s="325"/>
      <c r="D338" s="337"/>
      <c r="E338" s="338"/>
      <c r="F338" s="311"/>
      <c r="G338" s="311"/>
      <c r="H338" s="324"/>
      <c r="I338" s="313">
        <f ca="1">DATEDIF(Taula423[[#This Row],[Data naixement dd/mm/aaaa]],TODAY(),"Y")</f>
        <v>124</v>
      </c>
      <c r="J338" s="325"/>
      <c r="K338" s="329"/>
      <c r="L338" s="342"/>
      <c r="M338" s="328"/>
      <c r="N338" s="328"/>
      <c r="O338" s="533" t="str">
        <f>IF(Taula423[[#This Row],[Data inici contracte]]&lt;&gt;0,Taula423[[#This Row],[Data finalització contracte]]+1,"")</f>
        <v/>
      </c>
      <c r="P33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38" s="373" t="str">
        <f>IF(Taula423[[#This Row],[Data inici contracte]]&lt;&gt;0,((Taula423[[#This Row],[Dies de contracte en vigor durant l´any 2023]]/365)*14),"")</f>
        <v/>
      </c>
      <c r="R338" s="367"/>
      <c r="S338" s="367"/>
      <c r="T33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38" s="373" t="str">
        <f>IF(Taula423[[#This Row],[Suma total d''hores d''atenció]]=0,"",AM338)</f>
        <v/>
      </c>
      <c r="V338" s="329"/>
      <c r="W338" s="339"/>
      <c r="X338" s="339"/>
      <c r="Y338" s="339"/>
      <c r="Z338" s="339"/>
      <c r="AA338" s="339"/>
      <c r="AB338" s="318">
        <f t="shared" si="35"/>
        <v>0</v>
      </c>
      <c r="AC338" s="335">
        <f>Taula423[[#This Row],[Mòdul aplicat]]</f>
        <v>0</v>
      </c>
      <c r="AD338" s="336"/>
      <c r="AE338" s="343"/>
      <c r="AF338" s="269"/>
      <c r="AG338" s="474" t="str">
        <f>IF(Taula423[[#This Row],[Data inici contracte]]=0,"",12/365*Taula423[[#This Row],[Dies de contracte en vigor durant l´any 2023]])</f>
        <v/>
      </c>
      <c r="AH338" s="474" t="str">
        <f>IF(Taula423[[#This Row],[Data inici contracte]]=0,"",2/365*Taula423[[#This Row],[Dies de contracte en vigor durant l´any 2023]])</f>
        <v/>
      </c>
      <c r="AI338" s="322">
        <f>IF(AR338=1,((241.81/365)*Taula423[[#This Row],[Dies de contracte en vigor durant l´any 2023]]),0)</f>
        <v>0</v>
      </c>
      <c r="AJ338" s="322"/>
      <c r="AK33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10)]]&lt;&gt;"",AR338=1),1,0)</f>
        <v>0</v>
      </c>
      <c r="AL338" s="534">
        <f t="shared" si="39"/>
        <v>0</v>
      </c>
      <c r="AM33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38" s="322"/>
      <c r="AO338" s="274"/>
      <c r="AP338" s="274"/>
      <c r="AR338" s="429">
        <f>IF(Taula423[[#This Row],[Núm. d''ordre]]&lt;&gt;"",1,0)</f>
        <v>0</v>
      </c>
      <c r="AT338" s="429">
        <f>IF(Taula423[[#This Row],[Núm. d''ordre]]&gt;0,1,0)</f>
        <v>1</v>
      </c>
      <c r="AV338" s="275">
        <f t="shared" si="40"/>
        <v>0</v>
      </c>
      <c r="AW338" s="275">
        <f t="shared" si="41"/>
        <v>0</v>
      </c>
      <c r="AX338" s="275">
        <f t="shared" si="36"/>
        <v>0</v>
      </c>
      <c r="AY338" s="274"/>
      <c r="AZ338" s="275">
        <f t="shared" si="37"/>
        <v>0</v>
      </c>
      <c r="BA338" s="275">
        <f t="shared" si="38"/>
        <v>0</v>
      </c>
      <c r="BZ338" s="276"/>
      <c r="CA338" s="276"/>
      <c r="CB338" s="276"/>
    </row>
    <row r="339" spans="1:80" ht="13.5" customHeight="1">
      <c r="A339" s="267"/>
      <c r="B339" s="274" t="str">
        <f>IF($C339&lt;&gt;"",MAX($B$7:B338)+1,"")</f>
        <v/>
      </c>
      <c r="C339" s="325"/>
      <c r="D339" s="337"/>
      <c r="E339" s="338"/>
      <c r="F339" s="311"/>
      <c r="G339" s="311"/>
      <c r="H339" s="324"/>
      <c r="I339" s="313">
        <f ca="1">DATEDIF(Taula423[[#This Row],[Data naixement dd/mm/aaaa]],TODAY(),"Y")</f>
        <v>124</v>
      </c>
      <c r="J339" s="325"/>
      <c r="K339" s="329"/>
      <c r="L339" s="342"/>
      <c r="M339" s="328"/>
      <c r="N339" s="328"/>
      <c r="O339" s="533" t="str">
        <f>IF(Taula423[[#This Row],[Data inici contracte]]&lt;&gt;0,Taula423[[#This Row],[Data finalització contracte]]+1,"")</f>
        <v/>
      </c>
      <c r="P33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39" s="373" t="str">
        <f>IF(Taula423[[#This Row],[Data inici contracte]]&lt;&gt;0,((Taula423[[#This Row],[Dies de contracte en vigor durant l´any 2023]]/365)*14),"")</f>
        <v/>
      </c>
      <c r="R339" s="367"/>
      <c r="S339" s="367"/>
      <c r="T33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39" s="373" t="str">
        <f>IF(Taula423[[#This Row],[Suma total d''hores d''atenció]]=0,"",AM339)</f>
        <v/>
      </c>
      <c r="V339" s="329"/>
      <c r="W339" s="339"/>
      <c r="X339" s="339"/>
      <c r="Y339" s="339"/>
      <c r="Z339" s="339"/>
      <c r="AA339" s="339"/>
      <c r="AB339" s="318">
        <f t="shared" si="35"/>
        <v>0</v>
      </c>
      <c r="AC339" s="335">
        <f>Taula423[[#This Row],[Mòdul aplicat]]</f>
        <v>0</v>
      </c>
      <c r="AD339" s="336"/>
      <c r="AE339" s="343"/>
      <c r="AF339" s="269"/>
      <c r="AG339" s="474" t="str">
        <f>IF(Taula423[[#This Row],[Data inici contracte]]=0,"",12/365*Taula423[[#This Row],[Dies de contracte en vigor durant l´any 2023]])</f>
        <v/>
      </c>
      <c r="AH339" s="474" t="str">
        <f>IF(Taula423[[#This Row],[Data inici contracte]]=0,"",2/365*Taula423[[#This Row],[Dies de contracte en vigor durant l´any 2023]])</f>
        <v/>
      </c>
      <c r="AI339" s="322">
        <f>IF(AR339=1,((241.81/365)*Taula423[[#This Row],[Dies de contracte en vigor durant l´any 2023]]),0)</f>
        <v>0</v>
      </c>
      <c r="AJ339" s="322"/>
      <c r="AK33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10)]]&lt;&gt;"",AR339=1),1,0)</f>
        <v>0</v>
      </c>
      <c r="AL339" s="534">
        <f t="shared" si="39"/>
        <v>0</v>
      </c>
      <c r="AM33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39" s="322"/>
      <c r="AO339" s="274"/>
      <c r="AP339" s="274"/>
      <c r="AR339" s="429">
        <f>IF(Taula423[[#This Row],[Núm. d''ordre]]&lt;&gt;"",1,0)</f>
        <v>0</v>
      </c>
      <c r="AT339" s="429">
        <f>IF(Taula423[[#This Row],[Núm. d''ordre]]&gt;0,1,0)</f>
        <v>1</v>
      </c>
      <c r="AV339" s="275">
        <f t="shared" si="40"/>
        <v>0</v>
      </c>
      <c r="AW339" s="275">
        <f t="shared" si="41"/>
        <v>0</v>
      </c>
      <c r="AX339" s="275">
        <f t="shared" si="36"/>
        <v>0</v>
      </c>
      <c r="AY339" s="274"/>
      <c r="AZ339" s="275">
        <f t="shared" si="37"/>
        <v>0</v>
      </c>
      <c r="BA339" s="275">
        <f t="shared" si="38"/>
        <v>0</v>
      </c>
      <c r="BZ339" s="276"/>
      <c r="CA339" s="276"/>
      <c r="CB339" s="276"/>
    </row>
    <row r="340" spans="1:80" ht="13.5" customHeight="1">
      <c r="A340" s="267"/>
      <c r="B340" s="274" t="str">
        <f>IF($C340&lt;&gt;"",MAX($B$7:B339)+1,"")</f>
        <v/>
      </c>
      <c r="C340" s="325"/>
      <c r="D340" s="337"/>
      <c r="E340" s="338"/>
      <c r="F340" s="311"/>
      <c r="G340" s="311"/>
      <c r="H340" s="324"/>
      <c r="I340" s="313">
        <f ca="1">DATEDIF(Taula423[[#This Row],[Data naixement dd/mm/aaaa]],TODAY(),"Y")</f>
        <v>124</v>
      </c>
      <c r="J340" s="325"/>
      <c r="K340" s="329"/>
      <c r="L340" s="342"/>
      <c r="M340" s="328"/>
      <c r="N340" s="328"/>
      <c r="O340" s="533" t="str">
        <f>IF(Taula423[[#This Row],[Data inici contracte]]&lt;&gt;0,Taula423[[#This Row],[Data finalització contracte]]+1,"")</f>
        <v/>
      </c>
      <c r="P34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40" s="373" t="str">
        <f>IF(Taula423[[#This Row],[Data inici contracte]]&lt;&gt;0,((Taula423[[#This Row],[Dies de contracte en vigor durant l´any 2023]]/365)*14),"")</f>
        <v/>
      </c>
      <c r="R340" s="367"/>
      <c r="S340" s="367"/>
      <c r="T34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40" s="373" t="str">
        <f>IF(Taula423[[#This Row],[Suma total d''hores d''atenció]]=0,"",AM340)</f>
        <v/>
      </c>
      <c r="V340" s="329"/>
      <c r="W340" s="339"/>
      <c r="X340" s="339"/>
      <c r="Y340" s="339"/>
      <c r="Z340" s="339"/>
      <c r="AA340" s="339"/>
      <c r="AB340" s="318">
        <f t="shared" si="35"/>
        <v>0</v>
      </c>
      <c r="AC340" s="335">
        <f>Taula423[[#This Row],[Mòdul aplicat]]</f>
        <v>0</v>
      </c>
      <c r="AD340" s="336"/>
      <c r="AE340" s="343"/>
      <c r="AF340" s="269"/>
      <c r="AG340" s="474" t="str">
        <f>IF(Taula423[[#This Row],[Data inici contracte]]=0,"",12/365*Taula423[[#This Row],[Dies de contracte en vigor durant l´any 2023]])</f>
        <v/>
      </c>
      <c r="AH340" s="474" t="str">
        <f>IF(Taula423[[#This Row],[Data inici contracte]]=0,"",2/365*Taula423[[#This Row],[Dies de contracte en vigor durant l´any 2023]])</f>
        <v/>
      </c>
      <c r="AI340" s="322">
        <f>IF(AR340=1,((241.81/365)*Taula423[[#This Row],[Dies de contracte en vigor durant l´any 2023]]),0)</f>
        <v>0</v>
      </c>
      <c r="AJ340" s="322"/>
      <c r="AK34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10)]]&lt;&gt;"",AR340=1),1,0)</f>
        <v>0</v>
      </c>
      <c r="AL340" s="534">
        <f t="shared" si="39"/>
        <v>0</v>
      </c>
      <c r="AM34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40" s="322"/>
      <c r="AO340" s="274"/>
      <c r="AP340" s="274"/>
      <c r="AR340" s="429">
        <f>IF(Taula423[[#This Row],[Núm. d''ordre]]&lt;&gt;"",1,0)</f>
        <v>0</v>
      </c>
      <c r="AT340" s="429">
        <f>IF(Taula423[[#This Row],[Núm. d''ordre]]&gt;0,1,0)</f>
        <v>1</v>
      </c>
      <c r="AV340" s="275">
        <f t="shared" si="40"/>
        <v>0</v>
      </c>
      <c r="AW340" s="275">
        <f t="shared" si="41"/>
        <v>0</v>
      </c>
      <c r="AX340" s="275">
        <f t="shared" si="36"/>
        <v>0</v>
      </c>
      <c r="AY340" s="274"/>
      <c r="AZ340" s="275">
        <f t="shared" si="37"/>
        <v>0</v>
      </c>
      <c r="BA340" s="275">
        <f t="shared" si="38"/>
        <v>0</v>
      </c>
      <c r="BZ340" s="276"/>
      <c r="CA340" s="276"/>
      <c r="CB340" s="276"/>
    </row>
    <row r="341" spans="1:80" ht="13.5" customHeight="1">
      <c r="A341" s="267"/>
      <c r="B341" s="274" t="str">
        <f>IF($C341&lt;&gt;"",MAX($B$7:B340)+1,"")</f>
        <v/>
      </c>
      <c r="C341" s="325"/>
      <c r="D341" s="337"/>
      <c r="E341" s="338"/>
      <c r="F341" s="311"/>
      <c r="G341" s="311"/>
      <c r="H341" s="324"/>
      <c r="I341" s="313">
        <f ca="1">DATEDIF(Taula423[[#This Row],[Data naixement dd/mm/aaaa]],TODAY(),"Y")</f>
        <v>124</v>
      </c>
      <c r="J341" s="325"/>
      <c r="K341" s="329"/>
      <c r="L341" s="342"/>
      <c r="M341" s="328"/>
      <c r="N341" s="328"/>
      <c r="O341" s="533" t="str">
        <f>IF(Taula423[[#This Row],[Data inici contracte]]&lt;&gt;0,Taula423[[#This Row],[Data finalització contracte]]+1,"")</f>
        <v/>
      </c>
      <c r="P34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41" s="373" t="str">
        <f>IF(Taula423[[#This Row],[Data inici contracte]]&lt;&gt;0,((Taula423[[#This Row],[Dies de contracte en vigor durant l´any 2023]]/365)*14),"")</f>
        <v/>
      </c>
      <c r="R341" s="367"/>
      <c r="S341" s="367"/>
      <c r="T34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41" s="373" t="str">
        <f>IF(Taula423[[#This Row],[Suma total d''hores d''atenció]]=0,"",AM341)</f>
        <v/>
      </c>
      <c r="V341" s="329"/>
      <c r="W341" s="339"/>
      <c r="X341" s="339"/>
      <c r="Y341" s="339"/>
      <c r="Z341" s="339"/>
      <c r="AA341" s="339"/>
      <c r="AB341" s="318">
        <f t="shared" si="35"/>
        <v>0</v>
      </c>
      <c r="AC341" s="335">
        <f>Taula423[[#This Row],[Mòdul aplicat]]</f>
        <v>0</v>
      </c>
      <c r="AD341" s="336"/>
      <c r="AE341" s="343"/>
      <c r="AF341" s="269"/>
      <c r="AG341" s="474" t="str">
        <f>IF(Taula423[[#This Row],[Data inici contracte]]=0,"",12/365*Taula423[[#This Row],[Dies de contracte en vigor durant l´any 2023]])</f>
        <v/>
      </c>
      <c r="AH341" s="474" t="str">
        <f>IF(Taula423[[#This Row],[Data inici contracte]]=0,"",2/365*Taula423[[#This Row],[Dies de contracte en vigor durant l´any 2023]])</f>
        <v/>
      </c>
      <c r="AI341" s="322">
        <f>IF(AR341=1,((241.81/365)*Taula423[[#This Row],[Dies de contracte en vigor durant l´any 2023]]),0)</f>
        <v>0</v>
      </c>
      <c r="AJ341" s="322"/>
      <c r="AK34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10)]]&lt;&gt;"",AR341=1),1,0)</f>
        <v>0</v>
      </c>
      <c r="AL341" s="534">
        <f t="shared" si="39"/>
        <v>0</v>
      </c>
      <c r="AM34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41" s="322"/>
      <c r="AO341" s="274"/>
      <c r="AP341" s="274"/>
      <c r="AR341" s="429">
        <f>IF(Taula423[[#This Row],[Núm. d''ordre]]&lt;&gt;"",1,0)</f>
        <v>0</v>
      </c>
      <c r="AT341" s="429">
        <f>IF(Taula423[[#This Row],[Núm. d''ordre]]&gt;0,1,0)</f>
        <v>1</v>
      </c>
      <c r="AV341" s="275">
        <f t="shared" si="40"/>
        <v>0</v>
      </c>
      <c r="AW341" s="275">
        <f t="shared" si="41"/>
        <v>0</v>
      </c>
      <c r="AX341" s="275">
        <f t="shared" si="36"/>
        <v>0</v>
      </c>
      <c r="AY341" s="274"/>
      <c r="AZ341" s="275">
        <f t="shared" si="37"/>
        <v>0</v>
      </c>
      <c r="BA341" s="275">
        <f t="shared" si="38"/>
        <v>0</v>
      </c>
      <c r="BZ341" s="276"/>
      <c r="CA341" s="276"/>
      <c r="CB341" s="276"/>
    </row>
    <row r="342" spans="1:80" ht="13.5" customHeight="1">
      <c r="A342" s="267"/>
      <c r="B342" s="274" t="str">
        <f>IF($C342&lt;&gt;"",MAX($B$7:B341)+1,"")</f>
        <v/>
      </c>
      <c r="C342" s="325"/>
      <c r="D342" s="337"/>
      <c r="E342" s="338"/>
      <c r="F342" s="311"/>
      <c r="G342" s="311"/>
      <c r="H342" s="324"/>
      <c r="I342" s="313">
        <f ca="1">DATEDIF(Taula423[[#This Row],[Data naixement dd/mm/aaaa]],TODAY(),"Y")</f>
        <v>124</v>
      </c>
      <c r="J342" s="325"/>
      <c r="K342" s="329"/>
      <c r="L342" s="342"/>
      <c r="M342" s="328"/>
      <c r="N342" s="328"/>
      <c r="O342" s="533" t="str">
        <f>IF(Taula423[[#This Row],[Data inici contracte]]&lt;&gt;0,Taula423[[#This Row],[Data finalització contracte]]+1,"")</f>
        <v/>
      </c>
      <c r="P34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42" s="373" t="str">
        <f>IF(Taula423[[#This Row],[Data inici contracte]]&lt;&gt;0,((Taula423[[#This Row],[Dies de contracte en vigor durant l´any 2023]]/365)*14),"")</f>
        <v/>
      </c>
      <c r="R342" s="367"/>
      <c r="S342" s="367"/>
      <c r="T34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42" s="373" t="str">
        <f>IF(Taula423[[#This Row],[Suma total d''hores d''atenció]]=0,"",AM342)</f>
        <v/>
      </c>
      <c r="V342" s="329"/>
      <c r="W342" s="339"/>
      <c r="X342" s="339"/>
      <c r="Y342" s="339"/>
      <c r="Z342" s="339"/>
      <c r="AA342" s="339"/>
      <c r="AB342" s="318">
        <f t="shared" si="35"/>
        <v>0</v>
      </c>
      <c r="AC342" s="335">
        <f>Taula423[[#This Row],[Mòdul aplicat]]</f>
        <v>0</v>
      </c>
      <c r="AD342" s="336"/>
      <c r="AE342" s="343"/>
      <c r="AF342" s="269"/>
      <c r="AG342" s="474" t="str">
        <f>IF(Taula423[[#This Row],[Data inici contracte]]=0,"",12/365*Taula423[[#This Row],[Dies de contracte en vigor durant l´any 2023]])</f>
        <v/>
      </c>
      <c r="AH342" s="474" t="str">
        <f>IF(Taula423[[#This Row],[Data inici contracte]]=0,"",2/365*Taula423[[#This Row],[Dies de contracte en vigor durant l´any 2023]])</f>
        <v/>
      </c>
      <c r="AI342" s="322">
        <f>IF(AR342=1,((241.81/365)*Taula423[[#This Row],[Dies de contracte en vigor durant l´any 2023]]),0)</f>
        <v>0</v>
      </c>
      <c r="AJ342" s="322"/>
      <c r="AK34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10)]]&lt;&gt;"",AR342=1),1,0)</f>
        <v>0</v>
      </c>
      <c r="AL342" s="534">
        <f t="shared" si="39"/>
        <v>0</v>
      </c>
      <c r="AM34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42" s="322"/>
      <c r="AO342" s="274"/>
      <c r="AP342" s="274"/>
      <c r="AR342" s="429">
        <f>IF(Taula423[[#This Row],[Núm. d''ordre]]&lt;&gt;"",1,0)</f>
        <v>0</v>
      </c>
      <c r="AT342" s="429">
        <f>IF(Taula423[[#This Row],[Núm. d''ordre]]&gt;0,1,0)</f>
        <v>1</v>
      </c>
      <c r="AV342" s="275">
        <f t="shared" si="40"/>
        <v>0</v>
      </c>
      <c r="AW342" s="275">
        <f t="shared" si="41"/>
        <v>0</v>
      </c>
      <c r="AX342" s="275">
        <f t="shared" si="36"/>
        <v>0</v>
      </c>
      <c r="AY342" s="274"/>
      <c r="AZ342" s="275">
        <f t="shared" si="37"/>
        <v>0</v>
      </c>
      <c r="BA342" s="275">
        <f t="shared" si="38"/>
        <v>0</v>
      </c>
      <c r="BZ342" s="276"/>
      <c r="CA342" s="276"/>
      <c r="CB342" s="276"/>
    </row>
    <row r="343" spans="1:80" ht="13.5" customHeight="1">
      <c r="A343" s="267"/>
      <c r="B343" s="274" t="str">
        <f>IF($C343&lt;&gt;"",MAX($B$7:B342)+1,"")</f>
        <v/>
      </c>
      <c r="C343" s="325"/>
      <c r="D343" s="337"/>
      <c r="E343" s="338"/>
      <c r="F343" s="311"/>
      <c r="G343" s="311"/>
      <c r="H343" s="324"/>
      <c r="I343" s="313">
        <f ca="1">DATEDIF(Taula423[[#This Row],[Data naixement dd/mm/aaaa]],TODAY(),"Y")</f>
        <v>124</v>
      </c>
      <c r="J343" s="325"/>
      <c r="K343" s="329"/>
      <c r="L343" s="342"/>
      <c r="M343" s="328"/>
      <c r="N343" s="328"/>
      <c r="O343" s="533" t="str">
        <f>IF(Taula423[[#This Row],[Data inici contracte]]&lt;&gt;0,Taula423[[#This Row],[Data finalització contracte]]+1,"")</f>
        <v/>
      </c>
      <c r="P34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43" s="373" t="str">
        <f>IF(Taula423[[#This Row],[Data inici contracte]]&lt;&gt;0,((Taula423[[#This Row],[Dies de contracte en vigor durant l´any 2023]]/365)*14),"")</f>
        <v/>
      </c>
      <c r="R343" s="367"/>
      <c r="S343" s="367"/>
      <c r="T34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43" s="373" t="str">
        <f>IF(Taula423[[#This Row],[Suma total d''hores d''atenció]]=0,"",AM343)</f>
        <v/>
      </c>
      <c r="V343" s="329"/>
      <c r="W343" s="339"/>
      <c r="X343" s="339"/>
      <c r="Y343" s="339"/>
      <c r="Z343" s="339"/>
      <c r="AA343" s="339"/>
      <c r="AB343" s="318">
        <f t="shared" si="35"/>
        <v>0</v>
      </c>
      <c r="AC343" s="335">
        <f>Taula423[[#This Row],[Mòdul aplicat]]</f>
        <v>0</v>
      </c>
      <c r="AD343" s="336"/>
      <c r="AE343" s="343"/>
      <c r="AF343" s="269"/>
      <c r="AG343" s="474" t="str">
        <f>IF(Taula423[[#This Row],[Data inici contracte]]=0,"",12/365*Taula423[[#This Row],[Dies de contracte en vigor durant l´any 2023]])</f>
        <v/>
      </c>
      <c r="AH343" s="474" t="str">
        <f>IF(Taula423[[#This Row],[Data inici contracte]]=0,"",2/365*Taula423[[#This Row],[Dies de contracte en vigor durant l´any 2023]])</f>
        <v/>
      </c>
      <c r="AI343" s="322">
        <f>IF(AR343=1,((241.81/365)*Taula423[[#This Row],[Dies de contracte en vigor durant l´any 2023]]),0)</f>
        <v>0</v>
      </c>
      <c r="AJ343" s="322"/>
      <c r="AK34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10)]]&lt;&gt;"",AR343=1),1,0)</f>
        <v>0</v>
      </c>
      <c r="AL343" s="534">
        <f t="shared" si="39"/>
        <v>0</v>
      </c>
      <c r="AM34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43" s="322"/>
      <c r="AO343" s="274"/>
      <c r="AP343" s="274"/>
      <c r="AR343" s="429">
        <f>IF(Taula423[[#This Row],[Núm. d''ordre]]&lt;&gt;"",1,0)</f>
        <v>0</v>
      </c>
      <c r="AT343" s="429">
        <f>IF(Taula423[[#This Row],[Núm. d''ordre]]&gt;0,1,0)</f>
        <v>1</v>
      </c>
      <c r="AV343" s="275">
        <f t="shared" si="40"/>
        <v>0</v>
      </c>
      <c r="AW343" s="275">
        <f t="shared" si="41"/>
        <v>0</v>
      </c>
      <c r="AX343" s="275">
        <f t="shared" si="36"/>
        <v>0</v>
      </c>
      <c r="AY343" s="274"/>
      <c r="AZ343" s="275">
        <f t="shared" si="37"/>
        <v>0</v>
      </c>
      <c r="BA343" s="275">
        <f t="shared" si="38"/>
        <v>0</v>
      </c>
      <c r="BZ343" s="276"/>
      <c r="CA343" s="276"/>
      <c r="CB343" s="276"/>
    </row>
    <row r="344" spans="1:80" ht="13.5" customHeight="1">
      <c r="A344" s="267"/>
      <c r="B344" s="274" t="str">
        <f>IF($C344&lt;&gt;"",MAX($B$7:B343)+1,"")</f>
        <v/>
      </c>
      <c r="C344" s="325"/>
      <c r="D344" s="337"/>
      <c r="E344" s="338"/>
      <c r="F344" s="311"/>
      <c r="G344" s="311"/>
      <c r="H344" s="324"/>
      <c r="I344" s="313">
        <f ca="1">DATEDIF(Taula423[[#This Row],[Data naixement dd/mm/aaaa]],TODAY(),"Y")</f>
        <v>124</v>
      </c>
      <c r="J344" s="325"/>
      <c r="K344" s="329"/>
      <c r="L344" s="342"/>
      <c r="M344" s="328"/>
      <c r="N344" s="328"/>
      <c r="O344" s="533" t="str">
        <f>IF(Taula423[[#This Row],[Data inici contracte]]&lt;&gt;0,Taula423[[#This Row],[Data finalització contracte]]+1,"")</f>
        <v/>
      </c>
      <c r="P34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44" s="373" t="str">
        <f>IF(Taula423[[#This Row],[Data inici contracte]]&lt;&gt;0,((Taula423[[#This Row],[Dies de contracte en vigor durant l´any 2023]]/365)*14),"")</f>
        <v/>
      </c>
      <c r="R344" s="367"/>
      <c r="S344" s="367"/>
      <c r="T34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44" s="373" t="str">
        <f>IF(Taula423[[#This Row],[Suma total d''hores d''atenció]]=0,"",AM344)</f>
        <v/>
      </c>
      <c r="V344" s="329"/>
      <c r="W344" s="339"/>
      <c r="X344" s="339"/>
      <c r="Y344" s="339"/>
      <c r="Z344" s="339"/>
      <c r="AA344" s="339"/>
      <c r="AB344" s="318">
        <f t="shared" si="35"/>
        <v>0</v>
      </c>
      <c r="AC344" s="335">
        <f>Taula423[[#This Row],[Mòdul aplicat]]</f>
        <v>0</v>
      </c>
      <c r="AD344" s="336"/>
      <c r="AE344" s="343"/>
      <c r="AF344" s="269"/>
      <c r="AG344" s="474" t="str">
        <f>IF(Taula423[[#This Row],[Data inici contracte]]=0,"",12/365*Taula423[[#This Row],[Dies de contracte en vigor durant l´any 2023]])</f>
        <v/>
      </c>
      <c r="AH344" s="474" t="str">
        <f>IF(Taula423[[#This Row],[Data inici contracte]]=0,"",2/365*Taula423[[#This Row],[Dies de contracte en vigor durant l´any 2023]])</f>
        <v/>
      </c>
      <c r="AI344" s="322">
        <f>IF(AR344=1,((241.81/365)*Taula423[[#This Row],[Dies de contracte en vigor durant l´any 2023]]),0)</f>
        <v>0</v>
      </c>
      <c r="AJ344" s="322"/>
      <c r="AK34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10)]]&lt;&gt;"",AR344=1),1,0)</f>
        <v>0</v>
      </c>
      <c r="AL344" s="534">
        <f t="shared" si="39"/>
        <v>0</v>
      </c>
      <c r="AM34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44" s="322"/>
      <c r="AO344" s="274"/>
      <c r="AP344" s="274"/>
      <c r="AR344" s="429">
        <f>IF(Taula423[[#This Row],[Núm. d''ordre]]&lt;&gt;"",1,0)</f>
        <v>0</v>
      </c>
      <c r="AT344" s="429">
        <f>IF(Taula423[[#This Row],[Núm. d''ordre]]&gt;0,1,0)</f>
        <v>1</v>
      </c>
      <c r="AV344" s="275">
        <f t="shared" si="40"/>
        <v>0</v>
      </c>
      <c r="AW344" s="275">
        <f t="shared" si="41"/>
        <v>0</v>
      </c>
      <c r="AX344" s="275">
        <f t="shared" si="36"/>
        <v>0</v>
      </c>
      <c r="AY344" s="274"/>
      <c r="AZ344" s="275">
        <f t="shared" si="37"/>
        <v>0</v>
      </c>
      <c r="BA344" s="275">
        <f t="shared" si="38"/>
        <v>0</v>
      </c>
      <c r="BZ344" s="276"/>
      <c r="CA344" s="276"/>
      <c r="CB344" s="276"/>
    </row>
    <row r="345" spans="1:80" ht="13.5" customHeight="1">
      <c r="A345" s="267"/>
      <c r="B345" s="274" t="str">
        <f>IF($C345&lt;&gt;"",MAX($B$7:B344)+1,"")</f>
        <v/>
      </c>
      <c r="C345" s="325"/>
      <c r="D345" s="337"/>
      <c r="E345" s="338"/>
      <c r="F345" s="311"/>
      <c r="G345" s="311"/>
      <c r="H345" s="324"/>
      <c r="I345" s="313">
        <f ca="1">DATEDIF(Taula423[[#This Row],[Data naixement dd/mm/aaaa]],TODAY(),"Y")</f>
        <v>124</v>
      </c>
      <c r="J345" s="325"/>
      <c r="K345" s="329"/>
      <c r="L345" s="342"/>
      <c r="M345" s="328"/>
      <c r="N345" s="328"/>
      <c r="O345" s="533" t="str">
        <f>IF(Taula423[[#This Row],[Data inici contracte]]&lt;&gt;0,Taula423[[#This Row],[Data finalització contracte]]+1,"")</f>
        <v/>
      </c>
      <c r="P34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45" s="373" t="str">
        <f>IF(Taula423[[#This Row],[Data inici contracte]]&lt;&gt;0,((Taula423[[#This Row],[Dies de contracte en vigor durant l´any 2023]]/365)*14),"")</f>
        <v/>
      </c>
      <c r="R345" s="367"/>
      <c r="S345" s="367"/>
      <c r="T34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45" s="373" t="str">
        <f>IF(Taula423[[#This Row],[Suma total d''hores d''atenció]]=0,"",AM345)</f>
        <v/>
      </c>
      <c r="V345" s="329"/>
      <c r="W345" s="339"/>
      <c r="X345" s="339"/>
      <c r="Y345" s="339"/>
      <c r="Z345" s="339"/>
      <c r="AA345" s="339"/>
      <c r="AB345" s="318">
        <f t="shared" si="35"/>
        <v>0</v>
      </c>
      <c r="AC345" s="335">
        <f>Taula423[[#This Row],[Mòdul aplicat]]</f>
        <v>0</v>
      </c>
      <c r="AD345" s="336"/>
      <c r="AE345" s="343"/>
      <c r="AF345" s="269"/>
      <c r="AG345" s="474" t="str">
        <f>IF(Taula423[[#This Row],[Data inici contracte]]=0,"",12/365*Taula423[[#This Row],[Dies de contracte en vigor durant l´any 2023]])</f>
        <v/>
      </c>
      <c r="AH345" s="474" t="str">
        <f>IF(Taula423[[#This Row],[Data inici contracte]]=0,"",2/365*Taula423[[#This Row],[Dies de contracte en vigor durant l´any 2023]])</f>
        <v/>
      </c>
      <c r="AI345" s="322">
        <f>IF(AR345=1,((241.81/365)*Taula423[[#This Row],[Dies de contracte en vigor durant l´any 2023]]),0)</f>
        <v>0</v>
      </c>
      <c r="AJ345" s="322"/>
      <c r="AK34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10)]]&lt;&gt;"",AR345=1),1,0)</f>
        <v>0</v>
      </c>
      <c r="AL345" s="534">
        <f t="shared" si="39"/>
        <v>0</v>
      </c>
      <c r="AM34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45" s="322"/>
      <c r="AO345" s="274"/>
      <c r="AP345" s="274"/>
      <c r="AR345" s="429">
        <f>IF(Taula423[[#This Row],[Núm. d''ordre]]&lt;&gt;"",1,0)</f>
        <v>0</v>
      </c>
      <c r="AT345" s="429">
        <f>IF(Taula423[[#This Row],[Núm. d''ordre]]&gt;0,1,0)</f>
        <v>1</v>
      </c>
      <c r="AV345" s="275">
        <f t="shared" si="40"/>
        <v>0</v>
      </c>
      <c r="AW345" s="275">
        <f t="shared" si="41"/>
        <v>0</v>
      </c>
      <c r="AX345" s="275">
        <f t="shared" si="36"/>
        <v>0</v>
      </c>
      <c r="AY345" s="274"/>
      <c r="AZ345" s="275">
        <f t="shared" si="37"/>
        <v>0</v>
      </c>
      <c r="BA345" s="275">
        <f t="shared" si="38"/>
        <v>0</v>
      </c>
      <c r="BZ345" s="276"/>
      <c r="CA345" s="276"/>
      <c r="CB345" s="276"/>
    </row>
    <row r="346" spans="1:80" ht="13.5" customHeight="1">
      <c r="A346" s="267"/>
      <c r="B346" s="274" t="str">
        <f>IF($C346&lt;&gt;"",MAX($B$7:B345)+1,"")</f>
        <v/>
      </c>
      <c r="C346" s="325"/>
      <c r="D346" s="337"/>
      <c r="E346" s="338"/>
      <c r="F346" s="311"/>
      <c r="G346" s="311"/>
      <c r="H346" s="324"/>
      <c r="I346" s="313">
        <f ca="1">DATEDIF(Taula423[[#This Row],[Data naixement dd/mm/aaaa]],TODAY(),"Y")</f>
        <v>124</v>
      </c>
      <c r="J346" s="325"/>
      <c r="K346" s="329"/>
      <c r="L346" s="342"/>
      <c r="M346" s="328"/>
      <c r="N346" s="328"/>
      <c r="O346" s="533" t="str">
        <f>IF(Taula423[[#This Row],[Data inici contracte]]&lt;&gt;0,Taula423[[#This Row],[Data finalització contracte]]+1,"")</f>
        <v/>
      </c>
      <c r="P34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46" s="373" t="str">
        <f>IF(Taula423[[#This Row],[Data inici contracte]]&lt;&gt;0,((Taula423[[#This Row],[Dies de contracte en vigor durant l´any 2023]]/365)*14),"")</f>
        <v/>
      </c>
      <c r="R346" s="367"/>
      <c r="S346" s="367"/>
      <c r="T34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46" s="373" t="str">
        <f>IF(Taula423[[#This Row],[Suma total d''hores d''atenció]]=0,"",AM346)</f>
        <v/>
      </c>
      <c r="V346" s="329"/>
      <c r="W346" s="339"/>
      <c r="X346" s="339"/>
      <c r="Y346" s="339"/>
      <c r="Z346" s="339"/>
      <c r="AA346" s="339"/>
      <c r="AB346" s="318">
        <f t="shared" si="35"/>
        <v>0</v>
      </c>
      <c r="AC346" s="335">
        <f>Taula423[[#This Row],[Mòdul aplicat]]</f>
        <v>0</v>
      </c>
      <c r="AD346" s="336"/>
      <c r="AE346" s="343"/>
      <c r="AF346" s="269"/>
      <c r="AG346" s="474" t="str">
        <f>IF(Taula423[[#This Row],[Data inici contracte]]=0,"",12/365*Taula423[[#This Row],[Dies de contracte en vigor durant l´any 2023]])</f>
        <v/>
      </c>
      <c r="AH346" s="474" t="str">
        <f>IF(Taula423[[#This Row],[Data inici contracte]]=0,"",2/365*Taula423[[#This Row],[Dies de contracte en vigor durant l´any 2023]])</f>
        <v/>
      </c>
      <c r="AI346" s="322">
        <f>IF(AR346=1,((241.81/365)*Taula423[[#This Row],[Dies de contracte en vigor durant l´any 2023]]),0)</f>
        <v>0</v>
      </c>
      <c r="AJ346" s="322"/>
      <c r="AK34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10)]]&lt;&gt;"",AR346=1),1,0)</f>
        <v>0</v>
      </c>
      <c r="AL346" s="534">
        <f t="shared" si="39"/>
        <v>0</v>
      </c>
      <c r="AM34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46" s="322"/>
      <c r="AO346" s="274"/>
      <c r="AP346" s="274"/>
      <c r="AR346" s="429">
        <f>IF(Taula423[[#This Row],[Núm. d''ordre]]&lt;&gt;"",1,0)</f>
        <v>0</v>
      </c>
      <c r="AT346" s="429">
        <f>IF(Taula423[[#This Row],[Núm. d''ordre]]&gt;0,1,0)</f>
        <v>1</v>
      </c>
      <c r="AV346" s="275">
        <f t="shared" si="40"/>
        <v>0</v>
      </c>
      <c r="AW346" s="275">
        <f t="shared" si="41"/>
        <v>0</v>
      </c>
      <c r="AX346" s="275">
        <f t="shared" si="36"/>
        <v>0</v>
      </c>
      <c r="AY346" s="274"/>
      <c r="AZ346" s="275">
        <f t="shared" si="37"/>
        <v>0</v>
      </c>
      <c r="BA346" s="275">
        <f t="shared" si="38"/>
        <v>0</v>
      </c>
      <c r="BZ346" s="276"/>
      <c r="CA346" s="276"/>
      <c r="CB346" s="276"/>
    </row>
    <row r="347" spans="1:80" ht="13.5" customHeight="1">
      <c r="A347" s="267"/>
      <c r="B347" s="274" t="str">
        <f>IF($C347&lt;&gt;"",MAX($B$7:B346)+1,"")</f>
        <v/>
      </c>
      <c r="C347" s="325"/>
      <c r="D347" s="337"/>
      <c r="E347" s="338"/>
      <c r="F347" s="311"/>
      <c r="G347" s="311"/>
      <c r="H347" s="324"/>
      <c r="I347" s="313">
        <f ca="1">DATEDIF(Taula423[[#This Row],[Data naixement dd/mm/aaaa]],TODAY(),"Y")</f>
        <v>124</v>
      </c>
      <c r="J347" s="325"/>
      <c r="K347" s="329"/>
      <c r="L347" s="342"/>
      <c r="M347" s="328"/>
      <c r="N347" s="328"/>
      <c r="O347" s="533" t="str">
        <f>IF(Taula423[[#This Row],[Data inici contracte]]&lt;&gt;0,Taula423[[#This Row],[Data finalització contracte]]+1,"")</f>
        <v/>
      </c>
      <c r="P34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47" s="373" t="str">
        <f>IF(Taula423[[#This Row],[Data inici contracte]]&lt;&gt;0,((Taula423[[#This Row],[Dies de contracte en vigor durant l´any 2023]]/365)*14),"")</f>
        <v/>
      </c>
      <c r="R347" s="367"/>
      <c r="S347" s="367"/>
      <c r="T34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47" s="373" t="str">
        <f>IF(Taula423[[#This Row],[Suma total d''hores d''atenció]]=0,"",AM347)</f>
        <v/>
      </c>
      <c r="V347" s="329"/>
      <c r="W347" s="339"/>
      <c r="X347" s="339"/>
      <c r="Y347" s="339"/>
      <c r="Z347" s="339"/>
      <c r="AA347" s="339"/>
      <c r="AB347" s="318">
        <f t="shared" si="35"/>
        <v>0</v>
      </c>
      <c r="AC347" s="335">
        <f>Taula423[[#This Row],[Mòdul aplicat]]</f>
        <v>0</v>
      </c>
      <c r="AD347" s="336"/>
      <c r="AE347" s="343"/>
      <c r="AF347" s="269"/>
      <c r="AG347" s="474" t="str">
        <f>IF(Taula423[[#This Row],[Data inici contracte]]=0,"",12/365*Taula423[[#This Row],[Dies de contracte en vigor durant l´any 2023]])</f>
        <v/>
      </c>
      <c r="AH347" s="474" t="str">
        <f>IF(Taula423[[#This Row],[Data inici contracte]]=0,"",2/365*Taula423[[#This Row],[Dies de contracte en vigor durant l´any 2023]])</f>
        <v/>
      </c>
      <c r="AI347" s="322">
        <f>IF(AR347=1,((241.81/365)*Taula423[[#This Row],[Dies de contracte en vigor durant l´any 2023]]),0)</f>
        <v>0</v>
      </c>
      <c r="AJ347" s="322"/>
      <c r="AK34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10)]]&lt;&gt;"",AR347=1),1,0)</f>
        <v>0</v>
      </c>
      <c r="AL347" s="534">
        <f t="shared" si="39"/>
        <v>0</v>
      </c>
      <c r="AM34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47" s="322"/>
      <c r="AO347" s="274"/>
      <c r="AP347" s="274"/>
      <c r="AR347" s="429">
        <f>IF(Taula423[[#This Row],[Núm. d''ordre]]&lt;&gt;"",1,0)</f>
        <v>0</v>
      </c>
      <c r="AT347" s="429">
        <f>IF(Taula423[[#This Row],[Núm. d''ordre]]&gt;0,1,0)</f>
        <v>1</v>
      </c>
      <c r="AV347" s="275">
        <f t="shared" si="40"/>
        <v>0</v>
      </c>
      <c r="AW347" s="275">
        <f t="shared" si="41"/>
        <v>0</v>
      </c>
      <c r="AX347" s="275">
        <f t="shared" si="36"/>
        <v>0</v>
      </c>
      <c r="AY347" s="274"/>
      <c r="AZ347" s="275">
        <f t="shared" si="37"/>
        <v>0</v>
      </c>
      <c r="BA347" s="275">
        <f t="shared" si="38"/>
        <v>0</v>
      </c>
      <c r="BZ347" s="276"/>
      <c r="CA347" s="276"/>
      <c r="CB347" s="276"/>
    </row>
    <row r="348" spans="1:80" ht="13.5" customHeight="1">
      <c r="A348" s="267"/>
      <c r="B348" s="274" t="str">
        <f>IF($C348&lt;&gt;"",MAX($B$7:B347)+1,"")</f>
        <v/>
      </c>
      <c r="C348" s="325"/>
      <c r="D348" s="337"/>
      <c r="E348" s="338"/>
      <c r="F348" s="311"/>
      <c r="G348" s="311"/>
      <c r="H348" s="324"/>
      <c r="I348" s="313">
        <f ca="1">DATEDIF(Taula423[[#This Row],[Data naixement dd/mm/aaaa]],TODAY(),"Y")</f>
        <v>124</v>
      </c>
      <c r="J348" s="325"/>
      <c r="K348" s="329"/>
      <c r="L348" s="342"/>
      <c r="M348" s="328"/>
      <c r="N348" s="328"/>
      <c r="O348" s="533" t="str">
        <f>IF(Taula423[[#This Row],[Data inici contracte]]&lt;&gt;0,Taula423[[#This Row],[Data finalització contracte]]+1,"")</f>
        <v/>
      </c>
      <c r="P34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48" s="373" t="str">
        <f>IF(Taula423[[#This Row],[Data inici contracte]]&lt;&gt;0,((Taula423[[#This Row],[Dies de contracte en vigor durant l´any 2023]]/365)*14),"")</f>
        <v/>
      </c>
      <c r="R348" s="367"/>
      <c r="S348" s="367"/>
      <c r="T34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48" s="373" t="str">
        <f>IF(Taula423[[#This Row],[Suma total d''hores d''atenció]]=0,"",AM348)</f>
        <v/>
      </c>
      <c r="V348" s="329"/>
      <c r="W348" s="339"/>
      <c r="X348" s="339"/>
      <c r="Y348" s="339"/>
      <c r="Z348" s="339"/>
      <c r="AA348" s="339"/>
      <c r="AB348" s="318">
        <f t="shared" si="35"/>
        <v>0</v>
      </c>
      <c r="AC348" s="335">
        <f>Taula423[[#This Row],[Mòdul aplicat]]</f>
        <v>0</v>
      </c>
      <c r="AD348" s="336"/>
      <c r="AE348" s="343"/>
      <c r="AF348" s="269"/>
      <c r="AG348" s="474" t="str">
        <f>IF(Taula423[[#This Row],[Data inici contracte]]=0,"",12/365*Taula423[[#This Row],[Dies de contracte en vigor durant l´any 2023]])</f>
        <v/>
      </c>
      <c r="AH348" s="474" t="str">
        <f>IF(Taula423[[#This Row],[Data inici contracte]]=0,"",2/365*Taula423[[#This Row],[Dies de contracte en vigor durant l´any 2023]])</f>
        <v/>
      </c>
      <c r="AI348" s="322">
        <f>IF(AR348=1,((241.81/365)*Taula423[[#This Row],[Dies de contracte en vigor durant l´any 2023]]),0)</f>
        <v>0</v>
      </c>
      <c r="AJ348" s="322"/>
      <c r="AK34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10)]]&lt;&gt;"",AR348=1),1,0)</f>
        <v>0</v>
      </c>
      <c r="AL348" s="534">
        <f t="shared" si="39"/>
        <v>0</v>
      </c>
      <c r="AM34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48" s="322"/>
      <c r="AO348" s="274"/>
      <c r="AP348" s="274"/>
      <c r="AR348" s="429">
        <f>IF(Taula423[[#This Row],[Núm. d''ordre]]&lt;&gt;"",1,0)</f>
        <v>0</v>
      </c>
      <c r="AT348" s="429">
        <f>IF(Taula423[[#This Row],[Núm. d''ordre]]&gt;0,1,0)</f>
        <v>1</v>
      </c>
      <c r="AV348" s="275">
        <f t="shared" si="40"/>
        <v>0</v>
      </c>
      <c r="AW348" s="275">
        <f t="shared" si="41"/>
        <v>0</v>
      </c>
      <c r="AX348" s="275">
        <f t="shared" si="36"/>
        <v>0</v>
      </c>
      <c r="AY348" s="274"/>
      <c r="AZ348" s="275">
        <f t="shared" si="37"/>
        <v>0</v>
      </c>
      <c r="BA348" s="275">
        <f t="shared" si="38"/>
        <v>0</v>
      </c>
      <c r="BZ348" s="276"/>
      <c r="CA348" s="276"/>
      <c r="CB348" s="276"/>
    </row>
    <row r="349" spans="1:80" ht="13.5" customHeight="1">
      <c r="A349" s="267"/>
      <c r="B349" s="274" t="str">
        <f>IF($C349&lt;&gt;"",MAX($B$7:B348)+1,"")</f>
        <v/>
      </c>
      <c r="C349" s="325"/>
      <c r="D349" s="337"/>
      <c r="E349" s="338"/>
      <c r="F349" s="311"/>
      <c r="G349" s="311"/>
      <c r="H349" s="324"/>
      <c r="I349" s="313">
        <f ca="1">DATEDIF(Taula423[[#This Row],[Data naixement dd/mm/aaaa]],TODAY(),"Y")</f>
        <v>124</v>
      </c>
      <c r="J349" s="325"/>
      <c r="K349" s="329"/>
      <c r="L349" s="342"/>
      <c r="M349" s="328"/>
      <c r="N349" s="328"/>
      <c r="O349" s="533" t="str">
        <f>IF(Taula423[[#This Row],[Data inici contracte]]&lt;&gt;0,Taula423[[#This Row],[Data finalització contracte]]+1,"")</f>
        <v/>
      </c>
      <c r="P34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49" s="373" t="str">
        <f>IF(Taula423[[#This Row],[Data inici contracte]]&lt;&gt;0,((Taula423[[#This Row],[Dies de contracte en vigor durant l´any 2023]]/365)*14),"")</f>
        <v/>
      </c>
      <c r="R349" s="367"/>
      <c r="S349" s="367"/>
      <c r="T34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49" s="373" t="str">
        <f>IF(Taula423[[#This Row],[Suma total d''hores d''atenció]]=0,"",AM349)</f>
        <v/>
      </c>
      <c r="V349" s="329"/>
      <c r="W349" s="339"/>
      <c r="X349" s="339"/>
      <c r="Y349" s="339"/>
      <c r="Z349" s="339"/>
      <c r="AA349" s="339"/>
      <c r="AB349" s="318">
        <f t="shared" si="35"/>
        <v>0</v>
      </c>
      <c r="AC349" s="335">
        <f>Taula423[[#This Row],[Mòdul aplicat]]</f>
        <v>0</v>
      </c>
      <c r="AD349" s="336"/>
      <c r="AE349" s="343"/>
      <c r="AF349" s="269"/>
      <c r="AG349" s="474" t="str">
        <f>IF(Taula423[[#This Row],[Data inici contracte]]=0,"",12/365*Taula423[[#This Row],[Dies de contracte en vigor durant l´any 2023]])</f>
        <v/>
      </c>
      <c r="AH349" s="474" t="str">
        <f>IF(Taula423[[#This Row],[Data inici contracte]]=0,"",2/365*Taula423[[#This Row],[Dies de contracte en vigor durant l´any 2023]])</f>
        <v/>
      </c>
      <c r="AI349" s="322">
        <f>IF(AR349=1,((241.81/365)*Taula423[[#This Row],[Dies de contracte en vigor durant l´any 2023]]),0)</f>
        <v>0</v>
      </c>
      <c r="AJ349" s="322"/>
      <c r="AK34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10)]]&lt;&gt;"",AR349=1),1,0)</f>
        <v>0</v>
      </c>
      <c r="AL349" s="534">
        <f t="shared" si="39"/>
        <v>0</v>
      </c>
      <c r="AM34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49" s="322"/>
      <c r="AO349" s="274"/>
      <c r="AP349" s="274"/>
      <c r="AR349" s="429">
        <f>IF(Taula423[[#This Row],[Núm. d''ordre]]&lt;&gt;"",1,0)</f>
        <v>0</v>
      </c>
      <c r="AT349" s="429">
        <f>IF(Taula423[[#This Row],[Núm. d''ordre]]&gt;0,1,0)</f>
        <v>1</v>
      </c>
      <c r="AV349" s="275">
        <f t="shared" si="40"/>
        <v>0</v>
      </c>
      <c r="AW349" s="275">
        <f t="shared" si="41"/>
        <v>0</v>
      </c>
      <c r="AX349" s="275">
        <f t="shared" si="36"/>
        <v>0</v>
      </c>
      <c r="AY349" s="274"/>
      <c r="AZ349" s="275">
        <f t="shared" si="37"/>
        <v>0</v>
      </c>
      <c r="BA349" s="275">
        <f t="shared" si="38"/>
        <v>0</v>
      </c>
      <c r="BZ349" s="276"/>
      <c r="CA349" s="276"/>
      <c r="CB349" s="276"/>
    </row>
    <row r="350" spans="1:80" ht="13.5" customHeight="1">
      <c r="A350" s="267"/>
      <c r="B350" s="274" t="str">
        <f>IF($C350&lt;&gt;"",MAX($B$7:B349)+1,"")</f>
        <v/>
      </c>
      <c r="C350" s="325"/>
      <c r="D350" s="337"/>
      <c r="E350" s="338"/>
      <c r="F350" s="311"/>
      <c r="G350" s="311"/>
      <c r="H350" s="324"/>
      <c r="I350" s="313">
        <f ca="1">DATEDIF(Taula423[[#This Row],[Data naixement dd/mm/aaaa]],TODAY(),"Y")</f>
        <v>124</v>
      </c>
      <c r="J350" s="325"/>
      <c r="K350" s="329"/>
      <c r="L350" s="342"/>
      <c r="M350" s="328"/>
      <c r="N350" s="328"/>
      <c r="O350" s="533" t="str">
        <f>IF(Taula423[[#This Row],[Data inici contracte]]&lt;&gt;0,Taula423[[#This Row],[Data finalització contracte]]+1,"")</f>
        <v/>
      </c>
      <c r="P35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50" s="373" t="str">
        <f>IF(Taula423[[#This Row],[Data inici contracte]]&lt;&gt;0,((Taula423[[#This Row],[Dies de contracte en vigor durant l´any 2023]]/365)*14),"")</f>
        <v/>
      </c>
      <c r="R350" s="367"/>
      <c r="S350" s="367"/>
      <c r="T35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50" s="373" t="str">
        <f>IF(Taula423[[#This Row],[Suma total d''hores d''atenció]]=0,"",AM350)</f>
        <v/>
      </c>
      <c r="V350" s="329"/>
      <c r="W350" s="339"/>
      <c r="X350" s="339"/>
      <c r="Y350" s="339"/>
      <c r="Z350" s="339"/>
      <c r="AA350" s="339"/>
      <c r="AB350" s="318">
        <f t="shared" si="35"/>
        <v>0</v>
      </c>
      <c r="AC350" s="335">
        <f>Taula423[[#This Row],[Mòdul aplicat]]</f>
        <v>0</v>
      </c>
      <c r="AD350" s="336"/>
      <c r="AE350" s="343"/>
      <c r="AF350" s="269"/>
      <c r="AG350" s="474" t="str">
        <f>IF(Taula423[[#This Row],[Data inici contracte]]=0,"",12/365*Taula423[[#This Row],[Dies de contracte en vigor durant l´any 2023]])</f>
        <v/>
      </c>
      <c r="AH350" s="474" t="str">
        <f>IF(Taula423[[#This Row],[Data inici contracte]]=0,"",2/365*Taula423[[#This Row],[Dies de contracte en vigor durant l´any 2023]])</f>
        <v/>
      </c>
      <c r="AI350" s="322">
        <f>IF(AR350=1,((241.81/365)*Taula423[[#This Row],[Dies de contracte en vigor durant l´any 2023]]),0)</f>
        <v>0</v>
      </c>
      <c r="AJ350" s="322"/>
      <c r="AK35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10)]]&lt;&gt;"",AR350=1),1,0)</f>
        <v>0</v>
      </c>
      <c r="AL350" s="534">
        <f t="shared" si="39"/>
        <v>0</v>
      </c>
      <c r="AM35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50" s="322"/>
      <c r="AO350" s="274"/>
      <c r="AP350" s="274"/>
      <c r="AR350" s="429">
        <f>IF(Taula423[[#This Row],[Núm. d''ordre]]&lt;&gt;"",1,0)</f>
        <v>0</v>
      </c>
      <c r="AT350" s="429">
        <f>IF(Taula423[[#This Row],[Núm. d''ordre]]&gt;0,1,0)</f>
        <v>1</v>
      </c>
      <c r="AV350" s="275">
        <f t="shared" si="40"/>
        <v>0</v>
      </c>
      <c r="AW350" s="275">
        <f t="shared" si="41"/>
        <v>0</v>
      </c>
      <c r="AX350" s="275">
        <f t="shared" si="36"/>
        <v>0</v>
      </c>
      <c r="AY350" s="274"/>
      <c r="AZ350" s="275">
        <f t="shared" si="37"/>
        <v>0</v>
      </c>
      <c r="BA350" s="275">
        <f t="shared" si="38"/>
        <v>0</v>
      </c>
      <c r="BZ350" s="276"/>
      <c r="CA350" s="276"/>
      <c r="CB350" s="276"/>
    </row>
    <row r="351" spans="1:80" ht="13.5" customHeight="1">
      <c r="A351" s="267"/>
      <c r="B351" s="274" t="str">
        <f>IF($C351&lt;&gt;"",MAX($B$7:B350)+1,"")</f>
        <v/>
      </c>
      <c r="C351" s="325"/>
      <c r="D351" s="337"/>
      <c r="E351" s="338"/>
      <c r="F351" s="311"/>
      <c r="G351" s="311"/>
      <c r="H351" s="324"/>
      <c r="I351" s="313">
        <f ca="1">DATEDIF(Taula423[[#This Row],[Data naixement dd/mm/aaaa]],TODAY(),"Y")</f>
        <v>124</v>
      </c>
      <c r="J351" s="325"/>
      <c r="K351" s="329"/>
      <c r="L351" s="342"/>
      <c r="M351" s="328"/>
      <c r="N351" s="328"/>
      <c r="O351" s="533" t="str">
        <f>IF(Taula423[[#This Row],[Data inici contracte]]&lt;&gt;0,Taula423[[#This Row],[Data finalització contracte]]+1,"")</f>
        <v/>
      </c>
      <c r="P35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51" s="373" t="str">
        <f>IF(Taula423[[#This Row],[Data inici contracte]]&lt;&gt;0,((Taula423[[#This Row],[Dies de contracte en vigor durant l´any 2023]]/365)*14),"")</f>
        <v/>
      </c>
      <c r="R351" s="367"/>
      <c r="S351" s="367"/>
      <c r="T35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51" s="373" t="str">
        <f>IF(Taula423[[#This Row],[Suma total d''hores d''atenció]]=0,"",AM351)</f>
        <v/>
      </c>
      <c r="V351" s="329"/>
      <c r="W351" s="339"/>
      <c r="X351" s="339"/>
      <c r="Y351" s="339"/>
      <c r="Z351" s="339"/>
      <c r="AA351" s="339"/>
      <c r="AB351" s="318">
        <f t="shared" si="35"/>
        <v>0</v>
      </c>
      <c r="AC351" s="335">
        <f>Taula423[[#This Row],[Mòdul aplicat]]</f>
        <v>0</v>
      </c>
      <c r="AD351" s="336"/>
      <c r="AE351" s="343"/>
      <c r="AF351" s="269"/>
      <c r="AG351" s="474" t="str">
        <f>IF(Taula423[[#This Row],[Data inici contracte]]=0,"",12/365*Taula423[[#This Row],[Dies de contracte en vigor durant l´any 2023]])</f>
        <v/>
      </c>
      <c r="AH351" s="474" t="str">
        <f>IF(Taula423[[#This Row],[Data inici contracte]]=0,"",2/365*Taula423[[#This Row],[Dies de contracte en vigor durant l´any 2023]])</f>
        <v/>
      </c>
      <c r="AI351" s="322">
        <f>IF(AR351=1,((241.81/365)*Taula423[[#This Row],[Dies de contracte en vigor durant l´any 2023]]),0)</f>
        <v>0</v>
      </c>
      <c r="AJ351" s="322"/>
      <c r="AK35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10)]]&lt;&gt;"",AR351=1),1,0)</f>
        <v>0</v>
      </c>
      <c r="AL351" s="534">
        <f t="shared" si="39"/>
        <v>0</v>
      </c>
      <c r="AM35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51" s="322"/>
      <c r="AO351" s="274"/>
      <c r="AP351" s="274"/>
      <c r="AR351" s="429">
        <f>IF(Taula423[[#This Row],[Núm. d''ordre]]&lt;&gt;"",1,0)</f>
        <v>0</v>
      </c>
      <c r="AT351" s="429">
        <f>IF(Taula423[[#This Row],[Núm. d''ordre]]&gt;0,1,0)</f>
        <v>1</v>
      </c>
      <c r="AV351" s="275">
        <f t="shared" si="40"/>
        <v>0</v>
      </c>
      <c r="AW351" s="275">
        <f t="shared" si="41"/>
        <v>0</v>
      </c>
      <c r="AX351" s="275">
        <f t="shared" si="36"/>
        <v>0</v>
      </c>
      <c r="AY351" s="274"/>
      <c r="AZ351" s="275">
        <f t="shared" si="37"/>
        <v>0</v>
      </c>
      <c r="BA351" s="275">
        <f t="shared" si="38"/>
        <v>0</v>
      </c>
      <c r="BZ351" s="276"/>
      <c r="CA351" s="276"/>
      <c r="CB351" s="276"/>
    </row>
    <row r="352" spans="1:80" ht="13.5" customHeight="1">
      <c r="A352" s="267"/>
      <c r="B352" s="274" t="str">
        <f>IF($C352&lt;&gt;"",MAX($B$7:B351)+1,"")</f>
        <v/>
      </c>
      <c r="C352" s="325"/>
      <c r="D352" s="337"/>
      <c r="E352" s="338"/>
      <c r="F352" s="311"/>
      <c r="G352" s="311"/>
      <c r="H352" s="324"/>
      <c r="I352" s="313">
        <f ca="1">DATEDIF(Taula423[[#This Row],[Data naixement dd/mm/aaaa]],TODAY(),"Y")</f>
        <v>124</v>
      </c>
      <c r="J352" s="325"/>
      <c r="K352" s="329"/>
      <c r="L352" s="342"/>
      <c r="M352" s="328"/>
      <c r="N352" s="328"/>
      <c r="O352" s="533" t="str">
        <f>IF(Taula423[[#This Row],[Data inici contracte]]&lt;&gt;0,Taula423[[#This Row],[Data finalització contracte]]+1,"")</f>
        <v/>
      </c>
      <c r="P35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52" s="373" t="str">
        <f>IF(Taula423[[#This Row],[Data inici contracte]]&lt;&gt;0,((Taula423[[#This Row],[Dies de contracte en vigor durant l´any 2023]]/365)*14),"")</f>
        <v/>
      </c>
      <c r="R352" s="367"/>
      <c r="S352" s="367"/>
      <c r="T35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52" s="373" t="str">
        <f>IF(Taula423[[#This Row],[Suma total d''hores d''atenció]]=0,"",AM352)</f>
        <v/>
      </c>
      <c r="V352" s="329"/>
      <c r="W352" s="339"/>
      <c r="X352" s="339"/>
      <c r="Y352" s="339"/>
      <c r="Z352" s="339"/>
      <c r="AA352" s="339"/>
      <c r="AB352" s="318">
        <f t="shared" si="35"/>
        <v>0</v>
      </c>
      <c r="AC352" s="335">
        <f>Taula423[[#This Row],[Mòdul aplicat]]</f>
        <v>0</v>
      </c>
      <c r="AD352" s="336"/>
      <c r="AE352" s="343"/>
      <c r="AF352" s="269"/>
      <c r="AG352" s="474" t="str">
        <f>IF(Taula423[[#This Row],[Data inici contracte]]=0,"",12/365*Taula423[[#This Row],[Dies de contracte en vigor durant l´any 2023]])</f>
        <v/>
      </c>
      <c r="AH352" s="474" t="str">
        <f>IF(Taula423[[#This Row],[Data inici contracte]]=0,"",2/365*Taula423[[#This Row],[Dies de contracte en vigor durant l´any 2023]])</f>
        <v/>
      </c>
      <c r="AI352" s="322">
        <f>IF(AR352=1,((241.81/365)*Taula423[[#This Row],[Dies de contracte en vigor durant l´any 2023]]),0)</f>
        <v>0</v>
      </c>
      <c r="AJ352" s="322"/>
      <c r="AK35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10)]]&lt;&gt;"",AR352=1),1,0)</f>
        <v>0</v>
      </c>
      <c r="AL352" s="534">
        <f t="shared" si="39"/>
        <v>0</v>
      </c>
      <c r="AM35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52" s="322"/>
      <c r="AO352" s="274"/>
      <c r="AP352" s="274"/>
      <c r="AR352" s="429">
        <f>IF(Taula423[[#This Row],[Núm. d''ordre]]&lt;&gt;"",1,0)</f>
        <v>0</v>
      </c>
      <c r="AT352" s="429">
        <f>IF(Taula423[[#This Row],[Núm. d''ordre]]&gt;0,1,0)</f>
        <v>1</v>
      </c>
      <c r="AV352" s="275">
        <f t="shared" si="40"/>
        <v>0</v>
      </c>
      <c r="AW352" s="275">
        <f t="shared" si="41"/>
        <v>0</v>
      </c>
      <c r="AX352" s="275">
        <f t="shared" si="36"/>
        <v>0</v>
      </c>
      <c r="AY352" s="274"/>
      <c r="AZ352" s="275">
        <f t="shared" si="37"/>
        <v>0</v>
      </c>
      <c r="BA352" s="275">
        <f t="shared" si="38"/>
        <v>0</v>
      </c>
      <c r="BZ352" s="276"/>
      <c r="CA352" s="276"/>
      <c r="CB352" s="276"/>
    </row>
    <row r="353" spans="1:80" ht="13.5" customHeight="1">
      <c r="A353" s="267"/>
      <c r="B353" s="274" t="str">
        <f>IF($C353&lt;&gt;"",MAX($B$7:B352)+1,"")</f>
        <v/>
      </c>
      <c r="C353" s="325"/>
      <c r="D353" s="337"/>
      <c r="E353" s="338"/>
      <c r="F353" s="311"/>
      <c r="G353" s="311"/>
      <c r="H353" s="324"/>
      <c r="I353" s="313">
        <f ca="1">DATEDIF(Taula423[[#This Row],[Data naixement dd/mm/aaaa]],TODAY(),"Y")</f>
        <v>124</v>
      </c>
      <c r="J353" s="325"/>
      <c r="K353" s="329"/>
      <c r="L353" s="342"/>
      <c r="M353" s="328"/>
      <c r="N353" s="328"/>
      <c r="O353" s="533" t="str">
        <f>IF(Taula423[[#This Row],[Data inici contracte]]&lt;&gt;0,Taula423[[#This Row],[Data finalització contracte]]+1,"")</f>
        <v/>
      </c>
      <c r="P35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53" s="373" t="str">
        <f>IF(Taula423[[#This Row],[Data inici contracte]]&lt;&gt;0,((Taula423[[#This Row],[Dies de contracte en vigor durant l´any 2023]]/365)*14),"")</f>
        <v/>
      </c>
      <c r="R353" s="367"/>
      <c r="S353" s="367"/>
      <c r="T35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53" s="373" t="str">
        <f>IF(Taula423[[#This Row],[Suma total d''hores d''atenció]]=0,"",AM353)</f>
        <v/>
      </c>
      <c r="V353" s="329"/>
      <c r="W353" s="339"/>
      <c r="X353" s="339"/>
      <c r="Y353" s="339"/>
      <c r="Z353" s="339"/>
      <c r="AA353" s="339"/>
      <c r="AB353" s="318">
        <f t="shared" si="35"/>
        <v>0</v>
      </c>
      <c r="AC353" s="335">
        <f>Taula423[[#This Row],[Mòdul aplicat]]</f>
        <v>0</v>
      </c>
      <c r="AD353" s="336"/>
      <c r="AE353" s="343"/>
      <c r="AF353" s="269"/>
      <c r="AG353" s="474" t="str">
        <f>IF(Taula423[[#This Row],[Data inici contracte]]=0,"",12/365*Taula423[[#This Row],[Dies de contracte en vigor durant l´any 2023]])</f>
        <v/>
      </c>
      <c r="AH353" s="474" t="str">
        <f>IF(Taula423[[#This Row],[Data inici contracte]]=0,"",2/365*Taula423[[#This Row],[Dies de contracte en vigor durant l´any 2023]])</f>
        <v/>
      </c>
      <c r="AI353" s="322">
        <f>IF(AR353=1,((241.81/365)*Taula423[[#This Row],[Dies de contracte en vigor durant l´any 2023]]),0)</f>
        <v>0</v>
      </c>
      <c r="AJ353" s="322"/>
      <c r="AK35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10)]]&lt;&gt;"",AR353=1),1,0)</f>
        <v>0</v>
      </c>
      <c r="AL353" s="534">
        <f t="shared" si="39"/>
        <v>0</v>
      </c>
      <c r="AM35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53" s="322"/>
      <c r="AO353" s="274"/>
      <c r="AP353" s="274"/>
      <c r="AR353" s="429">
        <f>IF(Taula423[[#This Row],[Núm. d''ordre]]&lt;&gt;"",1,0)</f>
        <v>0</v>
      </c>
      <c r="AT353" s="429">
        <f>IF(Taula423[[#This Row],[Núm. d''ordre]]&gt;0,1,0)</f>
        <v>1</v>
      </c>
      <c r="AV353" s="275">
        <f t="shared" si="40"/>
        <v>0</v>
      </c>
      <c r="AW353" s="275">
        <f t="shared" si="41"/>
        <v>0</v>
      </c>
      <c r="AX353" s="275">
        <f t="shared" si="36"/>
        <v>0</v>
      </c>
      <c r="AY353" s="274"/>
      <c r="AZ353" s="275">
        <f t="shared" si="37"/>
        <v>0</v>
      </c>
      <c r="BA353" s="275">
        <f t="shared" si="38"/>
        <v>0</v>
      </c>
      <c r="BZ353" s="276"/>
      <c r="CA353" s="276"/>
      <c r="CB353" s="276"/>
    </row>
    <row r="354" spans="1:80" ht="13.5" customHeight="1">
      <c r="A354" s="267"/>
      <c r="B354" s="274" t="str">
        <f>IF($C354&lt;&gt;"",MAX($B$7:B353)+1,"")</f>
        <v/>
      </c>
      <c r="C354" s="325"/>
      <c r="D354" s="337"/>
      <c r="E354" s="338"/>
      <c r="F354" s="311"/>
      <c r="G354" s="311"/>
      <c r="H354" s="324"/>
      <c r="I354" s="313">
        <f ca="1">DATEDIF(Taula423[[#This Row],[Data naixement dd/mm/aaaa]],TODAY(),"Y")</f>
        <v>124</v>
      </c>
      <c r="J354" s="325"/>
      <c r="K354" s="329"/>
      <c r="L354" s="342"/>
      <c r="M354" s="328"/>
      <c r="N354" s="328"/>
      <c r="O354" s="533" t="str">
        <f>IF(Taula423[[#This Row],[Data inici contracte]]&lt;&gt;0,Taula423[[#This Row],[Data finalització contracte]]+1,"")</f>
        <v/>
      </c>
      <c r="P35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54" s="373" t="str">
        <f>IF(Taula423[[#This Row],[Data inici contracte]]&lt;&gt;0,((Taula423[[#This Row],[Dies de contracte en vigor durant l´any 2023]]/365)*14),"")</f>
        <v/>
      </c>
      <c r="R354" s="367"/>
      <c r="S354" s="367"/>
      <c r="T35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54" s="373" t="str">
        <f>IF(Taula423[[#This Row],[Suma total d''hores d''atenció]]=0,"",AM354)</f>
        <v/>
      </c>
      <c r="V354" s="329"/>
      <c r="W354" s="339"/>
      <c r="X354" s="339"/>
      <c r="Y354" s="339"/>
      <c r="Z354" s="339"/>
      <c r="AA354" s="339"/>
      <c r="AB354" s="318">
        <f t="shared" si="35"/>
        <v>0</v>
      </c>
      <c r="AC354" s="335">
        <f>Taula423[[#This Row],[Mòdul aplicat]]</f>
        <v>0</v>
      </c>
      <c r="AD354" s="336"/>
      <c r="AE354" s="343"/>
      <c r="AF354" s="269"/>
      <c r="AG354" s="474" t="str">
        <f>IF(Taula423[[#This Row],[Data inici contracte]]=0,"",12/365*Taula423[[#This Row],[Dies de contracte en vigor durant l´any 2023]])</f>
        <v/>
      </c>
      <c r="AH354" s="474" t="str">
        <f>IF(Taula423[[#This Row],[Data inici contracte]]=0,"",2/365*Taula423[[#This Row],[Dies de contracte en vigor durant l´any 2023]])</f>
        <v/>
      </c>
      <c r="AI354" s="322">
        <f>IF(AR354=1,((241.81/365)*Taula423[[#This Row],[Dies de contracte en vigor durant l´any 2023]]),0)</f>
        <v>0</v>
      </c>
      <c r="AJ354" s="322"/>
      <c r="AK35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10)]]&lt;&gt;"",AR354=1),1,0)</f>
        <v>0</v>
      </c>
      <c r="AL354" s="534">
        <f t="shared" si="39"/>
        <v>0</v>
      </c>
      <c r="AM35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54" s="322"/>
      <c r="AO354" s="274"/>
      <c r="AP354" s="274"/>
      <c r="AR354" s="429">
        <f>IF(Taula423[[#This Row],[Núm. d''ordre]]&lt;&gt;"",1,0)</f>
        <v>0</v>
      </c>
      <c r="AT354" s="429">
        <f>IF(Taula423[[#This Row],[Núm. d''ordre]]&gt;0,1,0)</f>
        <v>1</v>
      </c>
      <c r="AV354" s="275">
        <f t="shared" si="40"/>
        <v>0</v>
      </c>
      <c r="AW354" s="275">
        <f t="shared" si="41"/>
        <v>0</v>
      </c>
      <c r="AX354" s="275">
        <f t="shared" si="36"/>
        <v>0</v>
      </c>
      <c r="AY354" s="274"/>
      <c r="AZ354" s="275">
        <f t="shared" si="37"/>
        <v>0</v>
      </c>
      <c r="BA354" s="275">
        <f t="shared" si="38"/>
        <v>0</v>
      </c>
      <c r="BZ354" s="276"/>
      <c r="CA354" s="276"/>
      <c r="CB354" s="276"/>
    </row>
    <row r="355" spans="1:80" ht="13.5" customHeight="1">
      <c r="A355" s="267"/>
      <c r="B355" s="274" t="str">
        <f>IF($C355&lt;&gt;"",MAX($B$7:B354)+1,"")</f>
        <v/>
      </c>
      <c r="C355" s="325"/>
      <c r="D355" s="337"/>
      <c r="E355" s="338"/>
      <c r="F355" s="311"/>
      <c r="G355" s="311"/>
      <c r="H355" s="324"/>
      <c r="I355" s="313">
        <f ca="1">DATEDIF(Taula423[[#This Row],[Data naixement dd/mm/aaaa]],TODAY(),"Y")</f>
        <v>124</v>
      </c>
      <c r="J355" s="325"/>
      <c r="K355" s="329"/>
      <c r="L355" s="342"/>
      <c r="M355" s="328"/>
      <c r="N355" s="328"/>
      <c r="O355" s="533" t="str">
        <f>IF(Taula423[[#This Row],[Data inici contracte]]&lt;&gt;0,Taula423[[#This Row],[Data finalització contracte]]+1,"")</f>
        <v/>
      </c>
      <c r="P35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55" s="373" t="str">
        <f>IF(Taula423[[#This Row],[Data inici contracte]]&lt;&gt;0,((Taula423[[#This Row],[Dies de contracte en vigor durant l´any 2023]]/365)*14),"")</f>
        <v/>
      </c>
      <c r="R355" s="367"/>
      <c r="S355" s="367"/>
      <c r="T35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55" s="373" t="str">
        <f>IF(Taula423[[#This Row],[Suma total d''hores d''atenció]]=0,"",AM355)</f>
        <v/>
      </c>
      <c r="V355" s="329"/>
      <c r="W355" s="339"/>
      <c r="X355" s="339"/>
      <c r="Y355" s="339"/>
      <c r="Z355" s="339"/>
      <c r="AA355" s="339"/>
      <c r="AB355" s="318">
        <f t="shared" si="35"/>
        <v>0</v>
      </c>
      <c r="AC355" s="335">
        <f>Taula423[[#This Row],[Mòdul aplicat]]</f>
        <v>0</v>
      </c>
      <c r="AD355" s="336"/>
      <c r="AE355" s="343"/>
      <c r="AF355" s="269"/>
      <c r="AG355" s="474" t="str">
        <f>IF(Taula423[[#This Row],[Data inici contracte]]=0,"",12/365*Taula423[[#This Row],[Dies de contracte en vigor durant l´any 2023]])</f>
        <v/>
      </c>
      <c r="AH355" s="474" t="str">
        <f>IF(Taula423[[#This Row],[Data inici contracte]]=0,"",2/365*Taula423[[#This Row],[Dies de contracte en vigor durant l´any 2023]])</f>
        <v/>
      </c>
      <c r="AI355" s="322">
        <f>IF(AR355=1,((241.81/365)*Taula423[[#This Row],[Dies de contracte en vigor durant l´any 2023]]),0)</f>
        <v>0</v>
      </c>
      <c r="AJ355" s="322"/>
      <c r="AK35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10)]]&lt;&gt;"",AR355=1),1,0)</f>
        <v>0</v>
      </c>
      <c r="AL355" s="534">
        <f t="shared" si="39"/>
        <v>0</v>
      </c>
      <c r="AM35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55" s="322"/>
      <c r="AO355" s="274"/>
      <c r="AP355" s="274"/>
      <c r="AR355" s="429">
        <f>IF(Taula423[[#This Row],[Núm. d''ordre]]&lt;&gt;"",1,0)</f>
        <v>0</v>
      </c>
      <c r="AT355" s="429">
        <f>IF(Taula423[[#This Row],[Núm. d''ordre]]&gt;0,1,0)</f>
        <v>1</v>
      </c>
      <c r="AV355" s="275">
        <f t="shared" si="40"/>
        <v>0</v>
      </c>
      <c r="AW355" s="275">
        <f t="shared" si="41"/>
        <v>0</v>
      </c>
      <c r="AX355" s="275">
        <f t="shared" si="36"/>
        <v>0</v>
      </c>
      <c r="AY355" s="274"/>
      <c r="AZ355" s="275">
        <f t="shared" si="37"/>
        <v>0</v>
      </c>
      <c r="BA355" s="275">
        <f t="shared" si="38"/>
        <v>0</v>
      </c>
      <c r="BZ355" s="276"/>
      <c r="CA355" s="276"/>
      <c r="CB355" s="276"/>
    </row>
    <row r="356" spans="1:80" ht="13.5" customHeight="1">
      <c r="A356" s="267"/>
      <c r="B356" s="274" t="str">
        <f>IF($C356&lt;&gt;"",MAX($B$7:B355)+1,"")</f>
        <v/>
      </c>
      <c r="C356" s="325"/>
      <c r="D356" s="337"/>
      <c r="E356" s="338"/>
      <c r="F356" s="311"/>
      <c r="G356" s="311"/>
      <c r="H356" s="324"/>
      <c r="I356" s="313">
        <f ca="1">DATEDIF(Taula423[[#This Row],[Data naixement dd/mm/aaaa]],TODAY(),"Y")</f>
        <v>124</v>
      </c>
      <c r="J356" s="325"/>
      <c r="K356" s="329"/>
      <c r="L356" s="342"/>
      <c r="M356" s="328"/>
      <c r="N356" s="328"/>
      <c r="O356" s="533" t="str">
        <f>IF(Taula423[[#This Row],[Data inici contracte]]&lt;&gt;0,Taula423[[#This Row],[Data finalització contracte]]+1,"")</f>
        <v/>
      </c>
      <c r="P35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56" s="373" t="str">
        <f>IF(Taula423[[#This Row],[Data inici contracte]]&lt;&gt;0,((Taula423[[#This Row],[Dies de contracte en vigor durant l´any 2023]]/365)*14),"")</f>
        <v/>
      </c>
      <c r="R356" s="367"/>
      <c r="S356" s="367"/>
      <c r="T35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56" s="373" t="str">
        <f>IF(Taula423[[#This Row],[Suma total d''hores d''atenció]]=0,"",AM356)</f>
        <v/>
      </c>
      <c r="V356" s="329"/>
      <c r="W356" s="339"/>
      <c r="X356" s="339"/>
      <c r="Y356" s="339"/>
      <c r="Z356" s="339"/>
      <c r="AA356" s="339"/>
      <c r="AB356" s="318">
        <f t="shared" si="35"/>
        <v>0</v>
      </c>
      <c r="AC356" s="335">
        <f>Taula423[[#This Row],[Mòdul aplicat]]</f>
        <v>0</v>
      </c>
      <c r="AD356" s="336"/>
      <c r="AE356" s="343"/>
      <c r="AF356" s="269"/>
      <c r="AG356" s="474" t="str">
        <f>IF(Taula423[[#This Row],[Data inici contracte]]=0,"",12/365*Taula423[[#This Row],[Dies de contracte en vigor durant l´any 2023]])</f>
        <v/>
      </c>
      <c r="AH356" s="474" t="str">
        <f>IF(Taula423[[#This Row],[Data inici contracte]]=0,"",2/365*Taula423[[#This Row],[Dies de contracte en vigor durant l´any 2023]])</f>
        <v/>
      </c>
      <c r="AI356" s="322">
        <f>IF(AR356=1,((241.81/365)*Taula423[[#This Row],[Dies de contracte en vigor durant l´any 2023]]),0)</f>
        <v>0</v>
      </c>
      <c r="AJ356" s="322"/>
      <c r="AK35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10)]]&lt;&gt;"",AR356=1),1,0)</f>
        <v>0</v>
      </c>
      <c r="AL356" s="534">
        <f t="shared" si="39"/>
        <v>0</v>
      </c>
      <c r="AM35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56" s="322"/>
      <c r="AO356" s="274"/>
      <c r="AP356" s="274"/>
      <c r="AR356" s="429">
        <f>IF(Taula423[[#This Row],[Núm. d''ordre]]&lt;&gt;"",1,0)</f>
        <v>0</v>
      </c>
      <c r="AT356" s="429">
        <f>IF(Taula423[[#This Row],[Núm. d''ordre]]&gt;0,1,0)</f>
        <v>1</v>
      </c>
      <c r="AV356" s="275">
        <f t="shared" si="40"/>
        <v>0</v>
      </c>
      <c r="AW356" s="275">
        <f t="shared" si="41"/>
        <v>0</v>
      </c>
      <c r="AX356" s="275">
        <f t="shared" si="36"/>
        <v>0</v>
      </c>
      <c r="AY356" s="274"/>
      <c r="AZ356" s="275">
        <f t="shared" si="37"/>
        <v>0</v>
      </c>
      <c r="BA356" s="275">
        <f t="shared" si="38"/>
        <v>0</v>
      </c>
      <c r="BZ356" s="276"/>
      <c r="CA356" s="276"/>
      <c r="CB356" s="276"/>
    </row>
    <row r="357" spans="1:80" ht="13.5" customHeight="1">
      <c r="A357" s="267"/>
      <c r="B357" s="274" t="str">
        <f>IF($C357&lt;&gt;"",MAX($B$7:B356)+1,"")</f>
        <v/>
      </c>
      <c r="C357" s="325"/>
      <c r="D357" s="337"/>
      <c r="E357" s="338"/>
      <c r="F357" s="311"/>
      <c r="G357" s="311"/>
      <c r="H357" s="324"/>
      <c r="I357" s="313">
        <f ca="1">DATEDIF(Taula423[[#This Row],[Data naixement dd/mm/aaaa]],TODAY(),"Y")</f>
        <v>124</v>
      </c>
      <c r="J357" s="325"/>
      <c r="K357" s="329"/>
      <c r="L357" s="342"/>
      <c r="M357" s="328"/>
      <c r="N357" s="328"/>
      <c r="O357" s="533" t="str">
        <f>IF(Taula423[[#This Row],[Data inici contracte]]&lt;&gt;0,Taula423[[#This Row],[Data finalització contracte]]+1,"")</f>
        <v/>
      </c>
      <c r="P35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57" s="373" t="str">
        <f>IF(Taula423[[#This Row],[Data inici contracte]]&lt;&gt;0,((Taula423[[#This Row],[Dies de contracte en vigor durant l´any 2023]]/365)*14),"")</f>
        <v/>
      </c>
      <c r="R357" s="367"/>
      <c r="S357" s="367"/>
      <c r="T35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57" s="373" t="str">
        <f>IF(Taula423[[#This Row],[Suma total d''hores d''atenció]]=0,"",AM357)</f>
        <v/>
      </c>
      <c r="V357" s="329"/>
      <c r="W357" s="339"/>
      <c r="X357" s="339"/>
      <c r="Y357" s="339"/>
      <c r="Z357" s="339"/>
      <c r="AA357" s="339"/>
      <c r="AB357" s="318">
        <f t="shared" si="35"/>
        <v>0</v>
      </c>
      <c r="AC357" s="335">
        <f>Taula423[[#This Row],[Mòdul aplicat]]</f>
        <v>0</v>
      </c>
      <c r="AD357" s="336"/>
      <c r="AE357" s="343"/>
      <c r="AF357" s="269"/>
      <c r="AG357" s="474" t="str">
        <f>IF(Taula423[[#This Row],[Data inici contracte]]=0,"",12/365*Taula423[[#This Row],[Dies de contracte en vigor durant l´any 2023]])</f>
        <v/>
      </c>
      <c r="AH357" s="474" t="str">
        <f>IF(Taula423[[#This Row],[Data inici contracte]]=0,"",2/365*Taula423[[#This Row],[Dies de contracte en vigor durant l´any 2023]])</f>
        <v/>
      </c>
      <c r="AI357" s="322">
        <f>IF(AR357=1,((241.81/365)*Taula423[[#This Row],[Dies de contracte en vigor durant l´any 2023]]),0)</f>
        <v>0</v>
      </c>
      <c r="AJ357" s="322"/>
      <c r="AK35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10)]]&lt;&gt;"",AR357=1),1,0)</f>
        <v>0</v>
      </c>
      <c r="AL357" s="534">
        <f t="shared" si="39"/>
        <v>0</v>
      </c>
      <c r="AM35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57" s="322"/>
      <c r="AO357" s="274"/>
      <c r="AP357" s="274"/>
      <c r="AR357" s="429">
        <f>IF(Taula423[[#This Row],[Núm. d''ordre]]&lt;&gt;"",1,0)</f>
        <v>0</v>
      </c>
      <c r="AT357" s="429">
        <f>IF(Taula423[[#This Row],[Núm. d''ordre]]&gt;0,1,0)</f>
        <v>1</v>
      </c>
      <c r="AV357" s="275">
        <f t="shared" si="40"/>
        <v>0</v>
      </c>
      <c r="AW357" s="275">
        <f t="shared" si="41"/>
        <v>0</v>
      </c>
      <c r="AX357" s="275">
        <f t="shared" si="36"/>
        <v>0</v>
      </c>
      <c r="AY357" s="274"/>
      <c r="AZ357" s="275">
        <f t="shared" si="37"/>
        <v>0</v>
      </c>
      <c r="BA357" s="275">
        <f t="shared" si="38"/>
        <v>0</v>
      </c>
      <c r="BZ357" s="276"/>
      <c r="CA357" s="276"/>
      <c r="CB357" s="276"/>
    </row>
    <row r="358" spans="1:80" ht="13.5" customHeight="1">
      <c r="A358" s="267"/>
      <c r="B358" s="274" t="str">
        <f>IF($C358&lt;&gt;"",MAX($B$7:B357)+1,"")</f>
        <v/>
      </c>
      <c r="C358" s="325"/>
      <c r="D358" s="337"/>
      <c r="E358" s="338"/>
      <c r="F358" s="311"/>
      <c r="G358" s="311"/>
      <c r="H358" s="324"/>
      <c r="I358" s="313">
        <f ca="1">DATEDIF(Taula423[[#This Row],[Data naixement dd/mm/aaaa]],TODAY(),"Y")</f>
        <v>124</v>
      </c>
      <c r="J358" s="325"/>
      <c r="K358" s="329"/>
      <c r="L358" s="342"/>
      <c r="M358" s="328"/>
      <c r="N358" s="328"/>
      <c r="O358" s="533" t="str">
        <f>IF(Taula423[[#This Row],[Data inici contracte]]&lt;&gt;0,Taula423[[#This Row],[Data finalització contracte]]+1,"")</f>
        <v/>
      </c>
      <c r="P35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58" s="373" t="str">
        <f>IF(Taula423[[#This Row],[Data inici contracte]]&lt;&gt;0,((Taula423[[#This Row],[Dies de contracte en vigor durant l´any 2023]]/365)*14),"")</f>
        <v/>
      </c>
      <c r="R358" s="367"/>
      <c r="S358" s="367"/>
      <c r="T35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58" s="373" t="str">
        <f>IF(Taula423[[#This Row],[Suma total d''hores d''atenció]]=0,"",AM358)</f>
        <v/>
      </c>
      <c r="V358" s="329"/>
      <c r="W358" s="339"/>
      <c r="X358" s="339"/>
      <c r="Y358" s="339"/>
      <c r="Z358" s="339"/>
      <c r="AA358" s="339"/>
      <c r="AB358" s="318">
        <f t="shared" si="35"/>
        <v>0</v>
      </c>
      <c r="AC358" s="335">
        <f>Taula423[[#This Row],[Mòdul aplicat]]</f>
        <v>0</v>
      </c>
      <c r="AD358" s="336"/>
      <c r="AE358" s="343"/>
      <c r="AF358" s="269"/>
      <c r="AG358" s="474" t="str">
        <f>IF(Taula423[[#This Row],[Data inici contracte]]=0,"",12/365*Taula423[[#This Row],[Dies de contracte en vigor durant l´any 2023]])</f>
        <v/>
      </c>
      <c r="AH358" s="474" t="str">
        <f>IF(Taula423[[#This Row],[Data inici contracte]]=0,"",2/365*Taula423[[#This Row],[Dies de contracte en vigor durant l´any 2023]])</f>
        <v/>
      </c>
      <c r="AI358" s="322">
        <f>IF(AR358=1,((241.81/365)*Taula423[[#This Row],[Dies de contracte en vigor durant l´any 2023]]),0)</f>
        <v>0</v>
      </c>
      <c r="AJ358" s="322"/>
      <c r="AK35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10)]]&lt;&gt;"",AR358=1),1,0)</f>
        <v>0</v>
      </c>
      <c r="AL358" s="534">
        <f t="shared" si="39"/>
        <v>0</v>
      </c>
      <c r="AM35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58" s="322"/>
      <c r="AO358" s="274"/>
      <c r="AP358" s="274"/>
      <c r="AR358" s="429">
        <f>IF(Taula423[[#This Row],[Núm. d''ordre]]&lt;&gt;"",1,0)</f>
        <v>0</v>
      </c>
      <c r="AT358" s="429">
        <f>IF(Taula423[[#This Row],[Núm. d''ordre]]&gt;0,1,0)</f>
        <v>1</v>
      </c>
      <c r="AV358" s="275">
        <f t="shared" si="40"/>
        <v>0</v>
      </c>
      <c r="AW358" s="275">
        <f t="shared" si="41"/>
        <v>0</v>
      </c>
      <c r="AX358" s="275">
        <f t="shared" si="36"/>
        <v>0</v>
      </c>
      <c r="AY358" s="274"/>
      <c r="AZ358" s="275">
        <f t="shared" si="37"/>
        <v>0</v>
      </c>
      <c r="BA358" s="275">
        <f t="shared" si="38"/>
        <v>0</v>
      </c>
      <c r="BZ358" s="276"/>
      <c r="CA358" s="276"/>
      <c r="CB358" s="276"/>
    </row>
    <row r="359" spans="1:80" ht="13.5" customHeight="1">
      <c r="A359" s="267"/>
      <c r="B359" s="274" t="str">
        <f>IF($C359&lt;&gt;"",MAX($B$7:B358)+1,"")</f>
        <v/>
      </c>
      <c r="C359" s="325"/>
      <c r="D359" s="337"/>
      <c r="E359" s="338"/>
      <c r="F359" s="311"/>
      <c r="G359" s="311"/>
      <c r="H359" s="324"/>
      <c r="I359" s="313">
        <f ca="1">DATEDIF(Taula423[[#This Row],[Data naixement dd/mm/aaaa]],TODAY(),"Y")</f>
        <v>124</v>
      </c>
      <c r="J359" s="325"/>
      <c r="K359" s="329"/>
      <c r="L359" s="342"/>
      <c r="M359" s="328"/>
      <c r="N359" s="328"/>
      <c r="O359" s="533" t="str">
        <f>IF(Taula423[[#This Row],[Data inici contracte]]&lt;&gt;0,Taula423[[#This Row],[Data finalització contracte]]+1,"")</f>
        <v/>
      </c>
      <c r="P35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59" s="373" t="str">
        <f>IF(Taula423[[#This Row],[Data inici contracte]]&lt;&gt;0,((Taula423[[#This Row],[Dies de contracte en vigor durant l´any 2023]]/365)*14),"")</f>
        <v/>
      </c>
      <c r="R359" s="367"/>
      <c r="S359" s="367"/>
      <c r="T35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59" s="373" t="str">
        <f>IF(Taula423[[#This Row],[Suma total d''hores d''atenció]]=0,"",AM359)</f>
        <v/>
      </c>
      <c r="V359" s="329"/>
      <c r="W359" s="339"/>
      <c r="X359" s="339"/>
      <c r="Y359" s="339"/>
      <c r="Z359" s="339"/>
      <c r="AA359" s="339"/>
      <c r="AB359" s="318">
        <f t="shared" si="35"/>
        <v>0</v>
      </c>
      <c r="AC359" s="335">
        <f>Taula423[[#This Row],[Mòdul aplicat]]</f>
        <v>0</v>
      </c>
      <c r="AD359" s="336"/>
      <c r="AE359" s="343"/>
      <c r="AF359" s="269"/>
      <c r="AG359" s="474" t="str">
        <f>IF(Taula423[[#This Row],[Data inici contracte]]=0,"",12/365*Taula423[[#This Row],[Dies de contracte en vigor durant l´any 2023]])</f>
        <v/>
      </c>
      <c r="AH359" s="474" t="str">
        <f>IF(Taula423[[#This Row],[Data inici contracte]]=0,"",2/365*Taula423[[#This Row],[Dies de contracte en vigor durant l´any 2023]])</f>
        <v/>
      </c>
      <c r="AI359" s="322">
        <f>IF(AR359=1,((241.81/365)*Taula423[[#This Row],[Dies de contracte en vigor durant l´any 2023]]),0)</f>
        <v>0</v>
      </c>
      <c r="AJ359" s="322"/>
      <c r="AK35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10)]]&lt;&gt;"",AR359=1),1,0)</f>
        <v>0</v>
      </c>
      <c r="AL359" s="534">
        <f t="shared" si="39"/>
        <v>0</v>
      </c>
      <c r="AM35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59" s="322"/>
      <c r="AO359" s="274"/>
      <c r="AP359" s="274"/>
      <c r="AR359" s="429">
        <f>IF(Taula423[[#This Row],[Núm. d''ordre]]&lt;&gt;"",1,0)</f>
        <v>0</v>
      </c>
      <c r="AT359" s="429">
        <f>IF(Taula423[[#This Row],[Núm. d''ordre]]&gt;0,1,0)</f>
        <v>1</v>
      </c>
      <c r="AV359" s="275">
        <f t="shared" si="40"/>
        <v>0</v>
      </c>
      <c r="AW359" s="275">
        <f t="shared" si="41"/>
        <v>0</v>
      </c>
      <c r="AX359" s="275">
        <f t="shared" si="36"/>
        <v>0</v>
      </c>
      <c r="AY359" s="274"/>
      <c r="AZ359" s="275">
        <f t="shared" si="37"/>
        <v>0</v>
      </c>
      <c r="BA359" s="275">
        <f t="shared" si="38"/>
        <v>0</v>
      </c>
      <c r="BZ359" s="276"/>
      <c r="CA359" s="276"/>
      <c r="CB359" s="276"/>
    </row>
    <row r="360" spans="1:80" ht="13.5" customHeight="1">
      <c r="A360" s="267"/>
      <c r="B360" s="274" t="str">
        <f>IF($C360&lt;&gt;"",MAX($B$7:B359)+1,"")</f>
        <v/>
      </c>
      <c r="C360" s="325"/>
      <c r="D360" s="337"/>
      <c r="E360" s="338"/>
      <c r="F360" s="311"/>
      <c r="G360" s="311"/>
      <c r="H360" s="324"/>
      <c r="I360" s="313">
        <f ca="1">DATEDIF(Taula423[[#This Row],[Data naixement dd/mm/aaaa]],TODAY(),"Y")</f>
        <v>124</v>
      </c>
      <c r="J360" s="325"/>
      <c r="K360" s="329"/>
      <c r="L360" s="342"/>
      <c r="M360" s="328"/>
      <c r="N360" s="328"/>
      <c r="O360" s="533" t="str">
        <f>IF(Taula423[[#This Row],[Data inici contracte]]&lt;&gt;0,Taula423[[#This Row],[Data finalització contracte]]+1,"")</f>
        <v/>
      </c>
      <c r="P36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60" s="373" t="str">
        <f>IF(Taula423[[#This Row],[Data inici contracte]]&lt;&gt;0,((Taula423[[#This Row],[Dies de contracte en vigor durant l´any 2023]]/365)*14),"")</f>
        <v/>
      </c>
      <c r="R360" s="367"/>
      <c r="S360" s="367"/>
      <c r="T36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60" s="373" t="str">
        <f>IF(Taula423[[#This Row],[Suma total d''hores d''atenció]]=0,"",AM360)</f>
        <v/>
      </c>
      <c r="V360" s="329"/>
      <c r="W360" s="339"/>
      <c r="X360" s="339"/>
      <c r="Y360" s="339"/>
      <c r="Z360" s="339"/>
      <c r="AA360" s="339"/>
      <c r="AB360" s="318">
        <f t="shared" si="35"/>
        <v>0</v>
      </c>
      <c r="AC360" s="335">
        <f>Taula423[[#This Row],[Mòdul aplicat]]</f>
        <v>0</v>
      </c>
      <c r="AD360" s="336"/>
      <c r="AE360" s="343"/>
      <c r="AF360" s="269"/>
      <c r="AG360" s="474" t="str">
        <f>IF(Taula423[[#This Row],[Data inici contracte]]=0,"",12/365*Taula423[[#This Row],[Dies de contracte en vigor durant l´any 2023]])</f>
        <v/>
      </c>
      <c r="AH360" s="474" t="str">
        <f>IF(Taula423[[#This Row],[Data inici contracte]]=0,"",2/365*Taula423[[#This Row],[Dies de contracte en vigor durant l´any 2023]])</f>
        <v/>
      </c>
      <c r="AI360" s="322">
        <f>IF(AR360=1,((241.81/365)*Taula423[[#This Row],[Dies de contracte en vigor durant l´any 2023]]),0)</f>
        <v>0</v>
      </c>
      <c r="AJ360" s="322"/>
      <c r="AK36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10)]]&lt;&gt;"",AR360=1),1,0)</f>
        <v>0</v>
      </c>
      <c r="AL360" s="534">
        <f t="shared" si="39"/>
        <v>0</v>
      </c>
      <c r="AM36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60" s="322"/>
      <c r="AO360" s="274"/>
      <c r="AP360" s="274"/>
      <c r="AR360" s="429">
        <f>IF(Taula423[[#This Row],[Núm. d''ordre]]&lt;&gt;"",1,0)</f>
        <v>0</v>
      </c>
      <c r="AT360" s="429">
        <f>IF(Taula423[[#This Row],[Núm. d''ordre]]&gt;0,1,0)</f>
        <v>1</v>
      </c>
      <c r="AV360" s="275">
        <f t="shared" si="40"/>
        <v>0</v>
      </c>
      <c r="AW360" s="275">
        <f t="shared" si="41"/>
        <v>0</v>
      </c>
      <c r="AX360" s="275">
        <f t="shared" si="36"/>
        <v>0</v>
      </c>
      <c r="AY360" s="274"/>
      <c r="AZ360" s="275">
        <f t="shared" si="37"/>
        <v>0</v>
      </c>
      <c r="BA360" s="275">
        <f t="shared" si="38"/>
        <v>0</v>
      </c>
      <c r="BZ360" s="276"/>
      <c r="CA360" s="276"/>
      <c r="CB360" s="276"/>
    </row>
    <row r="361" spans="1:80" ht="13.5" customHeight="1">
      <c r="A361" s="267"/>
      <c r="B361" s="274" t="str">
        <f>IF($C361&lt;&gt;"",MAX($B$7:B360)+1,"")</f>
        <v/>
      </c>
      <c r="C361" s="325"/>
      <c r="D361" s="337"/>
      <c r="E361" s="338"/>
      <c r="F361" s="311"/>
      <c r="G361" s="311"/>
      <c r="H361" s="324"/>
      <c r="I361" s="313">
        <f ca="1">DATEDIF(Taula423[[#This Row],[Data naixement dd/mm/aaaa]],TODAY(),"Y")</f>
        <v>124</v>
      </c>
      <c r="J361" s="325"/>
      <c r="K361" s="329"/>
      <c r="L361" s="342"/>
      <c r="M361" s="328"/>
      <c r="N361" s="328"/>
      <c r="O361" s="533" t="str">
        <f>IF(Taula423[[#This Row],[Data inici contracte]]&lt;&gt;0,Taula423[[#This Row],[Data finalització contracte]]+1,"")</f>
        <v/>
      </c>
      <c r="P36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61" s="373" t="str">
        <f>IF(Taula423[[#This Row],[Data inici contracte]]&lt;&gt;0,((Taula423[[#This Row],[Dies de contracte en vigor durant l´any 2023]]/365)*14),"")</f>
        <v/>
      </c>
      <c r="R361" s="367"/>
      <c r="S361" s="367"/>
      <c r="T36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61" s="373" t="str">
        <f>IF(Taula423[[#This Row],[Suma total d''hores d''atenció]]=0,"",AM361)</f>
        <v/>
      </c>
      <c r="V361" s="329"/>
      <c r="W361" s="339"/>
      <c r="X361" s="339"/>
      <c r="Y361" s="339"/>
      <c r="Z361" s="339"/>
      <c r="AA361" s="339"/>
      <c r="AB361" s="318">
        <f t="shared" si="35"/>
        <v>0</v>
      </c>
      <c r="AC361" s="335">
        <f>Taula423[[#This Row],[Mòdul aplicat]]</f>
        <v>0</v>
      </c>
      <c r="AD361" s="336"/>
      <c r="AE361" s="343"/>
      <c r="AF361" s="269"/>
      <c r="AG361" s="474" t="str">
        <f>IF(Taula423[[#This Row],[Data inici contracte]]=0,"",12/365*Taula423[[#This Row],[Dies de contracte en vigor durant l´any 2023]])</f>
        <v/>
      </c>
      <c r="AH361" s="474" t="str">
        <f>IF(Taula423[[#This Row],[Data inici contracte]]=0,"",2/365*Taula423[[#This Row],[Dies de contracte en vigor durant l´any 2023]])</f>
        <v/>
      </c>
      <c r="AI361" s="322">
        <f>IF(AR361=1,((241.81/365)*Taula423[[#This Row],[Dies de contracte en vigor durant l´any 2023]]),0)</f>
        <v>0</v>
      </c>
      <c r="AJ361" s="322"/>
      <c r="AK36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10)]]&lt;&gt;"",AR361=1),1,0)</f>
        <v>0</v>
      </c>
      <c r="AL361" s="534">
        <f t="shared" si="39"/>
        <v>0</v>
      </c>
      <c r="AM36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61" s="322"/>
      <c r="AO361" s="274"/>
      <c r="AP361" s="274"/>
      <c r="AR361" s="429">
        <f>IF(Taula423[[#This Row],[Núm. d''ordre]]&lt;&gt;"",1,0)</f>
        <v>0</v>
      </c>
      <c r="AT361" s="429">
        <f>IF(Taula423[[#This Row],[Núm. d''ordre]]&gt;0,1,0)</f>
        <v>1</v>
      </c>
      <c r="AV361" s="275">
        <f t="shared" si="40"/>
        <v>0</v>
      </c>
      <c r="AW361" s="275">
        <f t="shared" si="41"/>
        <v>0</v>
      </c>
      <c r="AX361" s="275">
        <f t="shared" si="36"/>
        <v>0</v>
      </c>
      <c r="AY361" s="274"/>
      <c r="AZ361" s="275">
        <f t="shared" si="37"/>
        <v>0</v>
      </c>
      <c r="BA361" s="275">
        <f t="shared" si="38"/>
        <v>0</v>
      </c>
      <c r="BZ361" s="276"/>
      <c r="CA361" s="276"/>
      <c r="CB361" s="276"/>
    </row>
    <row r="362" spans="1:80" ht="13.5" customHeight="1">
      <c r="A362" s="267"/>
      <c r="B362" s="274" t="str">
        <f>IF($C362&lt;&gt;"",MAX($B$7:B361)+1,"")</f>
        <v/>
      </c>
      <c r="C362" s="325"/>
      <c r="D362" s="337"/>
      <c r="E362" s="338"/>
      <c r="F362" s="311"/>
      <c r="G362" s="311"/>
      <c r="H362" s="324"/>
      <c r="I362" s="313">
        <f ca="1">DATEDIF(Taula423[[#This Row],[Data naixement dd/mm/aaaa]],TODAY(),"Y")</f>
        <v>124</v>
      </c>
      <c r="J362" s="325"/>
      <c r="K362" s="329"/>
      <c r="L362" s="342"/>
      <c r="M362" s="328"/>
      <c r="N362" s="328"/>
      <c r="O362" s="533" t="str">
        <f>IF(Taula423[[#This Row],[Data inici contracte]]&lt;&gt;0,Taula423[[#This Row],[Data finalització contracte]]+1,"")</f>
        <v/>
      </c>
      <c r="P36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62" s="373" t="str">
        <f>IF(Taula423[[#This Row],[Data inici contracte]]&lt;&gt;0,((Taula423[[#This Row],[Dies de contracte en vigor durant l´any 2023]]/365)*14),"")</f>
        <v/>
      </c>
      <c r="R362" s="367"/>
      <c r="S362" s="367"/>
      <c r="T36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62" s="373" t="str">
        <f>IF(Taula423[[#This Row],[Suma total d''hores d''atenció]]=0,"",AM362)</f>
        <v/>
      </c>
      <c r="V362" s="329"/>
      <c r="W362" s="339"/>
      <c r="X362" s="339"/>
      <c r="Y362" s="339"/>
      <c r="Z362" s="339"/>
      <c r="AA362" s="339"/>
      <c r="AB362" s="318">
        <f t="shared" si="35"/>
        <v>0</v>
      </c>
      <c r="AC362" s="335">
        <f>Taula423[[#This Row],[Mòdul aplicat]]</f>
        <v>0</v>
      </c>
      <c r="AD362" s="336"/>
      <c r="AE362" s="343"/>
      <c r="AF362" s="269"/>
      <c r="AG362" s="474" t="str">
        <f>IF(Taula423[[#This Row],[Data inici contracte]]=0,"",12/365*Taula423[[#This Row],[Dies de contracte en vigor durant l´any 2023]])</f>
        <v/>
      </c>
      <c r="AH362" s="474" t="str">
        <f>IF(Taula423[[#This Row],[Data inici contracte]]=0,"",2/365*Taula423[[#This Row],[Dies de contracte en vigor durant l´any 2023]])</f>
        <v/>
      </c>
      <c r="AI362" s="322">
        <f>IF(AR362=1,((241.81/365)*Taula423[[#This Row],[Dies de contracte en vigor durant l´any 2023]]),0)</f>
        <v>0</v>
      </c>
      <c r="AJ362" s="322"/>
      <c r="AK36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10)]]&lt;&gt;"",AR362=1),1,0)</f>
        <v>0</v>
      </c>
      <c r="AL362" s="534">
        <f t="shared" si="39"/>
        <v>0</v>
      </c>
      <c r="AM36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62" s="322"/>
      <c r="AO362" s="274"/>
      <c r="AP362" s="274"/>
      <c r="AR362" s="429">
        <f>IF(Taula423[[#This Row],[Núm. d''ordre]]&lt;&gt;"",1,0)</f>
        <v>0</v>
      </c>
      <c r="AT362" s="429">
        <f>IF(Taula423[[#This Row],[Núm. d''ordre]]&gt;0,1,0)</f>
        <v>1</v>
      </c>
      <c r="AV362" s="275">
        <f t="shared" si="40"/>
        <v>0</v>
      </c>
      <c r="AW362" s="275">
        <f t="shared" si="41"/>
        <v>0</v>
      </c>
      <c r="AX362" s="275">
        <f t="shared" si="36"/>
        <v>0</v>
      </c>
      <c r="AY362" s="274"/>
      <c r="AZ362" s="275">
        <f t="shared" si="37"/>
        <v>0</v>
      </c>
      <c r="BA362" s="275">
        <f t="shared" si="38"/>
        <v>0</v>
      </c>
      <c r="BZ362" s="276"/>
      <c r="CA362" s="276"/>
      <c r="CB362" s="276"/>
    </row>
    <row r="363" spans="1:80" ht="13.5" customHeight="1">
      <c r="A363" s="267"/>
      <c r="B363" s="274" t="str">
        <f>IF($C363&lt;&gt;"",MAX($B$7:B362)+1,"")</f>
        <v/>
      </c>
      <c r="C363" s="325"/>
      <c r="D363" s="337"/>
      <c r="E363" s="338"/>
      <c r="F363" s="311"/>
      <c r="G363" s="311"/>
      <c r="H363" s="324"/>
      <c r="I363" s="313">
        <f ca="1">DATEDIF(Taula423[[#This Row],[Data naixement dd/mm/aaaa]],TODAY(),"Y")</f>
        <v>124</v>
      </c>
      <c r="J363" s="325"/>
      <c r="K363" s="329"/>
      <c r="L363" s="342"/>
      <c r="M363" s="328"/>
      <c r="N363" s="328"/>
      <c r="O363" s="533" t="str">
        <f>IF(Taula423[[#This Row],[Data inici contracte]]&lt;&gt;0,Taula423[[#This Row],[Data finalització contracte]]+1,"")</f>
        <v/>
      </c>
      <c r="P36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63" s="373" t="str">
        <f>IF(Taula423[[#This Row],[Data inici contracte]]&lt;&gt;0,((Taula423[[#This Row],[Dies de contracte en vigor durant l´any 2023]]/365)*14),"")</f>
        <v/>
      </c>
      <c r="R363" s="367"/>
      <c r="S363" s="367"/>
      <c r="T36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63" s="373" t="str">
        <f>IF(Taula423[[#This Row],[Suma total d''hores d''atenció]]=0,"",AM363)</f>
        <v/>
      </c>
      <c r="V363" s="329"/>
      <c r="W363" s="339"/>
      <c r="X363" s="339"/>
      <c r="Y363" s="339"/>
      <c r="Z363" s="339"/>
      <c r="AA363" s="339"/>
      <c r="AB363" s="318">
        <f t="shared" si="35"/>
        <v>0</v>
      </c>
      <c r="AC363" s="335">
        <f>Taula423[[#This Row],[Mòdul aplicat]]</f>
        <v>0</v>
      </c>
      <c r="AD363" s="336"/>
      <c r="AE363" s="343"/>
      <c r="AF363" s="269"/>
      <c r="AG363" s="474" t="str">
        <f>IF(Taula423[[#This Row],[Data inici contracte]]=0,"",12/365*Taula423[[#This Row],[Dies de contracte en vigor durant l´any 2023]])</f>
        <v/>
      </c>
      <c r="AH363" s="474" t="str">
        <f>IF(Taula423[[#This Row],[Data inici contracte]]=0,"",2/365*Taula423[[#This Row],[Dies de contracte en vigor durant l´any 2023]])</f>
        <v/>
      </c>
      <c r="AI363" s="322">
        <f>IF(AR363=1,((241.81/365)*Taula423[[#This Row],[Dies de contracte en vigor durant l´any 2023]]),0)</f>
        <v>0</v>
      </c>
      <c r="AJ363" s="322"/>
      <c r="AK36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10)]]&lt;&gt;"",AR363=1),1,0)</f>
        <v>0</v>
      </c>
      <c r="AL363" s="534">
        <f t="shared" si="39"/>
        <v>0</v>
      </c>
      <c r="AM36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63" s="322"/>
      <c r="AO363" s="274"/>
      <c r="AP363" s="274"/>
      <c r="AR363" s="429">
        <f>IF(Taula423[[#This Row],[Núm. d''ordre]]&lt;&gt;"",1,0)</f>
        <v>0</v>
      </c>
      <c r="AT363" s="429">
        <f>IF(Taula423[[#This Row],[Núm. d''ordre]]&gt;0,1,0)</f>
        <v>1</v>
      </c>
      <c r="AV363" s="275">
        <f t="shared" si="40"/>
        <v>0</v>
      </c>
      <c r="AW363" s="275">
        <f t="shared" si="41"/>
        <v>0</v>
      </c>
      <c r="AX363" s="275">
        <f t="shared" si="36"/>
        <v>0</v>
      </c>
      <c r="AY363" s="274"/>
      <c r="AZ363" s="275">
        <f t="shared" si="37"/>
        <v>0</v>
      </c>
      <c r="BA363" s="275">
        <f t="shared" si="38"/>
        <v>0</v>
      </c>
      <c r="BZ363" s="276"/>
      <c r="CA363" s="276"/>
      <c r="CB363" s="276"/>
    </row>
    <row r="364" spans="1:80" ht="13.5" customHeight="1">
      <c r="A364" s="267"/>
      <c r="B364" s="274" t="str">
        <f>IF($C364&lt;&gt;"",MAX($B$7:B363)+1,"")</f>
        <v/>
      </c>
      <c r="C364" s="325"/>
      <c r="D364" s="337"/>
      <c r="E364" s="338"/>
      <c r="F364" s="311"/>
      <c r="G364" s="311"/>
      <c r="H364" s="324"/>
      <c r="I364" s="313">
        <f ca="1">DATEDIF(Taula423[[#This Row],[Data naixement dd/mm/aaaa]],TODAY(),"Y")</f>
        <v>124</v>
      </c>
      <c r="J364" s="325"/>
      <c r="K364" s="329"/>
      <c r="L364" s="342"/>
      <c r="M364" s="328"/>
      <c r="N364" s="328"/>
      <c r="O364" s="533" t="str">
        <f>IF(Taula423[[#This Row],[Data inici contracte]]&lt;&gt;0,Taula423[[#This Row],[Data finalització contracte]]+1,"")</f>
        <v/>
      </c>
      <c r="P36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64" s="373" t="str">
        <f>IF(Taula423[[#This Row],[Data inici contracte]]&lt;&gt;0,((Taula423[[#This Row],[Dies de contracte en vigor durant l´any 2023]]/365)*14),"")</f>
        <v/>
      </c>
      <c r="R364" s="367"/>
      <c r="S364" s="367"/>
      <c r="T36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64" s="373" t="str">
        <f>IF(Taula423[[#This Row],[Suma total d''hores d''atenció]]=0,"",AM364)</f>
        <v/>
      </c>
      <c r="V364" s="329"/>
      <c r="W364" s="339"/>
      <c r="X364" s="339"/>
      <c r="Y364" s="339"/>
      <c r="Z364" s="339"/>
      <c r="AA364" s="339"/>
      <c r="AB364" s="318">
        <f t="shared" si="35"/>
        <v>0</v>
      </c>
      <c r="AC364" s="335">
        <f>Taula423[[#This Row],[Mòdul aplicat]]</f>
        <v>0</v>
      </c>
      <c r="AD364" s="336"/>
      <c r="AE364" s="343"/>
      <c r="AF364" s="269"/>
      <c r="AG364" s="474" t="str">
        <f>IF(Taula423[[#This Row],[Data inici contracte]]=0,"",12/365*Taula423[[#This Row],[Dies de contracte en vigor durant l´any 2023]])</f>
        <v/>
      </c>
      <c r="AH364" s="474" t="str">
        <f>IF(Taula423[[#This Row],[Data inici contracte]]=0,"",2/365*Taula423[[#This Row],[Dies de contracte en vigor durant l´any 2023]])</f>
        <v/>
      </c>
      <c r="AI364" s="322">
        <f>IF(AR364=1,((241.81/365)*Taula423[[#This Row],[Dies de contracte en vigor durant l´any 2023]]),0)</f>
        <v>0</v>
      </c>
      <c r="AJ364" s="322"/>
      <c r="AK36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10)]]&lt;&gt;"",AR364=1),1,0)</f>
        <v>0</v>
      </c>
      <c r="AL364" s="534">
        <f t="shared" si="39"/>
        <v>0</v>
      </c>
      <c r="AM36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64" s="322"/>
      <c r="AO364" s="274"/>
      <c r="AP364" s="274"/>
      <c r="AR364" s="429">
        <f>IF(Taula423[[#This Row],[Núm. d''ordre]]&lt;&gt;"",1,0)</f>
        <v>0</v>
      </c>
      <c r="AT364" s="429">
        <f>IF(Taula423[[#This Row],[Núm. d''ordre]]&gt;0,1,0)</f>
        <v>1</v>
      </c>
      <c r="AV364" s="275">
        <f t="shared" si="40"/>
        <v>0</v>
      </c>
      <c r="AW364" s="275">
        <f t="shared" si="41"/>
        <v>0</v>
      </c>
      <c r="AX364" s="275">
        <f t="shared" si="36"/>
        <v>0</v>
      </c>
      <c r="AY364" s="274"/>
      <c r="AZ364" s="275">
        <f t="shared" si="37"/>
        <v>0</v>
      </c>
      <c r="BA364" s="275">
        <f t="shared" si="38"/>
        <v>0</v>
      </c>
      <c r="BZ364" s="276"/>
      <c r="CA364" s="276"/>
      <c r="CB364" s="276"/>
    </row>
    <row r="365" spans="1:80" ht="13.5" customHeight="1">
      <c r="A365" s="267"/>
      <c r="B365" s="274" t="str">
        <f>IF($C365&lt;&gt;"",MAX($B$7:B364)+1,"")</f>
        <v/>
      </c>
      <c r="C365" s="325"/>
      <c r="D365" s="337"/>
      <c r="E365" s="338"/>
      <c r="F365" s="311"/>
      <c r="G365" s="311"/>
      <c r="H365" s="324"/>
      <c r="I365" s="313">
        <f ca="1">DATEDIF(Taula423[[#This Row],[Data naixement dd/mm/aaaa]],TODAY(),"Y")</f>
        <v>124</v>
      </c>
      <c r="J365" s="325"/>
      <c r="K365" s="329"/>
      <c r="L365" s="342"/>
      <c r="M365" s="328"/>
      <c r="N365" s="328"/>
      <c r="O365" s="533" t="str">
        <f>IF(Taula423[[#This Row],[Data inici contracte]]&lt;&gt;0,Taula423[[#This Row],[Data finalització contracte]]+1,"")</f>
        <v/>
      </c>
      <c r="P36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65" s="373" t="str">
        <f>IF(Taula423[[#This Row],[Data inici contracte]]&lt;&gt;0,((Taula423[[#This Row],[Dies de contracte en vigor durant l´any 2023]]/365)*14),"")</f>
        <v/>
      </c>
      <c r="R365" s="367"/>
      <c r="S365" s="367"/>
      <c r="T36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65" s="373" t="str">
        <f>IF(Taula423[[#This Row],[Suma total d''hores d''atenció]]=0,"",AM365)</f>
        <v/>
      </c>
      <c r="V365" s="329"/>
      <c r="W365" s="339"/>
      <c r="X365" s="339"/>
      <c r="Y365" s="339"/>
      <c r="Z365" s="339"/>
      <c r="AA365" s="339"/>
      <c r="AB365" s="318">
        <f t="shared" si="35"/>
        <v>0</v>
      </c>
      <c r="AC365" s="335">
        <f>Taula423[[#This Row],[Mòdul aplicat]]</f>
        <v>0</v>
      </c>
      <c r="AD365" s="336"/>
      <c r="AE365" s="343"/>
      <c r="AF365" s="269"/>
      <c r="AG365" s="474" t="str">
        <f>IF(Taula423[[#This Row],[Data inici contracte]]=0,"",12/365*Taula423[[#This Row],[Dies de contracte en vigor durant l´any 2023]])</f>
        <v/>
      </c>
      <c r="AH365" s="474" t="str">
        <f>IF(Taula423[[#This Row],[Data inici contracte]]=0,"",2/365*Taula423[[#This Row],[Dies de contracte en vigor durant l´any 2023]])</f>
        <v/>
      </c>
      <c r="AI365" s="322">
        <f>IF(AR365=1,((241.81/365)*Taula423[[#This Row],[Dies de contracte en vigor durant l´any 2023]]),0)</f>
        <v>0</v>
      </c>
      <c r="AJ365" s="322"/>
      <c r="AK36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10)]]&lt;&gt;"",AR365=1),1,0)</f>
        <v>0</v>
      </c>
      <c r="AL365" s="534">
        <f t="shared" si="39"/>
        <v>0</v>
      </c>
      <c r="AM36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65" s="322"/>
      <c r="AO365" s="274"/>
      <c r="AP365" s="274"/>
      <c r="AR365" s="429">
        <f>IF(Taula423[[#This Row],[Núm. d''ordre]]&lt;&gt;"",1,0)</f>
        <v>0</v>
      </c>
      <c r="AT365" s="429">
        <f>IF(Taula423[[#This Row],[Núm. d''ordre]]&gt;0,1,0)</f>
        <v>1</v>
      </c>
      <c r="AV365" s="275">
        <f t="shared" si="40"/>
        <v>0</v>
      </c>
      <c r="AW365" s="275">
        <f t="shared" si="41"/>
        <v>0</v>
      </c>
      <c r="AX365" s="275">
        <f t="shared" si="36"/>
        <v>0</v>
      </c>
      <c r="AY365" s="274"/>
      <c r="AZ365" s="275">
        <f t="shared" si="37"/>
        <v>0</v>
      </c>
      <c r="BA365" s="275">
        <f t="shared" si="38"/>
        <v>0</v>
      </c>
      <c r="BZ365" s="276"/>
      <c r="CA365" s="276"/>
      <c r="CB365" s="276"/>
    </row>
    <row r="366" spans="1:80" ht="13.5" customHeight="1">
      <c r="A366" s="267"/>
      <c r="B366" s="274" t="str">
        <f>IF($C366&lt;&gt;"",MAX($B$7:B365)+1,"")</f>
        <v/>
      </c>
      <c r="C366" s="325"/>
      <c r="D366" s="337"/>
      <c r="E366" s="338"/>
      <c r="F366" s="311"/>
      <c r="G366" s="311"/>
      <c r="H366" s="324"/>
      <c r="I366" s="313">
        <f ca="1">DATEDIF(Taula423[[#This Row],[Data naixement dd/mm/aaaa]],TODAY(),"Y")</f>
        <v>124</v>
      </c>
      <c r="J366" s="325"/>
      <c r="K366" s="329"/>
      <c r="L366" s="342"/>
      <c r="M366" s="328"/>
      <c r="N366" s="328"/>
      <c r="O366" s="533" t="str">
        <f>IF(Taula423[[#This Row],[Data inici contracte]]&lt;&gt;0,Taula423[[#This Row],[Data finalització contracte]]+1,"")</f>
        <v/>
      </c>
      <c r="P36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66" s="373" t="str">
        <f>IF(Taula423[[#This Row],[Data inici contracte]]&lt;&gt;0,((Taula423[[#This Row],[Dies de contracte en vigor durant l´any 2023]]/365)*14),"")</f>
        <v/>
      </c>
      <c r="R366" s="367"/>
      <c r="S366" s="367"/>
      <c r="T36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66" s="373" t="str">
        <f>IF(Taula423[[#This Row],[Suma total d''hores d''atenció]]=0,"",AM366)</f>
        <v/>
      </c>
      <c r="V366" s="329"/>
      <c r="W366" s="339"/>
      <c r="X366" s="339"/>
      <c r="Y366" s="339"/>
      <c r="Z366" s="339"/>
      <c r="AA366" s="339"/>
      <c r="AB366" s="318">
        <f t="shared" si="35"/>
        <v>0</v>
      </c>
      <c r="AC366" s="335">
        <f>Taula423[[#This Row],[Mòdul aplicat]]</f>
        <v>0</v>
      </c>
      <c r="AD366" s="336"/>
      <c r="AE366" s="343"/>
      <c r="AF366" s="269"/>
      <c r="AG366" s="474" t="str">
        <f>IF(Taula423[[#This Row],[Data inici contracte]]=0,"",12/365*Taula423[[#This Row],[Dies de contracte en vigor durant l´any 2023]])</f>
        <v/>
      </c>
      <c r="AH366" s="474" t="str">
        <f>IF(Taula423[[#This Row],[Data inici contracte]]=0,"",2/365*Taula423[[#This Row],[Dies de contracte en vigor durant l´any 2023]])</f>
        <v/>
      </c>
      <c r="AI366" s="322">
        <f>IF(AR366=1,((241.81/365)*Taula423[[#This Row],[Dies de contracte en vigor durant l´any 2023]]),0)</f>
        <v>0</v>
      </c>
      <c r="AJ366" s="322"/>
      <c r="AK36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10)]]&lt;&gt;"",AR366=1),1,0)</f>
        <v>0</v>
      </c>
      <c r="AL366" s="534">
        <f t="shared" si="39"/>
        <v>0</v>
      </c>
      <c r="AM36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66" s="322"/>
      <c r="AO366" s="274"/>
      <c r="AP366" s="274"/>
      <c r="AR366" s="429">
        <f>IF(Taula423[[#This Row],[Núm. d''ordre]]&lt;&gt;"",1,0)</f>
        <v>0</v>
      </c>
      <c r="AT366" s="429">
        <f>IF(Taula423[[#This Row],[Núm. d''ordre]]&gt;0,1,0)</f>
        <v>1</v>
      </c>
      <c r="AV366" s="275">
        <f t="shared" si="40"/>
        <v>0</v>
      </c>
      <c r="AW366" s="275">
        <f t="shared" si="41"/>
        <v>0</v>
      </c>
      <c r="AX366" s="275">
        <f t="shared" si="36"/>
        <v>0</v>
      </c>
      <c r="AY366" s="274"/>
      <c r="AZ366" s="275">
        <f t="shared" si="37"/>
        <v>0</v>
      </c>
      <c r="BA366" s="275">
        <f t="shared" si="38"/>
        <v>0</v>
      </c>
      <c r="BZ366" s="276"/>
      <c r="CA366" s="276"/>
      <c r="CB366" s="276"/>
    </row>
    <row r="367" spans="1:80" ht="13.5" customHeight="1">
      <c r="A367" s="267"/>
      <c r="B367" s="274" t="str">
        <f>IF($C367&lt;&gt;"",MAX($B$7:B366)+1,"")</f>
        <v/>
      </c>
      <c r="C367" s="325"/>
      <c r="D367" s="337"/>
      <c r="E367" s="338"/>
      <c r="F367" s="311"/>
      <c r="G367" s="311"/>
      <c r="H367" s="324"/>
      <c r="I367" s="313">
        <f ca="1">DATEDIF(Taula423[[#This Row],[Data naixement dd/mm/aaaa]],TODAY(),"Y")</f>
        <v>124</v>
      </c>
      <c r="J367" s="325"/>
      <c r="K367" s="329"/>
      <c r="L367" s="342"/>
      <c r="M367" s="328"/>
      <c r="N367" s="328"/>
      <c r="O367" s="533" t="str">
        <f>IF(Taula423[[#This Row],[Data inici contracte]]&lt;&gt;0,Taula423[[#This Row],[Data finalització contracte]]+1,"")</f>
        <v/>
      </c>
      <c r="P36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67" s="373" t="str">
        <f>IF(Taula423[[#This Row],[Data inici contracte]]&lt;&gt;0,((Taula423[[#This Row],[Dies de contracte en vigor durant l´any 2023]]/365)*14),"")</f>
        <v/>
      </c>
      <c r="R367" s="367"/>
      <c r="S367" s="367"/>
      <c r="T36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67" s="373" t="str">
        <f>IF(Taula423[[#This Row],[Suma total d''hores d''atenció]]=0,"",AM367)</f>
        <v/>
      </c>
      <c r="V367" s="329"/>
      <c r="W367" s="339"/>
      <c r="X367" s="339"/>
      <c r="Y367" s="339"/>
      <c r="Z367" s="339"/>
      <c r="AA367" s="339"/>
      <c r="AB367" s="318">
        <f t="shared" si="35"/>
        <v>0</v>
      </c>
      <c r="AC367" s="335">
        <f>Taula423[[#This Row],[Mòdul aplicat]]</f>
        <v>0</v>
      </c>
      <c r="AD367" s="336"/>
      <c r="AE367" s="343"/>
      <c r="AF367" s="269"/>
      <c r="AG367" s="474" t="str">
        <f>IF(Taula423[[#This Row],[Data inici contracte]]=0,"",12/365*Taula423[[#This Row],[Dies de contracte en vigor durant l´any 2023]])</f>
        <v/>
      </c>
      <c r="AH367" s="474" t="str">
        <f>IF(Taula423[[#This Row],[Data inici contracte]]=0,"",2/365*Taula423[[#This Row],[Dies de contracte en vigor durant l´any 2023]])</f>
        <v/>
      </c>
      <c r="AI367" s="322">
        <f>IF(AR367=1,((241.81/365)*Taula423[[#This Row],[Dies de contracte en vigor durant l´any 2023]]),0)</f>
        <v>0</v>
      </c>
      <c r="AJ367" s="322"/>
      <c r="AK36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10)]]&lt;&gt;"",AR367=1),1,0)</f>
        <v>0</v>
      </c>
      <c r="AL367" s="534">
        <f t="shared" si="39"/>
        <v>0</v>
      </c>
      <c r="AM36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67" s="322"/>
      <c r="AO367" s="274"/>
      <c r="AP367" s="274"/>
      <c r="AR367" s="429">
        <f>IF(Taula423[[#This Row],[Núm. d''ordre]]&lt;&gt;"",1,0)</f>
        <v>0</v>
      </c>
      <c r="AT367" s="429">
        <f>IF(Taula423[[#This Row],[Núm. d''ordre]]&gt;0,1,0)</f>
        <v>1</v>
      </c>
      <c r="AV367" s="275">
        <f t="shared" si="40"/>
        <v>0</v>
      </c>
      <c r="AW367" s="275">
        <f t="shared" si="41"/>
        <v>0</v>
      </c>
      <c r="AX367" s="275">
        <f t="shared" si="36"/>
        <v>0</v>
      </c>
      <c r="AY367" s="274"/>
      <c r="AZ367" s="275">
        <f t="shared" si="37"/>
        <v>0</v>
      </c>
      <c r="BA367" s="275">
        <f t="shared" si="38"/>
        <v>0</v>
      </c>
      <c r="BZ367" s="276"/>
      <c r="CA367" s="276"/>
      <c r="CB367" s="276"/>
    </row>
    <row r="368" spans="1:80" ht="13.5" customHeight="1">
      <c r="A368" s="267"/>
      <c r="B368" s="274" t="str">
        <f>IF($C368&lt;&gt;"",MAX($B$7:B367)+1,"")</f>
        <v/>
      </c>
      <c r="C368" s="325"/>
      <c r="D368" s="337"/>
      <c r="E368" s="338"/>
      <c r="F368" s="311"/>
      <c r="G368" s="311"/>
      <c r="H368" s="324"/>
      <c r="I368" s="313">
        <f ca="1">DATEDIF(Taula423[[#This Row],[Data naixement dd/mm/aaaa]],TODAY(),"Y")</f>
        <v>124</v>
      </c>
      <c r="J368" s="325"/>
      <c r="K368" s="329"/>
      <c r="L368" s="342"/>
      <c r="M368" s="328"/>
      <c r="N368" s="328"/>
      <c r="O368" s="533" t="str">
        <f>IF(Taula423[[#This Row],[Data inici contracte]]&lt;&gt;0,Taula423[[#This Row],[Data finalització contracte]]+1,"")</f>
        <v/>
      </c>
      <c r="P36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68" s="373" t="str">
        <f>IF(Taula423[[#This Row],[Data inici contracte]]&lt;&gt;0,((Taula423[[#This Row],[Dies de contracte en vigor durant l´any 2023]]/365)*14),"")</f>
        <v/>
      </c>
      <c r="R368" s="367"/>
      <c r="S368" s="367"/>
      <c r="T36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68" s="373" t="str">
        <f>IF(Taula423[[#This Row],[Suma total d''hores d''atenció]]=0,"",AM368)</f>
        <v/>
      </c>
      <c r="V368" s="329"/>
      <c r="W368" s="339"/>
      <c r="X368" s="339"/>
      <c r="Y368" s="339"/>
      <c r="Z368" s="339"/>
      <c r="AA368" s="339"/>
      <c r="AB368" s="318">
        <f t="shared" si="35"/>
        <v>0</v>
      </c>
      <c r="AC368" s="335">
        <f>Taula423[[#This Row],[Mòdul aplicat]]</f>
        <v>0</v>
      </c>
      <c r="AD368" s="336"/>
      <c r="AE368" s="343"/>
      <c r="AF368" s="269"/>
      <c r="AG368" s="474" t="str">
        <f>IF(Taula423[[#This Row],[Data inici contracte]]=0,"",12/365*Taula423[[#This Row],[Dies de contracte en vigor durant l´any 2023]])</f>
        <v/>
      </c>
      <c r="AH368" s="474" t="str">
        <f>IF(Taula423[[#This Row],[Data inici contracte]]=0,"",2/365*Taula423[[#This Row],[Dies de contracte en vigor durant l´any 2023]])</f>
        <v/>
      </c>
      <c r="AI368" s="322">
        <f>IF(AR368=1,((241.81/365)*Taula423[[#This Row],[Dies de contracte en vigor durant l´any 2023]]),0)</f>
        <v>0</v>
      </c>
      <c r="AJ368" s="322"/>
      <c r="AK36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10)]]&lt;&gt;"",AR368=1),1,0)</f>
        <v>0</v>
      </c>
      <c r="AL368" s="534">
        <f t="shared" si="39"/>
        <v>0</v>
      </c>
      <c r="AM36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68" s="322"/>
      <c r="AO368" s="274"/>
      <c r="AP368" s="274"/>
      <c r="AR368" s="429">
        <f>IF(Taula423[[#This Row],[Núm. d''ordre]]&lt;&gt;"",1,0)</f>
        <v>0</v>
      </c>
      <c r="AT368" s="429">
        <f>IF(Taula423[[#This Row],[Núm. d''ordre]]&gt;0,1,0)</f>
        <v>1</v>
      </c>
      <c r="AV368" s="275">
        <f t="shared" si="40"/>
        <v>0</v>
      </c>
      <c r="AW368" s="275">
        <f t="shared" si="41"/>
        <v>0</v>
      </c>
      <c r="AX368" s="275">
        <f t="shared" si="36"/>
        <v>0</v>
      </c>
      <c r="AY368" s="274"/>
      <c r="AZ368" s="275">
        <f t="shared" si="37"/>
        <v>0</v>
      </c>
      <c r="BA368" s="275">
        <f t="shared" si="38"/>
        <v>0</v>
      </c>
      <c r="BZ368" s="276"/>
      <c r="CA368" s="276"/>
      <c r="CB368" s="276"/>
    </row>
    <row r="369" spans="1:80" ht="13.5" customHeight="1">
      <c r="A369" s="267"/>
      <c r="B369" s="274" t="str">
        <f>IF($C369&lt;&gt;"",MAX($B$7:B368)+1,"")</f>
        <v/>
      </c>
      <c r="C369" s="325"/>
      <c r="D369" s="337"/>
      <c r="E369" s="338"/>
      <c r="F369" s="311"/>
      <c r="G369" s="311"/>
      <c r="H369" s="324"/>
      <c r="I369" s="313">
        <f ca="1">DATEDIF(Taula423[[#This Row],[Data naixement dd/mm/aaaa]],TODAY(),"Y")</f>
        <v>124</v>
      </c>
      <c r="J369" s="325"/>
      <c r="K369" s="329"/>
      <c r="L369" s="342"/>
      <c r="M369" s="328"/>
      <c r="N369" s="328"/>
      <c r="O369" s="533" t="str">
        <f>IF(Taula423[[#This Row],[Data inici contracte]]&lt;&gt;0,Taula423[[#This Row],[Data finalització contracte]]+1,"")</f>
        <v/>
      </c>
      <c r="P36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69" s="373" t="str">
        <f>IF(Taula423[[#This Row],[Data inici contracte]]&lt;&gt;0,((Taula423[[#This Row],[Dies de contracte en vigor durant l´any 2023]]/365)*14),"")</f>
        <v/>
      </c>
      <c r="R369" s="367"/>
      <c r="S369" s="367"/>
      <c r="T36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69" s="373" t="str">
        <f>IF(Taula423[[#This Row],[Suma total d''hores d''atenció]]=0,"",AM369)</f>
        <v/>
      </c>
      <c r="V369" s="329"/>
      <c r="W369" s="339"/>
      <c r="X369" s="339"/>
      <c r="Y369" s="339"/>
      <c r="Z369" s="339"/>
      <c r="AA369" s="339"/>
      <c r="AB369" s="318">
        <f t="shared" si="35"/>
        <v>0</v>
      </c>
      <c r="AC369" s="335">
        <f>Taula423[[#This Row],[Mòdul aplicat]]</f>
        <v>0</v>
      </c>
      <c r="AD369" s="336"/>
      <c r="AE369" s="343"/>
      <c r="AF369" s="269"/>
      <c r="AG369" s="474" t="str">
        <f>IF(Taula423[[#This Row],[Data inici contracte]]=0,"",12/365*Taula423[[#This Row],[Dies de contracte en vigor durant l´any 2023]])</f>
        <v/>
      </c>
      <c r="AH369" s="474" t="str">
        <f>IF(Taula423[[#This Row],[Data inici contracte]]=0,"",2/365*Taula423[[#This Row],[Dies de contracte en vigor durant l´any 2023]])</f>
        <v/>
      </c>
      <c r="AI369" s="322">
        <f>IF(AR369=1,((241.81/365)*Taula423[[#This Row],[Dies de contracte en vigor durant l´any 2023]]),0)</f>
        <v>0</v>
      </c>
      <c r="AJ369" s="322"/>
      <c r="AK36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10)]]&lt;&gt;"",AR369=1),1,0)</f>
        <v>0</v>
      </c>
      <c r="AL369" s="534">
        <f t="shared" si="39"/>
        <v>0</v>
      </c>
      <c r="AM36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69" s="322"/>
      <c r="AO369" s="274"/>
      <c r="AP369" s="274"/>
      <c r="AR369" s="429">
        <f>IF(Taula423[[#This Row],[Núm. d''ordre]]&lt;&gt;"",1,0)</f>
        <v>0</v>
      </c>
      <c r="AT369" s="429">
        <f>IF(Taula423[[#This Row],[Núm. d''ordre]]&gt;0,1,0)</f>
        <v>1</v>
      </c>
      <c r="AV369" s="275">
        <f t="shared" si="40"/>
        <v>0</v>
      </c>
      <c r="AW369" s="275">
        <f t="shared" si="41"/>
        <v>0</v>
      </c>
      <c r="AX369" s="275">
        <f t="shared" si="36"/>
        <v>0</v>
      </c>
      <c r="AY369" s="274"/>
      <c r="AZ369" s="275">
        <f t="shared" si="37"/>
        <v>0</v>
      </c>
      <c r="BA369" s="275">
        <f t="shared" si="38"/>
        <v>0</v>
      </c>
      <c r="BZ369" s="276"/>
      <c r="CA369" s="276"/>
      <c r="CB369" s="276"/>
    </row>
    <row r="370" spans="1:80" ht="13.5" customHeight="1">
      <c r="A370" s="267"/>
      <c r="B370" s="274" t="str">
        <f>IF($C370&lt;&gt;"",MAX($B$7:B369)+1,"")</f>
        <v/>
      </c>
      <c r="C370" s="325"/>
      <c r="D370" s="337"/>
      <c r="E370" s="338"/>
      <c r="F370" s="311"/>
      <c r="G370" s="311"/>
      <c r="H370" s="324"/>
      <c r="I370" s="313">
        <f ca="1">DATEDIF(Taula423[[#This Row],[Data naixement dd/mm/aaaa]],TODAY(),"Y")</f>
        <v>124</v>
      </c>
      <c r="J370" s="325"/>
      <c r="K370" s="329"/>
      <c r="L370" s="342"/>
      <c r="M370" s="328"/>
      <c r="N370" s="328"/>
      <c r="O370" s="533" t="str">
        <f>IF(Taula423[[#This Row],[Data inici contracte]]&lt;&gt;0,Taula423[[#This Row],[Data finalització contracte]]+1,"")</f>
        <v/>
      </c>
      <c r="P37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70" s="373" t="str">
        <f>IF(Taula423[[#This Row],[Data inici contracte]]&lt;&gt;0,((Taula423[[#This Row],[Dies de contracte en vigor durant l´any 2023]]/365)*14),"")</f>
        <v/>
      </c>
      <c r="R370" s="367"/>
      <c r="S370" s="367"/>
      <c r="T37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70" s="373" t="str">
        <f>IF(Taula423[[#This Row],[Suma total d''hores d''atenció]]=0,"",AM370)</f>
        <v/>
      </c>
      <c r="V370" s="329"/>
      <c r="W370" s="339"/>
      <c r="X370" s="339"/>
      <c r="Y370" s="339"/>
      <c r="Z370" s="339"/>
      <c r="AA370" s="339"/>
      <c r="AB370" s="318">
        <f t="shared" si="35"/>
        <v>0</v>
      </c>
      <c r="AC370" s="335">
        <f>Taula423[[#This Row],[Mòdul aplicat]]</f>
        <v>0</v>
      </c>
      <c r="AD370" s="336"/>
      <c r="AE370" s="343"/>
      <c r="AF370" s="269"/>
      <c r="AG370" s="474" t="str">
        <f>IF(Taula423[[#This Row],[Data inici contracte]]=0,"",12/365*Taula423[[#This Row],[Dies de contracte en vigor durant l´any 2023]])</f>
        <v/>
      </c>
      <c r="AH370" s="474" t="str">
        <f>IF(Taula423[[#This Row],[Data inici contracte]]=0,"",2/365*Taula423[[#This Row],[Dies de contracte en vigor durant l´any 2023]])</f>
        <v/>
      </c>
      <c r="AI370" s="322">
        <f>IF(AR370=1,((241.81/365)*Taula423[[#This Row],[Dies de contracte en vigor durant l´any 2023]]),0)</f>
        <v>0</v>
      </c>
      <c r="AJ370" s="322"/>
      <c r="AK37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10)]]&lt;&gt;"",AR370=1),1,0)</f>
        <v>0</v>
      </c>
      <c r="AL370" s="534">
        <f t="shared" si="39"/>
        <v>0</v>
      </c>
      <c r="AM37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70" s="322"/>
      <c r="AO370" s="274"/>
      <c r="AP370" s="274"/>
      <c r="AR370" s="429">
        <f>IF(Taula423[[#This Row],[Núm. d''ordre]]&lt;&gt;"",1,0)</f>
        <v>0</v>
      </c>
      <c r="AT370" s="429">
        <f>IF(Taula423[[#This Row],[Núm. d''ordre]]&gt;0,1,0)</f>
        <v>1</v>
      </c>
      <c r="AV370" s="275">
        <f t="shared" si="40"/>
        <v>0</v>
      </c>
      <c r="AW370" s="275">
        <f t="shared" si="41"/>
        <v>0</v>
      </c>
      <c r="AX370" s="275">
        <f t="shared" si="36"/>
        <v>0</v>
      </c>
      <c r="AY370" s="274"/>
      <c r="AZ370" s="275">
        <f t="shared" si="37"/>
        <v>0</v>
      </c>
      <c r="BA370" s="275">
        <f t="shared" si="38"/>
        <v>0</v>
      </c>
      <c r="BZ370" s="276"/>
      <c r="CA370" s="276"/>
      <c r="CB370" s="276"/>
    </row>
    <row r="371" spans="1:80" ht="13.5" customHeight="1">
      <c r="A371" s="267"/>
      <c r="B371" s="274" t="str">
        <f>IF($C371&lt;&gt;"",MAX($B$7:B370)+1,"")</f>
        <v/>
      </c>
      <c r="C371" s="325"/>
      <c r="D371" s="337"/>
      <c r="E371" s="338"/>
      <c r="F371" s="311"/>
      <c r="G371" s="311"/>
      <c r="H371" s="324"/>
      <c r="I371" s="313">
        <f ca="1">DATEDIF(Taula423[[#This Row],[Data naixement dd/mm/aaaa]],TODAY(),"Y")</f>
        <v>124</v>
      </c>
      <c r="J371" s="325"/>
      <c r="K371" s="329"/>
      <c r="L371" s="342"/>
      <c r="M371" s="328"/>
      <c r="N371" s="328"/>
      <c r="O371" s="533" t="str">
        <f>IF(Taula423[[#This Row],[Data inici contracte]]&lt;&gt;0,Taula423[[#This Row],[Data finalització contracte]]+1,"")</f>
        <v/>
      </c>
      <c r="P37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71" s="373" t="str">
        <f>IF(Taula423[[#This Row],[Data inici contracte]]&lt;&gt;0,((Taula423[[#This Row],[Dies de contracte en vigor durant l´any 2023]]/365)*14),"")</f>
        <v/>
      </c>
      <c r="R371" s="367"/>
      <c r="S371" s="367"/>
      <c r="T37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71" s="373" t="str">
        <f>IF(Taula423[[#This Row],[Suma total d''hores d''atenció]]=0,"",AM371)</f>
        <v/>
      </c>
      <c r="V371" s="329"/>
      <c r="W371" s="339"/>
      <c r="X371" s="339"/>
      <c r="Y371" s="339"/>
      <c r="Z371" s="339"/>
      <c r="AA371" s="339"/>
      <c r="AB371" s="318">
        <f t="shared" si="35"/>
        <v>0</v>
      </c>
      <c r="AC371" s="335">
        <f>Taula423[[#This Row],[Mòdul aplicat]]</f>
        <v>0</v>
      </c>
      <c r="AD371" s="336"/>
      <c r="AE371" s="343"/>
      <c r="AF371" s="269"/>
      <c r="AG371" s="474" t="str">
        <f>IF(Taula423[[#This Row],[Data inici contracte]]=0,"",12/365*Taula423[[#This Row],[Dies de contracte en vigor durant l´any 2023]])</f>
        <v/>
      </c>
      <c r="AH371" s="474" t="str">
        <f>IF(Taula423[[#This Row],[Data inici contracte]]=0,"",2/365*Taula423[[#This Row],[Dies de contracte en vigor durant l´any 2023]])</f>
        <v/>
      </c>
      <c r="AI371" s="322">
        <f>IF(AR371=1,((241.81/365)*Taula423[[#This Row],[Dies de contracte en vigor durant l´any 2023]]),0)</f>
        <v>0</v>
      </c>
      <c r="AJ371" s="322"/>
      <c r="AK37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10)]]&lt;&gt;"",AR371=1),1,0)</f>
        <v>0</v>
      </c>
      <c r="AL371" s="534">
        <f t="shared" si="39"/>
        <v>0</v>
      </c>
      <c r="AM37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71" s="322"/>
      <c r="AO371" s="274"/>
      <c r="AP371" s="274"/>
      <c r="AR371" s="429">
        <f>IF(Taula423[[#This Row],[Núm. d''ordre]]&lt;&gt;"",1,0)</f>
        <v>0</v>
      </c>
      <c r="AT371" s="429">
        <f>IF(Taula423[[#This Row],[Núm. d''ordre]]&gt;0,1,0)</f>
        <v>1</v>
      </c>
      <c r="AV371" s="275">
        <f t="shared" si="40"/>
        <v>0</v>
      </c>
      <c r="AW371" s="275">
        <f t="shared" si="41"/>
        <v>0</v>
      </c>
      <c r="AX371" s="275">
        <f t="shared" si="36"/>
        <v>0</v>
      </c>
      <c r="AY371" s="274"/>
      <c r="AZ371" s="275">
        <f t="shared" si="37"/>
        <v>0</v>
      </c>
      <c r="BA371" s="275">
        <f t="shared" si="38"/>
        <v>0</v>
      </c>
      <c r="BZ371" s="276"/>
      <c r="CA371" s="276"/>
      <c r="CB371" s="276"/>
    </row>
    <row r="372" spans="1:80" ht="13.5" customHeight="1">
      <c r="A372" s="267"/>
      <c r="B372" s="274" t="str">
        <f>IF($C372&lt;&gt;"",MAX($B$7:B371)+1,"")</f>
        <v/>
      </c>
      <c r="C372" s="325"/>
      <c r="D372" s="337"/>
      <c r="E372" s="338"/>
      <c r="F372" s="311"/>
      <c r="G372" s="311"/>
      <c r="H372" s="324"/>
      <c r="I372" s="313">
        <f ca="1">DATEDIF(Taula423[[#This Row],[Data naixement dd/mm/aaaa]],TODAY(),"Y")</f>
        <v>124</v>
      </c>
      <c r="J372" s="325"/>
      <c r="K372" s="329"/>
      <c r="L372" s="342"/>
      <c r="M372" s="328"/>
      <c r="N372" s="328"/>
      <c r="O372" s="533" t="str">
        <f>IF(Taula423[[#This Row],[Data inici contracte]]&lt;&gt;0,Taula423[[#This Row],[Data finalització contracte]]+1,"")</f>
        <v/>
      </c>
      <c r="P37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72" s="373" t="str">
        <f>IF(Taula423[[#This Row],[Data inici contracte]]&lt;&gt;0,((Taula423[[#This Row],[Dies de contracte en vigor durant l´any 2023]]/365)*14),"")</f>
        <v/>
      </c>
      <c r="R372" s="367"/>
      <c r="S372" s="367"/>
      <c r="T37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72" s="373" t="str">
        <f>IF(Taula423[[#This Row],[Suma total d''hores d''atenció]]=0,"",AM372)</f>
        <v/>
      </c>
      <c r="V372" s="329"/>
      <c r="W372" s="339"/>
      <c r="X372" s="339"/>
      <c r="Y372" s="339"/>
      <c r="Z372" s="339"/>
      <c r="AA372" s="339"/>
      <c r="AB372" s="318">
        <f t="shared" si="35"/>
        <v>0</v>
      </c>
      <c r="AC372" s="335">
        <f>Taula423[[#This Row],[Mòdul aplicat]]</f>
        <v>0</v>
      </c>
      <c r="AD372" s="336"/>
      <c r="AE372" s="343"/>
      <c r="AF372" s="269"/>
      <c r="AG372" s="474" t="str">
        <f>IF(Taula423[[#This Row],[Data inici contracte]]=0,"",12/365*Taula423[[#This Row],[Dies de contracte en vigor durant l´any 2023]])</f>
        <v/>
      </c>
      <c r="AH372" s="474" t="str">
        <f>IF(Taula423[[#This Row],[Data inici contracte]]=0,"",2/365*Taula423[[#This Row],[Dies de contracte en vigor durant l´any 2023]])</f>
        <v/>
      </c>
      <c r="AI372" s="322">
        <f>IF(AR372=1,((241.81/365)*Taula423[[#This Row],[Dies de contracte en vigor durant l´any 2023]]),0)</f>
        <v>0</v>
      </c>
      <c r="AJ372" s="322"/>
      <c r="AK37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10)]]&lt;&gt;"",AR372=1),1,0)</f>
        <v>0</v>
      </c>
      <c r="AL372" s="534">
        <f t="shared" si="39"/>
        <v>0</v>
      </c>
      <c r="AM37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72" s="322"/>
      <c r="AO372" s="274"/>
      <c r="AP372" s="274"/>
      <c r="AR372" s="429">
        <f>IF(Taula423[[#This Row],[Núm. d''ordre]]&lt;&gt;"",1,0)</f>
        <v>0</v>
      </c>
      <c r="AT372" s="429">
        <f>IF(Taula423[[#This Row],[Núm. d''ordre]]&gt;0,1,0)</f>
        <v>1</v>
      </c>
      <c r="AV372" s="275">
        <f t="shared" si="40"/>
        <v>0</v>
      </c>
      <c r="AW372" s="275">
        <f t="shared" si="41"/>
        <v>0</v>
      </c>
      <c r="AX372" s="275">
        <f t="shared" si="36"/>
        <v>0</v>
      </c>
      <c r="AY372" s="274"/>
      <c r="AZ372" s="275">
        <f t="shared" si="37"/>
        <v>0</v>
      </c>
      <c r="BA372" s="275">
        <f t="shared" si="38"/>
        <v>0</v>
      </c>
      <c r="BZ372" s="276"/>
      <c r="CA372" s="276"/>
      <c r="CB372" s="276"/>
    </row>
    <row r="373" spans="1:80" ht="13.5" customHeight="1">
      <c r="A373" s="267"/>
      <c r="B373" s="274" t="str">
        <f>IF($C373&lt;&gt;"",MAX($B$7:B372)+1,"")</f>
        <v/>
      </c>
      <c r="C373" s="325"/>
      <c r="D373" s="337"/>
      <c r="E373" s="338"/>
      <c r="F373" s="311"/>
      <c r="G373" s="311"/>
      <c r="H373" s="324"/>
      <c r="I373" s="313">
        <f ca="1">DATEDIF(Taula423[[#This Row],[Data naixement dd/mm/aaaa]],TODAY(),"Y")</f>
        <v>124</v>
      </c>
      <c r="J373" s="325"/>
      <c r="K373" s="329"/>
      <c r="L373" s="342"/>
      <c r="M373" s="328"/>
      <c r="N373" s="328"/>
      <c r="O373" s="533" t="str">
        <f>IF(Taula423[[#This Row],[Data inici contracte]]&lt;&gt;0,Taula423[[#This Row],[Data finalització contracte]]+1,"")</f>
        <v/>
      </c>
      <c r="P37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73" s="373" t="str">
        <f>IF(Taula423[[#This Row],[Data inici contracte]]&lt;&gt;0,((Taula423[[#This Row],[Dies de contracte en vigor durant l´any 2023]]/365)*14),"")</f>
        <v/>
      </c>
      <c r="R373" s="367"/>
      <c r="S373" s="367"/>
      <c r="T37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73" s="373" t="str">
        <f>IF(Taula423[[#This Row],[Suma total d''hores d''atenció]]=0,"",AM373)</f>
        <v/>
      </c>
      <c r="V373" s="329"/>
      <c r="W373" s="339"/>
      <c r="X373" s="339"/>
      <c r="Y373" s="339"/>
      <c r="Z373" s="339"/>
      <c r="AA373" s="339"/>
      <c r="AB373" s="318">
        <f t="shared" si="35"/>
        <v>0</v>
      </c>
      <c r="AC373" s="335">
        <f>Taula423[[#This Row],[Mòdul aplicat]]</f>
        <v>0</v>
      </c>
      <c r="AD373" s="336"/>
      <c r="AE373" s="306"/>
      <c r="AF373" s="269"/>
      <c r="AG373" s="474" t="str">
        <f>IF(Taula423[[#This Row],[Data inici contracte]]=0,"",12/365*Taula423[[#This Row],[Dies de contracte en vigor durant l´any 2023]])</f>
        <v/>
      </c>
      <c r="AH373" s="474" t="str">
        <f>IF(Taula423[[#This Row],[Data inici contracte]]=0,"",2/365*Taula423[[#This Row],[Dies de contracte en vigor durant l´any 2023]])</f>
        <v/>
      </c>
      <c r="AI373" s="322">
        <f>IF(AR373=1,((241.81/365)*Taula423[[#This Row],[Dies de contracte en vigor durant l´any 2023]]),0)</f>
        <v>0</v>
      </c>
      <c r="AJ373" s="322"/>
      <c r="AK37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10)]]&lt;&gt;"",AR373=1),1,0)</f>
        <v>0</v>
      </c>
      <c r="AL373" s="534">
        <f t="shared" si="39"/>
        <v>0</v>
      </c>
      <c r="AM37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73" s="322"/>
      <c r="AO373" s="274"/>
      <c r="AP373" s="274"/>
      <c r="AR373" s="429">
        <f>IF(Taula423[[#This Row],[Núm. d''ordre]]&lt;&gt;"",1,0)</f>
        <v>0</v>
      </c>
      <c r="AT373" s="429">
        <f>IF(Taula423[[#This Row],[Núm. d''ordre]]&gt;0,1,0)</f>
        <v>1</v>
      </c>
      <c r="AV373" s="275">
        <f t="shared" si="40"/>
        <v>0</v>
      </c>
      <c r="AW373" s="275">
        <f t="shared" si="41"/>
        <v>0</v>
      </c>
      <c r="AX373" s="275">
        <f t="shared" si="36"/>
        <v>0</v>
      </c>
      <c r="AY373" s="274"/>
      <c r="AZ373" s="275">
        <f t="shared" si="37"/>
        <v>0</v>
      </c>
      <c r="BA373" s="275">
        <f t="shared" si="38"/>
        <v>0</v>
      </c>
      <c r="BZ373" s="276"/>
      <c r="CA373" s="276"/>
      <c r="CB373" s="276"/>
    </row>
    <row r="374" spans="1:80" ht="13.5" customHeight="1">
      <c r="A374" s="267"/>
      <c r="B374" s="274" t="str">
        <f>IF($C374&lt;&gt;"",MAX($B$7:B373)+1,"")</f>
        <v/>
      </c>
      <c r="C374" s="325"/>
      <c r="D374" s="337"/>
      <c r="E374" s="338"/>
      <c r="F374" s="311"/>
      <c r="G374" s="311"/>
      <c r="H374" s="324"/>
      <c r="I374" s="313">
        <f ca="1">DATEDIF(Taula423[[#This Row],[Data naixement dd/mm/aaaa]],TODAY(),"Y")</f>
        <v>124</v>
      </c>
      <c r="J374" s="325"/>
      <c r="K374" s="329"/>
      <c r="L374" s="342"/>
      <c r="M374" s="328"/>
      <c r="N374" s="328"/>
      <c r="O374" s="533" t="str">
        <f>IF(Taula423[[#This Row],[Data inici contracte]]&lt;&gt;0,Taula423[[#This Row],[Data finalització contracte]]+1,"")</f>
        <v/>
      </c>
      <c r="P37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74" s="373" t="str">
        <f>IF(Taula423[[#This Row],[Data inici contracte]]&lt;&gt;0,((Taula423[[#This Row],[Dies de contracte en vigor durant l´any 2023]]/365)*14),"")</f>
        <v/>
      </c>
      <c r="R374" s="367"/>
      <c r="S374" s="367"/>
      <c r="T37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74" s="373" t="str">
        <f>IF(Taula423[[#This Row],[Suma total d''hores d''atenció]]=0,"",AM374)</f>
        <v/>
      </c>
      <c r="V374" s="329"/>
      <c r="W374" s="339"/>
      <c r="X374" s="339"/>
      <c r="Y374" s="339"/>
      <c r="Z374" s="339"/>
      <c r="AA374" s="339"/>
      <c r="AB374" s="318">
        <f t="shared" si="35"/>
        <v>0</v>
      </c>
      <c r="AC374" s="335">
        <f>Taula423[[#This Row],[Mòdul aplicat]]</f>
        <v>0</v>
      </c>
      <c r="AD374" s="336"/>
      <c r="AE374" s="306"/>
      <c r="AF374" s="269"/>
      <c r="AG374" s="474" t="str">
        <f>IF(Taula423[[#This Row],[Data inici contracte]]=0,"",12/365*Taula423[[#This Row],[Dies de contracte en vigor durant l´any 2023]])</f>
        <v/>
      </c>
      <c r="AH374" s="474" t="str">
        <f>IF(Taula423[[#This Row],[Data inici contracte]]=0,"",2/365*Taula423[[#This Row],[Dies de contracte en vigor durant l´any 2023]])</f>
        <v/>
      </c>
      <c r="AI374" s="322">
        <f>IF(AR374=1,((241.81/365)*Taula423[[#This Row],[Dies de contracte en vigor durant l´any 2023]]),0)</f>
        <v>0</v>
      </c>
      <c r="AJ374" s="322"/>
      <c r="AK37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10)]]&lt;&gt;"",AR374=1),1,0)</f>
        <v>0</v>
      </c>
      <c r="AL374" s="534">
        <f t="shared" si="39"/>
        <v>0</v>
      </c>
      <c r="AM37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74" s="322"/>
      <c r="AO374" s="274"/>
      <c r="AP374" s="274"/>
      <c r="AR374" s="429">
        <f>IF(Taula423[[#This Row],[Núm. d''ordre]]&lt;&gt;"",1,0)</f>
        <v>0</v>
      </c>
      <c r="AT374" s="429">
        <f>IF(Taula423[[#This Row],[Núm. d''ordre]]&gt;0,1,0)</f>
        <v>1</v>
      </c>
      <c r="AV374" s="275">
        <f t="shared" si="40"/>
        <v>0</v>
      </c>
      <c r="AW374" s="275">
        <f t="shared" si="41"/>
        <v>0</v>
      </c>
      <c r="AX374" s="275">
        <f t="shared" si="36"/>
        <v>0</v>
      </c>
      <c r="AY374" s="274"/>
      <c r="AZ374" s="275">
        <f t="shared" si="37"/>
        <v>0</v>
      </c>
      <c r="BA374" s="275">
        <f t="shared" si="38"/>
        <v>0</v>
      </c>
      <c r="BZ374" s="276"/>
      <c r="CA374" s="276"/>
      <c r="CB374" s="276"/>
    </row>
    <row r="375" spans="1:80" ht="13.5" customHeight="1">
      <c r="A375" s="267"/>
      <c r="B375" s="274" t="str">
        <f>IF($C375&lt;&gt;"",MAX($B$7:B374)+1,"")</f>
        <v/>
      </c>
      <c r="C375" s="325"/>
      <c r="D375" s="337"/>
      <c r="E375" s="338"/>
      <c r="F375" s="311"/>
      <c r="G375" s="311"/>
      <c r="H375" s="324"/>
      <c r="I375" s="313">
        <f ca="1">DATEDIF(Taula423[[#This Row],[Data naixement dd/mm/aaaa]],TODAY(),"Y")</f>
        <v>124</v>
      </c>
      <c r="J375" s="325"/>
      <c r="K375" s="329"/>
      <c r="L375" s="342"/>
      <c r="M375" s="328"/>
      <c r="N375" s="328"/>
      <c r="O375" s="533" t="str">
        <f>IF(Taula423[[#This Row],[Data inici contracte]]&lt;&gt;0,Taula423[[#This Row],[Data finalització contracte]]+1,"")</f>
        <v/>
      </c>
      <c r="P37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75" s="373" t="str">
        <f>IF(Taula423[[#This Row],[Data inici contracte]]&lt;&gt;0,((Taula423[[#This Row],[Dies de contracte en vigor durant l´any 2023]]/365)*14),"")</f>
        <v/>
      </c>
      <c r="R375" s="367"/>
      <c r="S375" s="367"/>
      <c r="T37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75" s="373" t="str">
        <f>IF(Taula423[[#This Row],[Suma total d''hores d''atenció]]=0,"",AM375)</f>
        <v/>
      </c>
      <c r="V375" s="329"/>
      <c r="W375" s="339"/>
      <c r="X375" s="339"/>
      <c r="Y375" s="339"/>
      <c r="Z375" s="339"/>
      <c r="AA375" s="339"/>
      <c r="AB375" s="318">
        <f t="shared" si="35"/>
        <v>0</v>
      </c>
      <c r="AC375" s="335">
        <f>Taula423[[#This Row],[Mòdul aplicat]]</f>
        <v>0</v>
      </c>
      <c r="AD375" s="336"/>
      <c r="AE375" s="306"/>
      <c r="AF375" s="269"/>
      <c r="AG375" s="474" t="str">
        <f>IF(Taula423[[#This Row],[Data inici contracte]]=0,"",12/365*Taula423[[#This Row],[Dies de contracte en vigor durant l´any 2023]])</f>
        <v/>
      </c>
      <c r="AH375" s="474" t="str">
        <f>IF(Taula423[[#This Row],[Data inici contracte]]=0,"",2/365*Taula423[[#This Row],[Dies de contracte en vigor durant l´any 2023]])</f>
        <v/>
      </c>
      <c r="AI375" s="322">
        <f>IF(AR375=1,((241.81/365)*Taula423[[#This Row],[Dies de contracte en vigor durant l´any 2023]]),0)</f>
        <v>0</v>
      </c>
      <c r="AJ375" s="322"/>
      <c r="AK37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10)]]&lt;&gt;"",AR375=1),1,0)</f>
        <v>0</v>
      </c>
      <c r="AL375" s="534">
        <f t="shared" si="39"/>
        <v>0</v>
      </c>
      <c r="AM37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75" s="322"/>
      <c r="AO375" s="274"/>
      <c r="AP375" s="274"/>
      <c r="AR375" s="429">
        <f>IF(Taula423[[#This Row],[Núm. d''ordre]]&lt;&gt;"",1,0)</f>
        <v>0</v>
      </c>
      <c r="AT375" s="429">
        <f>IF(Taula423[[#This Row],[Núm. d''ordre]]&gt;0,1,0)</f>
        <v>1</v>
      </c>
      <c r="AV375" s="275">
        <f t="shared" si="40"/>
        <v>0</v>
      </c>
      <c r="AW375" s="275">
        <f t="shared" si="41"/>
        <v>0</v>
      </c>
      <c r="AX375" s="275">
        <f t="shared" si="36"/>
        <v>0</v>
      </c>
      <c r="AY375" s="274"/>
      <c r="AZ375" s="275">
        <f t="shared" si="37"/>
        <v>0</v>
      </c>
      <c r="BA375" s="275">
        <f t="shared" si="38"/>
        <v>0</v>
      </c>
      <c r="BZ375" s="276"/>
      <c r="CA375" s="276"/>
      <c r="CB375" s="276"/>
    </row>
    <row r="376" spans="1:80" ht="13.5" customHeight="1">
      <c r="A376" s="267"/>
      <c r="B376" s="274" t="str">
        <f>IF($C376&lt;&gt;"",MAX($B$7:B375)+1,"")</f>
        <v/>
      </c>
      <c r="C376" s="325"/>
      <c r="D376" s="337"/>
      <c r="E376" s="338"/>
      <c r="F376" s="311"/>
      <c r="G376" s="311"/>
      <c r="H376" s="324"/>
      <c r="I376" s="313">
        <f ca="1">DATEDIF(Taula423[[#This Row],[Data naixement dd/mm/aaaa]],TODAY(),"Y")</f>
        <v>124</v>
      </c>
      <c r="J376" s="325"/>
      <c r="K376" s="329"/>
      <c r="L376" s="342"/>
      <c r="M376" s="328"/>
      <c r="N376" s="328"/>
      <c r="O376" s="533" t="str">
        <f>IF(Taula423[[#This Row],[Data inici contracte]]&lt;&gt;0,Taula423[[#This Row],[Data finalització contracte]]+1,"")</f>
        <v/>
      </c>
      <c r="P37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76" s="373" t="str">
        <f>IF(Taula423[[#This Row],[Data inici contracte]]&lt;&gt;0,((Taula423[[#This Row],[Dies de contracte en vigor durant l´any 2023]]/365)*14),"")</f>
        <v/>
      </c>
      <c r="R376" s="367"/>
      <c r="S376" s="367"/>
      <c r="T37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76" s="373" t="str">
        <f>IF(Taula423[[#This Row],[Suma total d''hores d''atenció]]=0,"",AM376)</f>
        <v/>
      </c>
      <c r="V376" s="329"/>
      <c r="W376" s="339"/>
      <c r="X376" s="339"/>
      <c r="Y376" s="339"/>
      <c r="Z376" s="339"/>
      <c r="AA376" s="339"/>
      <c r="AB376" s="318">
        <f t="shared" si="35"/>
        <v>0</v>
      </c>
      <c r="AC376" s="335">
        <f>Taula423[[#This Row],[Mòdul aplicat]]</f>
        <v>0</v>
      </c>
      <c r="AD376" s="336"/>
      <c r="AE376" s="306"/>
      <c r="AF376" s="269"/>
      <c r="AG376" s="474" t="str">
        <f>IF(Taula423[[#This Row],[Data inici contracte]]=0,"",12/365*Taula423[[#This Row],[Dies de contracte en vigor durant l´any 2023]])</f>
        <v/>
      </c>
      <c r="AH376" s="474" t="str">
        <f>IF(Taula423[[#This Row],[Data inici contracte]]=0,"",2/365*Taula423[[#This Row],[Dies de contracte en vigor durant l´any 2023]])</f>
        <v/>
      </c>
      <c r="AI376" s="322">
        <f>IF(AR376=1,((241.81/365)*Taula423[[#This Row],[Dies de contracte en vigor durant l´any 2023]]),0)</f>
        <v>0</v>
      </c>
      <c r="AJ376" s="322"/>
      <c r="AK37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10)]]&lt;&gt;"",AR376=1),1,0)</f>
        <v>0</v>
      </c>
      <c r="AL376" s="534">
        <f t="shared" si="39"/>
        <v>0</v>
      </c>
      <c r="AM37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76" s="322"/>
      <c r="AO376" s="274"/>
      <c r="AP376" s="274"/>
      <c r="AR376" s="429">
        <f>IF(Taula423[[#This Row],[Núm. d''ordre]]&lt;&gt;"",1,0)</f>
        <v>0</v>
      </c>
      <c r="AT376" s="429">
        <f>IF(Taula423[[#This Row],[Núm. d''ordre]]&gt;0,1,0)</f>
        <v>1</v>
      </c>
      <c r="AV376" s="275">
        <f t="shared" si="40"/>
        <v>0</v>
      </c>
      <c r="AW376" s="275">
        <f t="shared" si="41"/>
        <v>0</v>
      </c>
      <c r="AX376" s="275">
        <f t="shared" si="36"/>
        <v>0</v>
      </c>
      <c r="AY376" s="274"/>
      <c r="AZ376" s="275">
        <f t="shared" si="37"/>
        <v>0</v>
      </c>
      <c r="BA376" s="275">
        <f t="shared" si="38"/>
        <v>0</v>
      </c>
      <c r="BZ376" s="276"/>
      <c r="CA376" s="276"/>
      <c r="CB376" s="276"/>
    </row>
    <row r="377" spans="1:80" ht="13.5" customHeight="1">
      <c r="A377" s="267"/>
      <c r="B377" s="274" t="str">
        <f>IF($C377&lt;&gt;"",MAX($B$7:B376)+1,"")</f>
        <v/>
      </c>
      <c r="C377" s="325"/>
      <c r="D377" s="337"/>
      <c r="E377" s="338"/>
      <c r="F377" s="311"/>
      <c r="G377" s="311"/>
      <c r="H377" s="324"/>
      <c r="I377" s="313">
        <f ca="1">DATEDIF(Taula423[[#This Row],[Data naixement dd/mm/aaaa]],TODAY(),"Y")</f>
        <v>124</v>
      </c>
      <c r="J377" s="325"/>
      <c r="K377" s="329"/>
      <c r="L377" s="342"/>
      <c r="M377" s="328"/>
      <c r="N377" s="328"/>
      <c r="O377" s="533" t="str">
        <f>IF(Taula423[[#This Row],[Data inici contracte]]&lt;&gt;0,Taula423[[#This Row],[Data finalització contracte]]+1,"")</f>
        <v/>
      </c>
      <c r="P37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77" s="373" t="str">
        <f>IF(Taula423[[#This Row],[Data inici contracte]]&lt;&gt;0,((Taula423[[#This Row],[Dies de contracte en vigor durant l´any 2023]]/365)*14),"")</f>
        <v/>
      </c>
      <c r="R377" s="367"/>
      <c r="S377" s="367"/>
      <c r="T37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77" s="373" t="str">
        <f>IF(Taula423[[#This Row],[Suma total d''hores d''atenció]]=0,"",AM377)</f>
        <v/>
      </c>
      <c r="V377" s="329"/>
      <c r="W377" s="339"/>
      <c r="X377" s="339"/>
      <c r="Y377" s="339"/>
      <c r="Z377" s="339"/>
      <c r="AA377" s="339"/>
      <c r="AB377" s="318">
        <f t="shared" si="35"/>
        <v>0</v>
      </c>
      <c r="AC377" s="335">
        <f>Taula423[[#This Row],[Mòdul aplicat]]</f>
        <v>0</v>
      </c>
      <c r="AD377" s="336"/>
      <c r="AE377" s="306"/>
      <c r="AF377" s="269"/>
      <c r="AG377" s="474" t="str">
        <f>IF(Taula423[[#This Row],[Data inici contracte]]=0,"",12/365*Taula423[[#This Row],[Dies de contracte en vigor durant l´any 2023]])</f>
        <v/>
      </c>
      <c r="AH377" s="474" t="str">
        <f>IF(Taula423[[#This Row],[Data inici contracte]]=0,"",2/365*Taula423[[#This Row],[Dies de contracte en vigor durant l´any 2023]])</f>
        <v/>
      </c>
      <c r="AI377" s="322">
        <f>IF(AR377=1,((241.81/365)*Taula423[[#This Row],[Dies de contracte en vigor durant l´any 2023]]),0)</f>
        <v>0</v>
      </c>
      <c r="AJ377" s="322"/>
      <c r="AK37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10)]]&lt;&gt;"",AR377=1),1,0)</f>
        <v>0</v>
      </c>
      <c r="AL377" s="534">
        <f t="shared" si="39"/>
        <v>0</v>
      </c>
      <c r="AM37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77" s="322"/>
      <c r="AO377" s="274"/>
      <c r="AP377" s="274"/>
      <c r="AR377" s="429">
        <f>IF(Taula423[[#This Row],[Núm. d''ordre]]&lt;&gt;"",1,0)</f>
        <v>0</v>
      </c>
      <c r="AT377" s="429">
        <f>IF(Taula423[[#This Row],[Núm. d''ordre]]&gt;0,1,0)</f>
        <v>1</v>
      </c>
      <c r="AV377" s="275">
        <f t="shared" si="40"/>
        <v>0</v>
      </c>
      <c r="AW377" s="275">
        <f t="shared" si="41"/>
        <v>0</v>
      </c>
      <c r="AX377" s="275">
        <f t="shared" si="36"/>
        <v>0</v>
      </c>
      <c r="AY377" s="274"/>
      <c r="AZ377" s="275">
        <f t="shared" si="37"/>
        <v>0</v>
      </c>
      <c r="BA377" s="275">
        <f t="shared" si="38"/>
        <v>0</v>
      </c>
      <c r="BZ377" s="276"/>
      <c r="CA377" s="276"/>
      <c r="CB377" s="276"/>
    </row>
    <row r="378" spans="1:80" ht="13.5" customHeight="1">
      <c r="A378" s="267"/>
      <c r="B378" s="274" t="str">
        <f>IF($C378&lt;&gt;"",MAX($B$7:B377)+1,"")</f>
        <v/>
      </c>
      <c r="C378" s="325"/>
      <c r="D378" s="337"/>
      <c r="E378" s="338"/>
      <c r="F378" s="311"/>
      <c r="G378" s="311"/>
      <c r="H378" s="324"/>
      <c r="I378" s="313">
        <f ca="1">DATEDIF(Taula423[[#This Row],[Data naixement dd/mm/aaaa]],TODAY(),"Y")</f>
        <v>124</v>
      </c>
      <c r="J378" s="325"/>
      <c r="K378" s="329"/>
      <c r="L378" s="342"/>
      <c r="M378" s="328"/>
      <c r="N378" s="328"/>
      <c r="O378" s="533" t="str">
        <f>IF(Taula423[[#This Row],[Data inici contracte]]&lt;&gt;0,Taula423[[#This Row],[Data finalització contracte]]+1,"")</f>
        <v/>
      </c>
      <c r="P37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78" s="373" t="str">
        <f>IF(Taula423[[#This Row],[Data inici contracte]]&lt;&gt;0,((Taula423[[#This Row],[Dies de contracte en vigor durant l´any 2023]]/365)*14),"")</f>
        <v/>
      </c>
      <c r="R378" s="367"/>
      <c r="S378" s="367"/>
      <c r="T37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78" s="373" t="str">
        <f>IF(Taula423[[#This Row],[Suma total d''hores d''atenció]]=0,"",AM378)</f>
        <v/>
      </c>
      <c r="V378" s="329"/>
      <c r="W378" s="339"/>
      <c r="X378" s="339"/>
      <c r="Y378" s="339"/>
      <c r="Z378" s="339"/>
      <c r="AA378" s="339"/>
      <c r="AB378" s="318">
        <f t="shared" si="35"/>
        <v>0</v>
      </c>
      <c r="AC378" s="335">
        <f>Taula423[[#This Row],[Mòdul aplicat]]</f>
        <v>0</v>
      </c>
      <c r="AD378" s="336"/>
      <c r="AE378" s="306"/>
      <c r="AF378" s="269"/>
      <c r="AG378" s="474" t="str">
        <f>IF(Taula423[[#This Row],[Data inici contracte]]=0,"",12/365*Taula423[[#This Row],[Dies de contracte en vigor durant l´any 2023]])</f>
        <v/>
      </c>
      <c r="AH378" s="474" t="str">
        <f>IF(Taula423[[#This Row],[Data inici contracte]]=0,"",2/365*Taula423[[#This Row],[Dies de contracte en vigor durant l´any 2023]])</f>
        <v/>
      </c>
      <c r="AI378" s="322">
        <f>IF(AR378=1,((241.81/365)*Taula423[[#This Row],[Dies de contracte en vigor durant l´any 2023]]),0)</f>
        <v>0</v>
      </c>
      <c r="AJ378" s="322"/>
      <c r="AK37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10)]]&lt;&gt;"",AR378=1),1,0)</f>
        <v>0</v>
      </c>
      <c r="AL378" s="534">
        <f t="shared" si="39"/>
        <v>0</v>
      </c>
      <c r="AM37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78" s="322"/>
      <c r="AO378" s="274"/>
      <c r="AP378" s="274"/>
      <c r="AR378" s="429">
        <f>IF(Taula423[[#This Row],[Núm. d''ordre]]&lt;&gt;"",1,0)</f>
        <v>0</v>
      </c>
      <c r="AT378" s="429">
        <f>IF(Taula423[[#This Row],[Núm. d''ordre]]&gt;0,1,0)</f>
        <v>1</v>
      </c>
      <c r="AV378" s="275">
        <f t="shared" si="40"/>
        <v>0</v>
      </c>
      <c r="AW378" s="275">
        <f t="shared" si="41"/>
        <v>0</v>
      </c>
      <c r="AX378" s="275">
        <f t="shared" si="36"/>
        <v>0</v>
      </c>
      <c r="AY378" s="274"/>
      <c r="AZ378" s="275">
        <f t="shared" si="37"/>
        <v>0</v>
      </c>
      <c r="BA378" s="275">
        <f t="shared" si="38"/>
        <v>0</v>
      </c>
      <c r="BZ378" s="276"/>
      <c r="CA378" s="276"/>
      <c r="CB378" s="276"/>
    </row>
    <row r="379" spans="1:80" ht="13.5" customHeight="1">
      <c r="A379" s="267"/>
      <c r="B379" s="274" t="str">
        <f>IF($C379&lt;&gt;"",MAX($B$7:B378)+1,"")</f>
        <v/>
      </c>
      <c r="C379" s="325"/>
      <c r="D379" s="337"/>
      <c r="E379" s="338"/>
      <c r="F379" s="311"/>
      <c r="G379" s="311"/>
      <c r="H379" s="324"/>
      <c r="I379" s="313">
        <f ca="1">DATEDIF(Taula423[[#This Row],[Data naixement dd/mm/aaaa]],TODAY(),"Y")</f>
        <v>124</v>
      </c>
      <c r="J379" s="325"/>
      <c r="K379" s="329"/>
      <c r="L379" s="342"/>
      <c r="M379" s="328"/>
      <c r="N379" s="328"/>
      <c r="O379" s="533" t="str">
        <f>IF(Taula423[[#This Row],[Data inici contracte]]&lt;&gt;0,Taula423[[#This Row],[Data finalització contracte]]+1,"")</f>
        <v/>
      </c>
      <c r="P37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79" s="373" t="str">
        <f>IF(Taula423[[#This Row],[Data inici contracte]]&lt;&gt;0,((Taula423[[#This Row],[Dies de contracte en vigor durant l´any 2023]]/365)*14),"")</f>
        <v/>
      </c>
      <c r="R379" s="367"/>
      <c r="S379" s="367"/>
      <c r="T37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79" s="373" t="str">
        <f>IF(Taula423[[#This Row],[Suma total d''hores d''atenció]]=0,"",AM379)</f>
        <v/>
      </c>
      <c r="V379" s="329"/>
      <c r="W379" s="339"/>
      <c r="X379" s="339"/>
      <c r="Y379" s="339"/>
      <c r="Z379" s="339"/>
      <c r="AA379" s="339"/>
      <c r="AB379" s="318">
        <f t="shared" si="35"/>
        <v>0</v>
      </c>
      <c r="AC379" s="335">
        <f>Taula423[[#This Row],[Mòdul aplicat]]</f>
        <v>0</v>
      </c>
      <c r="AD379" s="336"/>
      <c r="AE379" s="343"/>
      <c r="AF379" s="269"/>
      <c r="AG379" s="474" t="str">
        <f>IF(Taula423[[#This Row],[Data inici contracte]]=0,"",12/365*Taula423[[#This Row],[Dies de contracte en vigor durant l´any 2023]])</f>
        <v/>
      </c>
      <c r="AH379" s="474" t="str">
        <f>IF(Taula423[[#This Row],[Data inici contracte]]=0,"",2/365*Taula423[[#This Row],[Dies de contracte en vigor durant l´any 2023]])</f>
        <v/>
      </c>
      <c r="AI379" s="322">
        <f>IF(AR379=1,((241.81/365)*Taula423[[#This Row],[Dies de contracte en vigor durant l´any 2023]]),0)</f>
        <v>0</v>
      </c>
      <c r="AJ379" s="322"/>
      <c r="AK37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10)]]&lt;&gt;"",AR379=1),1,0)</f>
        <v>0</v>
      </c>
      <c r="AL379" s="534">
        <f t="shared" si="39"/>
        <v>0</v>
      </c>
      <c r="AM37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79" s="322"/>
      <c r="AO379" s="274"/>
      <c r="AP379" s="274"/>
      <c r="AR379" s="429">
        <f>IF(Taula423[[#This Row],[Núm. d''ordre]]&lt;&gt;"",1,0)</f>
        <v>0</v>
      </c>
      <c r="AT379" s="429">
        <f>IF(Taula423[[#This Row],[Núm. d''ordre]]&gt;0,1,0)</f>
        <v>1</v>
      </c>
      <c r="AV379" s="275">
        <f t="shared" si="40"/>
        <v>0</v>
      </c>
      <c r="AW379" s="275">
        <f t="shared" si="41"/>
        <v>0</v>
      </c>
      <c r="AX379" s="275">
        <f t="shared" si="36"/>
        <v>0</v>
      </c>
      <c r="AY379" s="274"/>
      <c r="AZ379" s="275">
        <f t="shared" si="37"/>
        <v>0</v>
      </c>
      <c r="BA379" s="275">
        <f t="shared" si="38"/>
        <v>0</v>
      </c>
      <c r="BZ379" s="276"/>
      <c r="CA379" s="276"/>
      <c r="CB379" s="276"/>
    </row>
    <row r="380" spans="1:80" ht="13.5" customHeight="1">
      <c r="A380" s="267"/>
      <c r="B380" s="274" t="str">
        <f>IF($C380&lt;&gt;"",MAX($B$7:B379)+1,"")</f>
        <v/>
      </c>
      <c r="C380" s="325"/>
      <c r="D380" s="337"/>
      <c r="E380" s="338"/>
      <c r="F380" s="311"/>
      <c r="G380" s="311"/>
      <c r="H380" s="324"/>
      <c r="I380" s="313">
        <f ca="1">DATEDIF(Taula423[[#This Row],[Data naixement dd/mm/aaaa]],TODAY(),"Y")</f>
        <v>124</v>
      </c>
      <c r="J380" s="325"/>
      <c r="K380" s="329"/>
      <c r="L380" s="342"/>
      <c r="M380" s="328"/>
      <c r="N380" s="328"/>
      <c r="O380" s="533" t="str">
        <f>IF(Taula423[[#This Row],[Data inici contracte]]&lt;&gt;0,Taula423[[#This Row],[Data finalització contracte]]+1,"")</f>
        <v/>
      </c>
      <c r="P38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80" s="373" t="str">
        <f>IF(Taula423[[#This Row],[Data inici contracte]]&lt;&gt;0,((Taula423[[#This Row],[Dies de contracte en vigor durant l´any 2023]]/365)*14),"")</f>
        <v/>
      </c>
      <c r="R380" s="367"/>
      <c r="S380" s="367"/>
      <c r="T38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80" s="373" t="str">
        <f>IF(Taula423[[#This Row],[Suma total d''hores d''atenció]]=0,"",AM380)</f>
        <v/>
      </c>
      <c r="V380" s="329"/>
      <c r="W380" s="339"/>
      <c r="X380" s="339"/>
      <c r="Y380" s="339"/>
      <c r="Z380" s="339"/>
      <c r="AA380" s="339"/>
      <c r="AB380" s="318">
        <f t="shared" si="35"/>
        <v>0</v>
      </c>
      <c r="AC380" s="335">
        <f>Taula423[[#This Row],[Mòdul aplicat]]</f>
        <v>0</v>
      </c>
      <c r="AD380" s="336"/>
      <c r="AE380" s="343"/>
      <c r="AF380" s="269"/>
      <c r="AG380" s="474" t="str">
        <f>IF(Taula423[[#This Row],[Data inici contracte]]=0,"",12/365*Taula423[[#This Row],[Dies de contracte en vigor durant l´any 2023]])</f>
        <v/>
      </c>
      <c r="AH380" s="474" t="str">
        <f>IF(Taula423[[#This Row],[Data inici contracte]]=0,"",2/365*Taula423[[#This Row],[Dies de contracte en vigor durant l´any 2023]])</f>
        <v/>
      </c>
      <c r="AI380" s="322">
        <f>IF(AR380=1,((241.81/365)*Taula423[[#This Row],[Dies de contracte en vigor durant l´any 2023]]),0)</f>
        <v>0</v>
      </c>
      <c r="AJ380" s="322"/>
      <c r="AK38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10)]]&lt;&gt;"",AR380=1),1,0)</f>
        <v>0</v>
      </c>
      <c r="AL380" s="534">
        <f t="shared" si="39"/>
        <v>0</v>
      </c>
      <c r="AM38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80" s="322"/>
      <c r="AO380" s="274"/>
      <c r="AP380" s="274"/>
      <c r="AR380" s="429">
        <f>IF(Taula423[[#This Row],[Núm. d''ordre]]&lt;&gt;"",1,0)</f>
        <v>0</v>
      </c>
      <c r="AT380" s="429">
        <f>IF(Taula423[[#This Row],[Núm. d''ordre]]&gt;0,1,0)</f>
        <v>1</v>
      </c>
      <c r="AV380" s="275">
        <f t="shared" si="40"/>
        <v>0</v>
      </c>
      <c r="AW380" s="275">
        <f t="shared" si="41"/>
        <v>0</v>
      </c>
      <c r="AX380" s="275">
        <f t="shared" si="36"/>
        <v>0</v>
      </c>
      <c r="AY380" s="274"/>
      <c r="AZ380" s="275">
        <f t="shared" si="37"/>
        <v>0</v>
      </c>
      <c r="BA380" s="275">
        <f t="shared" si="38"/>
        <v>0</v>
      </c>
      <c r="BZ380" s="276"/>
      <c r="CA380" s="276"/>
      <c r="CB380" s="276"/>
    </row>
    <row r="381" spans="1:80" ht="13.5" customHeight="1">
      <c r="A381" s="267"/>
      <c r="B381" s="274" t="str">
        <f>IF($C381&lt;&gt;"",MAX($B$7:B380)+1,"")</f>
        <v/>
      </c>
      <c r="C381" s="325"/>
      <c r="D381" s="337"/>
      <c r="E381" s="338"/>
      <c r="F381" s="311"/>
      <c r="G381" s="311"/>
      <c r="H381" s="324"/>
      <c r="I381" s="313">
        <f ca="1">DATEDIF(Taula423[[#This Row],[Data naixement dd/mm/aaaa]],TODAY(),"Y")</f>
        <v>124</v>
      </c>
      <c r="J381" s="325"/>
      <c r="K381" s="329"/>
      <c r="L381" s="342"/>
      <c r="M381" s="328"/>
      <c r="N381" s="328"/>
      <c r="O381" s="533" t="str">
        <f>IF(Taula423[[#This Row],[Data inici contracte]]&lt;&gt;0,Taula423[[#This Row],[Data finalització contracte]]+1,"")</f>
        <v/>
      </c>
      <c r="P38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81" s="373" t="str">
        <f>IF(Taula423[[#This Row],[Data inici contracte]]&lt;&gt;0,((Taula423[[#This Row],[Dies de contracte en vigor durant l´any 2023]]/365)*14),"")</f>
        <v/>
      </c>
      <c r="R381" s="367"/>
      <c r="S381" s="367"/>
      <c r="T38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81" s="373" t="str">
        <f>IF(Taula423[[#This Row],[Suma total d''hores d''atenció]]=0,"",AM381)</f>
        <v/>
      </c>
      <c r="V381" s="329"/>
      <c r="W381" s="339"/>
      <c r="X381" s="339"/>
      <c r="Y381" s="339"/>
      <c r="Z381" s="339"/>
      <c r="AA381" s="339"/>
      <c r="AB381" s="318">
        <f t="shared" si="35"/>
        <v>0</v>
      </c>
      <c r="AC381" s="335">
        <f>Taula423[[#This Row],[Mòdul aplicat]]</f>
        <v>0</v>
      </c>
      <c r="AD381" s="336"/>
      <c r="AE381" s="343"/>
      <c r="AF381" s="269"/>
      <c r="AG381" s="474" t="str">
        <f>IF(Taula423[[#This Row],[Data inici contracte]]=0,"",12/365*Taula423[[#This Row],[Dies de contracte en vigor durant l´any 2023]])</f>
        <v/>
      </c>
      <c r="AH381" s="474" t="str">
        <f>IF(Taula423[[#This Row],[Data inici contracte]]=0,"",2/365*Taula423[[#This Row],[Dies de contracte en vigor durant l´any 2023]])</f>
        <v/>
      </c>
      <c r="AI381" s="322">
        <f>IF(AR381=1,((241.81/365)*Taula423[[#This Row],[Dies de contracte en vigor durant l´any 2023]]),0)</f>
        <v>0</v>
      </c>
      <c r="AJ381" s="322"/>
      <c r="AK38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10)]]&lt;&gt;"",AR381=1),1,0)</f>
        <v>0</v>
      </c>
      <c r="AL381" s="534">
        <f t="shared" si="39"/>
        <v>0</v>
      </c>
      <c r="AM38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81" s="322"/>
      <c r="AO381" s="274"/>
      <c r="AP381" s="274"/>
      <c r="AR381" s="429">
        <f>IF(Taula423[[#This Row],[Núm. d''ordre]]&lt;&gt;"",1,0)</f>
        <v>0</v>
      </c>
      <c r="AT381" s="429">
        <f>IF(Taula423[[#This Row],[Núm. d''ordre]]&gt;0,1,0)</f>
        <v>1</v>
      </c>
      <c r="AV381" s="275">
        <f t="shared" si="40"/>
        <v>0</v>
      </c>
      <c r="AW381" s="275">
        <f t="shared" si="41"/>
        <v>0</v>
      </c>
      <c r="AX381" s="275">
        <f t="shared" si="36"/>
        <v>0</v>
      </c>
      <c r="AY381" s="274"/>
      <c r="AZ381" s="275">
        <f t="shared" si="37"/>
        <v>0</v>
      </c>
      <c r="BA381" s="275">
        <f t="shared" si="38"/>
        <v>0</v>
      </c>
      <c r="BZ381" s="276"/>
      <c r="CA381" s="276"/>
      <c r="CB381" s="276"/>
    </row>
    <row r="382" spans="1:80" ht="13.5" customHeight="1">
      <c r="A382" s="267"/>
      <c r="B382" s="274" t="str">
        <f>IF($C382&lt;&gt;"",MAX($B$7:B381)+1,"")</f>
        <v/>
      </c>
      <c r="C382" s="325"/>
      <c r="D382" s="337"/>
      <c r="E382" s="338"/>
      <c r="F382" s="311"/>
      <c r="G382" s="311"/>
      <c r="H382" s="324"/>
      <c r="I382" s="313">
        <f ca="1">DATEDIF(Taula423[[#This Row],[Data naixement dd/mm/aaaa]],TODAY(),"Y")</f>
        <v>124</v>
      </c>
      <c r="J382" s="325"/>
      <c r="K382" s="329"/>
      <c r="L382" s="342"/>
      <c r="M382" s="328"/>
      <c r="N382" s="328"/>
      <c r="O382" s="533" t="str">
        <f>IF(Taula423[[#This Row],[Data inici contracte]]&lt;&gt;0,Taula423[[#This Row],[Data finalització contracte]]+1,"")</f>
        <v/>
      </c>
      <c r="P38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82" s="373" t="str">
        <f>IF(Taula423[[#This Row],[Data inici contracte]]&lt;&gt;0,((Taula423[[#This Row],[Dies de contracte en vigor durant l´any 2023]]/365)*14),"")</f>
        <v/>
      </c>
      <c r="R382" s="367"/>
      <c r="S382" s="367"/>
      <c r="T38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82" s="373" t="str">
        <f>IF(Taula423[[#This Row],[Suma total d''hores d''atenció]]=0,"",AM382)</f>
        <v/>
      </c>
      <c r="V382" s="329"/>
      <c r="W382" s="339"/>
      <c r="X382" s="339"/>
      <c r="Y382" s="339"/>
      <c r="Z382" s="339"/>
      <c r="AA382" s="339"/>
      <c r="AB382" s="318">
        <f t="shared" si="35"/>
        <v>0</v>
      </c>
      <c r="AC382" s="335">
        <f>Taula423[[#This Row],[Mòdul aplicat]]</f>
        <v>0</v>
      </c>
      <c r="AD382" s="336"/>
      <c r="AE382" s="343"/>
      <c r="AF382" s="269"/>
      <c r="AG382" s="474" t="str">
        <f>IF(Taula423[[#This Row],[Data inici contracte]]=0,"",12/365*Taula423[[#This Row],[Dies de contracte en vigor durant l´any 2023]])</f>
        <v/>
      </c>
      <c r="AH382" s="474" t="str">
        <f>IF(Taula423[[#This Row],[Data inici contracte]]=0,"",2/365*Taula423[[#This Row],[Dies de contracte en vigor durant l´any 2023]])</f>
        <v/>
      </c>
      <c r="AI382" s="322">
        <f>IF(AR382=1,((241.81/365)*Taula423[[#This Row],[Dies de contracte en vigor durant l´any 2023]]),0)</f>
        <v>0</v>
      </c>
      <c r="AJ382" s="322"/>
      <c r="AK38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10)]]&lt;&gt;"",AR382=1),1,0)</f>
        <v>0</v>
      </c>
      <c r="AL382" s="534">
        <f t="shared" si="39"/>
        <v>0</v>
      </c>
      <c r="AM38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82" s="322"/>
      <c r="AO382" s="274"/>
      <c r="AP382" s="274"/>
      <c r="AR382" s="429">
        <f>IF(Taula423[[#This Row],[Núm. d''ordre]]&lt;&gt;"",1,0)</f>
        <v>0</v>
      </c>
      <c r="AT382" s="429">
        <f>IF(Taula423[[#This Row],[Núm. d''ordre]]&gt;0,1,0)</f>
        <v>1</v>
      </c>
      <c r="AV382" s="275">
        <f t="shared" si="40"/>
        <v>0</v>
      </c>
      <c r="AW382" s="275">
        <f t="shared" si="41"/>
        <v>0</v>
      </c>
      <c r="AX382" s="275">
        <f t="shared" si="36"/>
        <v>0</v>
      </c>
      <c r="AY382" s="274"/>
      <c r="AZ382" s="275">
        <f t="shared" si="37"/>
        <v>0</v>
      </c>
      <c r="BA382" s="275">
        <f t="shared" si="38"/>
        <v>0</v>
      </c>
      <c r="BZ382" s="276"/>
      <c r="CA382" s="276"/>
      <c r="CB382" s="276"/>
    </row>
    <row r="383" spans="1:80" ht="13.5" customHeight="1">
      <c r="A383" s="267"/>
      <c r="B383" s="274" t="str">
        <f>IF($C383&lt;&gt;"",MAX($B$7:B382)+1,"")</f>
        <v/>
      </c>
      <c r="C383" s="325"/>
      <c r="D383" s="337"/>
      <c r="E383" s="338"/>
      <c r="F383" s="311"/>
      <c r="G383" s="311"/>
      <c r="H383" s="324"/>
      <c r="I383" s="313">
        <f ca="1">DATEDIF(Taula423[[#This Row],[Data naixement dd/mm/aaaa]],TODAY(),"Y")</f>
        <v>124</v>
      </c>
      <c r="J383" s="325"/>
      <c r="K383" s="329"/>
      <c r="L383" s="342"/>
      <c r="M383" s="328"/>
      <c r="N383" s="328"/>
      <c r="O383" s="533" t="str">
        <f>IF(Taula423[[#This Row],[Data inici contracte]]&lt;&gt;0,Taula423[[#This Row],[Data finalització contracte]]+1,"")</f>
        <v/>
      </c>
      <c r="P38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83" s="373" t="str">
        <f>IF(Taula423[[#This Row],[Data inici contracte]]&lt;&gt;0,((Taula423[[#This Row],[Dies de contracte en vigor durant l´any 2023]]/365)*14),"")</f>
        <v/>
      </c>
      <c r="R383" s="367"/>
      <c r="S383" s="367"/>
      <c r="T38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83" s="373" t="str">
        <f>IF(Taula423[[#This Row],[Suma total d''hores d''atenció]]=0,"",AM383)</f>
        <v/>
      </c>
      <c r="V383" s="329"/>
      <c r="W383" s="339"/>
      <c r="X383" s="339"/>
      <c r="Y383" s="339"/>
      <c r="Z383" s="339"/>
      <c r="AA383" s="339"/>
      <c r="AB383" s="318">
        <f t="shared" si="35"/>
        <v>0</v>
      </c>
      <c r="AC383" s="335">
        <f>Taula423[[#This Row],[Mòdul aplicat]]</f>
        <v>0</v>
      </c>
      <c r="AD383" s="336"/>
      <c r="AE383" s="343"/>
      <c r="AF383" s="269"/>
      <c r="AG383" s="474" t="str">
        <f>IF(Taula423[[#This Row],[Data inici contracte]]=0,"",12/365*Taula423[[#This Row],[Dies de contracte en vigor durant l´any 2023]])</f>
        <v/>
      </c>
      <c r="AH383" s="474" t="str">
        <f>IF(Taula423[[#This Row],[Data inici contracte]]=0,"",2/365*Taula423[[#This Row],[Dies de contracte en vigor durant l´any 2023]])</f>
        <v/>
      </c>
      <c r="AI383" s="322">
        <f>IF(AR383=1,((241.81/365)*Taula423[[#This Row],[Dies de contracte en vigor durant l´any 2023]]),0)</f>
        <v>0</v>
      </c>
      <c r="AJ383" s="322"/>
      <c r="AK38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10)]]&lt;&gt;"",AR383=1),1,0)</f>
        <v>0</v>
      </c>
      <c r="AL383" s="534">
        <f t="shared" si="39"/>
        <v>0</v>
      </c>
      <c r="AM38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83" s="322"/>
      <c r="AO383" s="274"/>
      <c r="AP383" s="274"/>
      <c r="AR383" s="429">
        <f>IF(Taula423[[#This Row],[Núm. d''ordre]]&lt;&gt;"",1,0)</f>
        <v>0</v>
      </c>
      <c r="AT383" s="429">
        <f>IF(Taula423[[#This Row],[Núm. d''ordre]]&gt;0,1,0)</f>
        <v>1</v>
      </c>
      <c r="AV383" s="275">
        <f t="shared" si="40"/>
        <v>0</v>
      </c>
      <c r="AW383" s="275">
        <f t="shared" si="41"/>
        <v>0</v>
      </c>
      <c r="AX383" s="275">
        <f t="shared" si="36"/>
        <v>0</v>
      </c>
      <c r="AY383" s="274"/>
      <c r="AZ383" s="275">
        <f t="shared" si="37"/>
        <v>0</v>
      </c>
      <c r="BA383" s="275">
        <f t="shared" si="38"/>
        <v>0</v>
      </c>
      <c r="BZ383" s="276"/>
      <c r="CA383" s="276"/>
      <c r="CB383" s="276"/>
    </row>
    <row r="384" spans="1:80" ht="13.5" customHeight="1">
      <c r="A384" s="267"/>
      <c r="B384" s="274" t="str">
        <f>IF($C384&lt;&gt;"",MAX($B$7:B383)+1,"")</f>
        <v/>
      </c>
      <c r="C384" s="325"/>
      <c r="D384" s="337"/>
      <c r="E384" s="338"/>
      <c r="F384" s="311"/>
      <c r="G384" s="311"/>
      <c r="H384" s="324"/>
      <c r="I384" s="313">
        <f ca="1">DATEDIF(Taula423[[#This Row],[Data naixement dd/mm/aaaa]],TODAY(),"Y")</f>
        <v>124</v>
      </c>
      <c r="J384" s="325"/>
      <c r="K384" s="329"/>
      <c r="L384" s="342"/>
      <c r="M384" s="328"/>
      <c r="N384" s="328"/>
      <c r="O384" s="533" t="str">
        <f>IF(Taula423[[#This Row],[Data inici contracte]]&lt;&gt;0,Taula423[[#This Row],[Data finalització contracte]]+1,"")</f>
        <v/>
      </c>
      <c r="P38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84" s="373" t="str">
        <f>IF(Taula423[[#This Row],[Data inici contracte]]&lt;&gt;0,((Taula423[[#This Row],[Dies de contracte en vigor durant l´any 2023]]/365)*14),"")</f>
        <v/>
      </c>
      <c r="R384" s="367"/>
      <c r="S384" s="367"/>
      <c r="T38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84" s="373" t="str">
        <f>IF(Taula423[[#This Row],[Suma total d''hores d''atenció]]=0,"",AM384)</f>
        <v/>
      </c>
      <c r="V384" s="329"/>
      <c r="W384" s="339"/>
      <c r="X384" s="339"/>
      <c r="Y384" s="339"/>
      <c r="Z384" s="339"/>
      <c r="AA384" s="339"/>
      <c r="AB384" s="318">
        <f t="shared" si="35"/>
        <v>0</v>
      </c>
      <c r="AC384" s="335">
        <f>Taula423[[#This Row],[Mòdul aplicat]]</f>
        <v>0</v>
      </c>
      <c r="AD384" s="336"/>
      <c r="AE384" s="343"/>
      <c r="AF384" s="269"/>
      <c r="AG384" s="474" t="str">
        <f>IF(Taula423[[#This Row],[Data inici contracte]]=0,"",12/365*Taula423[[#This Row],[Dies de contracte en vigor durant l´any 2023]])</f>
        <v/>
      </c>
      <c r="AH384" s="474" t="str">
        <f>IF(Taula423[[#This Row],[Data inici contracte]]=0,"",2/365*Taula423[[#This Row],[Dies de contracte en vigor durant l´any 2023]])</f>
        <v/>
      </c>
      <c r="AI384" s="322">
        <f>IF(AR384=1,((241.81/365)*Taula423[[#This Row],[Dies de contracte en vigor durant l´any 2023]]),0)</f>
        <v>0</v>
      </c>
      <c r="AJ384" s="322"/>
      <c r="AK38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10)]]&lt;&gt;"",AR384=1),1,0)</f>
        <v>0</v>
      </c>
      <c r="AL384" s="534">
        <f t="shared" si="39"/>
        <v>0</v>
      </c>
      <c r="AM38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84" s="322"/>
      <c r="AO384" s="274"/>
      <c r="AP384" s="274"/>
      <c r="AR384" s="429">
        <f>IF(Taula423[[#This Row],[Núm. d''ordre]]&lt;&gt;"",1,0)</f>
        <v>0</v>
      </c>
      <c r="AT384" s="429">
        <f>IF(Taula423[[#This Row],[Núm. d''ordre]]&gt;0,1,0)</f>
        <v>1</v>
      </c>
      <c r="AV384" s="275">
        <f t="shared" si="40"/>
        <v>0</v>
      </c>
      <c r="AW384" s="275">
        <f t="shared" si="41"/>
        <v>0</v>
      </c>
      <c r="AX384" s="275">
        <f t="shared" si="36"/>
        <v>0</v>
      </c>
      <c r="AY384" s="274"/>
      <c r="AZ384" s="275">
        <f t="shared" si="37"/>
        <v>0</v>
      </c>
      <c r="BA384" s="275">
        <f t="shared" si="38"/>
        <v>0</v>
      </c>
      <c r="BZ384" s="276"/>
      <c r="CA384" s="276"/>
      <c r="CB384" s="276"/>
    </row>
    <row r="385" spans="1:80" ht="13.5" customHeight="1">
      <c r="A385" s="267"/>
      <c r="B385" s="274" t="str">
        <f>IF($C385&lt;&gt;"",MAX($B$7:B384)+1,"")</f>
        <v/>
      </c>
      <c r="C385" s="325"/>
      <c r="D385" s="337"/>
      <c r="E385" s="338"/>
      <c r="F385" s="311"/>
      <c r="G385" s="311"/>
      <c r="H385" s="324"/>
      <c r="I385" s="313">
        <f ca="1">DATEDIF(Taula423[[#This Row],[Data naixement dd/mm/aaaa]],TODAY(),"Y")</f>
        <v>124</v>
      </c>
      <c r="J385" s="325"/>
      <c r="K385" s="329"/>
      <c r="L385" s="342"/>
      <c r="M385" s="328"/>
      <c r="N385" s="328"/>
      <c r="O385" s="533" t="str">
        <f>IF(Taula423[[#This Row],[Data inici contracte]]&lt;&gt;0,Taula423[[#This Row],[Data finalització contracte]]+1,"")</f>
        <v/>
      </c>
      <c r="P38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85" s="373" t="str">
        <f>IF(Taula423[[#This Row],[Data inici contracte]]&lt;&gt;0,((Taula423[[#This Row],[Dies de contracte en vigor durant l´any 2023]]/365)*14),"")</f>
        <v/>
      </c>
      <c r="R385" s="367"/>
      <c r="S385" s="367"/>
      <c r="T38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85" s="373" t="str">
        <f>IF(Taula423[[#This Row],[Suma total d''hores d''atenció]]=0,"",AM385)</f>
        <v/>
      </c>
      <c r="V385" s="329"/>
      <c r="W385" s="339"/>
      <c r="X385" s="339"/>
      <c r="Y385" s="339"/>
      <c r="Z385" s="339"/>
      <c r="AA385" s="339"/>
      <c r="AB385" s="318">
        <f t="shared" si="35"/>
        <v>0</v>
      </c>
      <c r="AC385" s="335">
        <f>Taula423[[#This Row],[Mòdul aplicat]]</f>
        <v>0</v>
      </c>
      <c r="AD385" s="336"/>
      <c r="AE385" s="343"/>
      <c r="AF385" s="269"/>
      <c r="AG385" s="474" t="str">
        <f>IF(Taula423[[#This Row],[Data inici contracte]]=0,"",12/365*Taula423[[#This Row],[Dies de contracte en vigor durant l´any 2023]])</f>
        <v/>
      </c>
      <c r="AH385" s="474" t="str">
        <f>IF(Taula423[[#This Row],[Data inici contracte]]=0,"",2/365*Taula423[[#This Row],[Dies de contracte en vigor durant l´any 2023]])</f>
        <v/>
      </c>
      <c r="AI385" s="322">
        <f>IF(AR385=1,((241.81/365)*Taula423[[#This Row],[Dies de contracte en vigor durant l´any 2023]]),0)</f>
        <v>0</v>
      </c>
      <c r="AJ385" s="322"/>
      <c r="AK38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10)]]&lt;&gt;"",AR385=1),1,0)</f>
        <v>0</v>
      </c>
      <c r="AL385" s="534">
        <f t="shared" si="39"/>
        <v>0</v>
      </c>
      <c r="AM38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85" s="322"/>
      <c r="AO385" s="274"/>
      <c r="AP385" s="274"/>
      <c r="AR385" s="429">
        <f>IF(Taula423[[#This Row],[Núm. d''ordre]]&lt;&gt;"",1,0)</f>
        <v>0</v>
      </c>
      <c r="AT385" s="429">
        <f>IF(Taula423[[#This Row],[Núm. d''ordre]]&gt;0,1,0)</f>
        <v>1</v>
      </c>
      <c r="AV385" s="275">
        <f t="shared" si="40"/>
        <v>0</v>
      </c>
      <c r="AW385" s="275">
        <f t="shared" si="41"/>
        <v>0</v>
      </c>
      <c r="AX385" s="275">
        <f t="shared" si="36"/>
        <v>0</v>
      </c>
      <c r="AY385" s="274"/>
      <c r="AZ385" s="275">
        <f t="shared" si="37"/>
        <v>0</v>
      </c>
      <c r="BA385" s="275">
        <f t="shared" si="38"/>
        <v>0</v>
      </c>
      <c r="BZ385" s="276"/>
      <c r="CA385" s="276"/>
      <c r="CB385" s="276"/>
    </row>
    <row r="386" spans="1:80" ht="13.5" customHeight="1">
      <c r="A386" s="267"/>
      <c r="B386" s="274" t="str">
        <f>IF($C386&lt;&gt;"",MAX($B$7:B385)+1,"")</f>
        <v/>
      </c>
      <c r="C386" s="325"/>
      <c r="D386" s="337"/>
      <c r="E386" s="338"/>
      <c r="F386" s="311"/>
      <c r="G386" s="311"/>
      <c r="H386" s="324"/>
      <c r="I386" s="313">
        <f ca="1">DATEDIF(Taula423[[#This Row],[Data naixement dd/mm/aaaa]],TODAY(),"Y")</f>
        <v>124</v>
      </c>
      <c r="J386" s="325"/>
      <c r="K386" s="329"/>
      <c r="L386" s="342"/>
      <c r="M386" s="328"/>
      <c r="N386" s="328"/>
      <c r="O386" s="533" t="str">
        <f>IF(Taula423[[#This Row],[Data inici contracte]]&lt;&gt;0,Taula423[[#This Row],[Data finalització contracte]]+1,"")</f>
        <v/>
      </c>
      <c r="P38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86" s="373" t="str">
        <f>IF(Taula423[[#This Row],[Data inici contracte]]&lt;&gt;0,((Taula423[[#This Row],[Dies de contracte en vigor durant l´any 2023]]/365)*14),"")</f>
        <v/>
      </c>
      <c r="R386" s="367"/>
      <c r="S386" s="367"/>
      <c r="T38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86" s="373" t="str">
        <f>IF(Taula423[[#This Row],[Suma total d''hores d''atenció]]=0,"",AM386)</f>
        <v/>
      </c>
      <c r="V386" s="329"/>
      <c r="W386" s="339"/>
      <c r="X386" s="339"/>
      <c r="Y386" s="339"/>
      <c r="Z386" s="339"/>
      <c r="AA386" s="339"/>
      <c r="AB386" s="318">
        <f t="shared" si="35"/>
        <v>0</v>
      </c>
      <c r="AC386" s="335">
        <f>Taula423[[#This Row],[Mòdul aplicat]]</f>
        <v>0</v>
      </c>
      <c r="AD386" s="336"/>
      <c r="AE386" s="343"/>
      <c r="AF386" s="269"/>
      <c r="AG386" s="474" t="str">
        <f>IF(Taula423[[#This Row],[Data inici contracte]]=0,"",12/365*Taula423[[#This Row],[Dies de contracte en vigor durant l´any 2023]])</f>
        <v/>
      </c>
      <c r="AH386" s="474" t="str">
        <f>IF(Taula423[[#This Row],[Data inici contracte]]=0,"",2/365*Taula423[[#This Row],[Dies de contracte en vigor durant l´any 2023]])</f>
        <v/>
      </c>
      <c r="AI386" s="322">
        <f>IF(AR386=1,((241.81/365)*Taula423[[#This Row],[Dies de contracte en vigor durant l´any 2023]]),0)</f>
        <v>0</v>
      </c>
      <c r="AJ386" s="322"/>
      <c r="AK38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10)]]&lt;&gt;"",AR386=1),1,0)</f>
        <v>0</v>
      </c>
      <c r="AL386" s="534">
        <f t="shared" si="39"/>
        <v>0</v>
      </c>
      <c r="AM38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86" s="322"/>
      <c r="AO386" s="274"/>
      <c r="AP386" s="274"/>
      <c r="AR386" s="429">
        <f>IF(Taula423[[#This Row],[Núm. d''ordre]]&lt;&gt;"",1,0)</f>
        <v>0</v>
      </c>
      <c r="AT386" s="429">
        <f>IF(Taula423[[#This Row],[Núm. d''ordre]]&gt;0,1,0)</f>
        <v>1</v>
      </c>
      <c r="AV386" s="275">
        <f t="shared" si="40"/>
        <v>0</v>
      </c>
      <c r="AW386" s="275">
        <f t="shared" si="41"/>
        <v>0</v>
      </c>
      <c r="AX386" s="275">
        <f t="shared" si="36"/>
        <v>0</v>
      </c>
      <c r="AY386" s="274"/>
      <c r="AZ386" s="275">
        <f t="shared" si="37"/>
        <v>0</v>
      </c>
      <c r="BA386" s="275">
        <f t="shared" si="38"/>
        <v>0</v>
      </c>
      <c r="BZ386" s="276"/>
      <c r="CA386" s="276"/>
      <c r="CB386" s="276"/>
    </row>
    <row r="387" spans="1:80" ht="13.5" customHeight="1">
      <c r="A387" s="267"/>
      <c r="B387" s="274" t="str">
        <f>IF($C387&lt;&gt;"",MAX($B$7:B386)+1,"")</f>
        <v/>
      </c>
      <c r="C387" s="325"/>
      <c r="D387" s="337"/>
      <c r="E387" s="338"/>
      <c r="F387" s="311"/>
      <c r="G387" s="311"/>
      <c r="H387" s="324"/>
      <c r="I387" s="313">
        <f ca="1">DATEDIF(Taula423[[#This Row],[Data naixement dd/mm/aaaa]],TODAY(),"Y")</f>
        <v>124</v>
      </c>
      <c r="J387" s="325"/>
      <c r="K387" s="329"/>
      <c r="L387" s="342"/>
      <c r="M387" s="328"/>
      <c r="N387" s="328"/>
      <c r="O387" s="533" t="str">
        <f>IF(Taula423[[#This Row],[Data inici contracte]]&lt;&gt;0,Taula423[[#This Row],[Data finalització contracte]]+1,"")</f>
        <v/>
      </c>
      <c r="P38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87" s="373" t="str">
        <f>IF(Taula423[[#This Row],[Data inici contracte]]&lt;&gt;0,((Taula423[[#This Row],[Dies de contracte en vigor durant l´any 2023]]/365)*14),"")</f>
        <v/>
      </c>
      <c r="R387" s="367"/>
      <c r="S387" s="367"/>
      <c r="T38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87" s="373" t="str">
        <f>IF(Taula423[[#This Row],[Suma total d''hores d''atenció]]=0,"",AM387)</f>
        <v/>
      </c>
      <c r="V387" s="329"/>
      <c r="W387" s="339"/>
      <c r="X387" s="339"/>
      <c r="Y387" s="339"/>
      <c r="Z387" s="339"/>
      <c r="AA387" s="339"/>
      <c r="AB387" s="318">
        <f t="shared" si="35"/>
        <v>0</v>
      </c>
      <c r="AC387" s="335">
        <f>Taula423[[#This Row],[Mòdul aplicat]]</f>
        <v>0</v>
      </c>
      <c r="AD387" s="336"/>
      <c r="AE387" s="343"/>
      <c r="AF387" s="269"/>
      <c r="AG387" s="474" t="str">
        <f>IF(Taula423[[#This Row],[Data inici contracte]]=0,"",12/365*Taula423[[#This Row],[Dies de contracte en vigor durant l´any 2023]])</f>
        <v/>
      </c>
      <c r="AH387" s="474" t="str">
        <f>IF(Taula423[[#This Row],[Data inici contracte]]=0,"",2/365*Taula423[[#This Row],[Dies de contracte en vigor durant l´any 2023]])</f>
        <v/>
      </c>
      <c r="AI387" s="322">
        <f>IF(AR387=1,((241.81/365)*Taula423[[#This Row],[Dies de contracte en vigor durant l´any 2023]]),0)</f>
        <v>0</v>
      </c>
      <c r="AJ387" s="322"/>
      <c r="AK38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10)]]&lt;&gt;"",AR387=1),1,0)</f>
        <v>0</v>
      </c>
      <c r="AL387" s="534">
        <f t="shared" si="39"/>
        <v>0</v>
      </c>
      <c r="AM38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87" s="322"/>
      <c r="AO387" s="274"/>
      <c r="AP387" s="274"/>
      <c r="AR387" s="429">
        <f>IF(Taula423[[#This Row],[Núm. d''ordre]]&lt;&gt;"",1,0)</f>
        <v>0</v>
      </c>
      <c r="AT387" s="429">
        <f>IF(Taula423[[#This Row],[Núm. d''ordre]]&gt;0,1,0)</f>
        <v>1</v>
      </c>
      <c r="AV387" s="275">
        <f t="shared" si="40"/>
        <v>0</v>
      </c>
      <c r="AW387" s="275">
        <f t="shared" si="41"/>
        <v>0</v>
      </c>
      <c r="AX387" s="275">
        <f t="shared" si="36"/>
        <v>0</v>
      </c>
      <c r="AY387" s="274"/>
      <c r="AZ387" s="275">
        <f t="shared" si="37"/>
        <v>0</v>
      </c>
      <c r="BA387" s="275">
        <f t="shared" si="38"/>
        <v>0</v>
      </c>
      <c r="BZ387" s="276"/>
      <c r="CA387" s="276"/>
      <c r="CB387" s="276"/>
    </row>
    <row r="388" spans="1:80" ht="13.5" customHeight="1">
      <c r="A388" s="267"/>
      <c r="B388" s="274" t="str">
        <f>IF($C388&lt;&gt;"",MAX($B$7:B387)+1,"")</f>
        <v/>
      </c>
      <c r="C388" s="325"/>
      <c r="D388" s="337"/>
      <c r="E388" s="338"/>
      <c r="F388" s="311"/>
      <c r="G388" s="311"/>
      <c r="H388" s="324"/>
      <c r="I388" s="313">
        <f ca="1">DATEDIF(Taula423[[#This Row],[Data naixement dd/mm/aaaa]],TODAY(),"Y")</f>
        <v>124</v>
      </c>
      <c r="J388" s="325"/>
      <c r="K388" s="329"/>
      <c r="L388" s="342"/>
      <c r="M388" s="328"/>
      <c r="N388" s="328"/>
      <c r="O388" s="533" t="str">
        <f>IF(Taula423[[#This Row],[Data inici contracte]]&lt;&gt;0,Taula423[[#This Row],[Data finalització contracte]]+1,"")</f>
        <v/>
      </c>
      <c r="P38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88" s="373" t="str">
        <f>IF(Taula423[[#This Row],[Data inici contracte]]&lt;&gt;0,((Taula423[[#This Row],[Dies de contracte en vigor durant l´any 2023]]/365)*14),"")</f>
        <v/>
      </c>
      <c r="R388" s="367"/>
      <c r="S388" s="367"/>
      <c r="T38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88" s="373" t="str">
        <f>IF(Taula423[[#This Row],[Suma total d''hores d''atenció]]=0,"",AM388)</f>
        <v/>
      </c>
      <c r="V388" s="329"/>
      <c r="W388" s="339"/>
      <c r="X388" s="339"/>
      <c r="Y388" s="339"/>
      <c r="Z388" s="339"/>
      <c r="AA388" s="339"/>
      <c r="AB388" s="318">
        <f t="shared" si="35"/>
        <v>0</v>
      </c>
      <c r="AC388" s="335">
        <f>Taula423[[#This Row],[Mòdul aplicat]]</f>
        <v>0</v>
      </c>
      <c r="AD388" s="336"/>
      <c r="AE388" s="343"/>
      <c r="AF388" s="269"/>
      <c r="AG388" s="474" t="str">
        <f>IF(Taula423[[#This Row],[Data inici contracte]]=0,"",12/365*Taula423[[#This Row],[Dies de contracte en vigor durant l´any 2023]])</f>
        <v/>
      </c>
      <c r="AH388" s="474" t="str">
        <f>IF(Taula423[[#This Row],[Data inici contracte]]=0,"",2/365*Taula423[[#This Row],[Dies de contracte en vigor durant l´any 2023]])</f>
        <v/>
      </c>
      <c r="AI388" s="322">
        <f>IF(AR388=1,((241.81/365)*Taula423[[#This Row],[Dies de contracte en vigor durant l´any 2023]]),0)</f>
        <v>0</v>
      </c>
      <c r="AJ388" s="322"/>
      <c r="AK38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10)]]&lt;&gt;"",AR388=1),1,0)</f>
        <v>0</v>
      </c>
      <c r="AL388" s="534">
        <f t="shared" si="39"/>
        <v>0</v>
      </c>
      <c r="AM38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88" s="322"/>
      <c r="AO388" s="274"/>
      <c r="AP388" s="274"/>
      <c r="AR388" s="429">
        <f>IF(Taula423[[#This Row],[Núm. d''ordre]]&lt;&gt;"",1,0)</f>
        <v>0</v>
      </c>
      <c r="AT388" s="429">
        <f>IF(Taula423[[#This Row],[Núm. d''ordre]]&gt;0,1,0)</f>
        <v>1</v>
      </c>
      <c r="AV388" s="275">
        <f t="shared" si="40"/>
        <v>0</v>
      </c>
      <c r="AW388" s="275">
        <f t="shared" si="41"/>
        <v>0</v>
      </c>
      <c r="AX388" s="275">
        <f t="shared" si="36"/>
        <v>0</v>
      </c>
      <c r="AY388" s="274"/>
      <c r="AZ388" s="275">
        <f t="shared" si="37"/>
        <v>0</v>
      </c>
      <c r="BA388" s="275">
        <f t="shared" si="38"/>
        <v>0</v>
      </c>
      <c r="BZ388" s="276"/>
      <c r="CA388" s="276"/>
      <c r="CB388" s="276"/>
    </row>
    <row r="389" spans="1:80" ht="13.5" customHeight="1">
      <c r="A389" s="267"/>
      <c r="B389" s="274" t="str">
        <f>IF($C389&lt;&gt;"",MAX($B$7:B388)+1,"")</f>
        <v/>
      </c>
      <c r="C389" s="325"/>
      <c r="D389" s="337"/>
      <c r="E389" s="338"/>
      <c r="F389" s="311"/>
      <c r="G389" s="311"/>
      <c r="H389" s="324"/>
      <c r="I389" s="313">
        <f ca="1">DATEDIF(Taula423[[#This Row],[Data naixement dd/mm/aaaa]],TODAY(),"Y")</f>
        <v>124</v>
      </c>
      <c r="J389" s="325"/>
      <c r="K389" s="329"/>
      <c r="L389" s="342"/>
      <c r="M389" s="328"/>
      <c r="N389" s="328"/>
      <c r="O389" s="533" t="str">
        <f>IF(Taula423[[#This Row],[Data inici contracte]]&lt;&gt;0,Taula423[[#This Row],[Data finalització contracte]]+1,"")</f>
        <v/>
      </c>
      <c r="P38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89" s="373" t="str">
        <f>IF(Taula423[[#This Row],[Data inici contracte]]&lt;&gt;0,((Taula423[[#This Row],[Dies de contracte en vigor durant l´any 2023]]/365)*14),"")</f>
        <v/>
      </c>
      <c r="R389" s="367"/>
      <c r="S389" s="367"/>
      <c r="T38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89" s="373" t="str">
        <f>IF(Taula423[[#This Row],[Suma total d''hores d''atenció]]=0,"",AM389)</f>
        <v/>
      </c>
      <c r="V389" s="329"/>
      <c r="W389" s="339"/>
      <c r="X389" s="339"/>
      <c r="Y389" s="339"/>
      <c r="Z389" s="339"/>
      <c r="AA389" s="339"/>
      <c r="AB389" s="318">
        <f t="shared" si="35"/>
        <v>0</v>
      </c>
      <c r="AC389" s="335">
        <f>Taula423[[#This Row],[Mòdul aplicat]]</f>
        <v>0</v>
      </c>
      <c r="AD389" s="336"/>
      <c r="AE389" s="343"/>
      <c r="AF389" s="269"/>
      <c r="AG389" s="474" t="str">
        <f>IF(Taula423[[#This Row],[Data inici contracte]]=0,"",12/365*Taula423[[#This Row],[Dies de contracte en vigor durant l´any 2023]])</f>
        <v/>
      </c>
      <c r="AH389" s="474" t="str">
        <f>IF(Taula423[[#This Row],[Data inici contracte]]=0,"",2/365*Taula423[[#This Row],[Dies de contracte en vigor durant l´any 2023]])</f>
        <v/>
      </c>
      <c r="AI389" s="322">
        <f>IF(AR389=1,((241.81/365)*Taula423[[#This Row],[Dies de contracte en vigor durant l´any 2023]]),0)</f>
        <v>0</v>
      </c>
      <c r="AJ389" s="322"/>
      <c r="AK38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10)]]&lt;&gt;"",AR389=1),1,0)</f>
        <v>0</v>
      </c>
      <c r="AL389" s="534">
        <f t="shared" si="39"/>
        <v>0</v>
      </c>
      <c r="AM38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89" s="322"/>
      <c r="AO389" s="274"/>
      <c r="AP389" s="274"/>
      <c r="AR389" s="429">
        <f>IF(Taula423[[#This Row],[Núm. d''ordre]]&lt;&gt;"",1,0)</f>
        <v>0</v>
      </c>
      <c r="AT389" s="429">
        <f>IF(Taula423[[#This Row],[Núm. d''ordre]]&gt;0,1,0)</f>
        <v>1</v>
      </c>
      <c r="AV389" s="275">
        <f t="shared" si="40"/>
        <v>0</v>
      </c>
      <c r="AW389" s="275">
        <f t="shared" si="41"/>
        <v>0</v>
      </c>
      <c r="AX389" s="275">
        <f t="shared" si="36"/>
        <v>0</v>
      </c>
      <c r="AY389" s="274"/>
      <c r="AZ389" s="275">
        <f t="shared" si="37"/>
        <v>0</v>
      </c>
      <c r="BA389" s="275">
        <f t="shared" si="38"/>
        <v>0</v>
      </c>
      <c r="BZ389" s="276"/>
      <c r="CA389" s="276"/>
      <c r="CB389" s="276"/>
    </row>
    <row r="390" spans="1:80" ht="13.5" customHeight="1">
      <c r="A390" s="267"/>
      <c r="B390" s="274" t="str">
        <f>IF($C390&lt;&gt;"",MAX($B$7:B389)+1,"")</f>
        <v/>
      </c>
      <c r="C390" s="325"/>
      <c r="D390" s="337"/>
      <c r="E390" s="338"/>
      <c r="F390" s="311"/>
      <c r="G390" s="311"/>
      <c r="H390" s="324"/>
      <c r="I390" s="313">
        <f ca="1">DATEDIF(Taula423[[#This Row],[Data naixement dd/mm/aaaa]],TODAY(),"Y")</f>
        <v>124</v>
      </c>
      <c r="J390" s="325"/>
      <c r="K390" s="329"/>
      <c r="L390" s="342"/>
      <c r="M390" s="328"/>
      <c r="N390" s="328"/>
      <c r="O390" s="533" t="str">
        <f>IF(Taula423[[#This Row],[Data inici contracte]]&lt;&gt;0,Taula423[[#This Row],[Data finalització contracte]]+1,"")</f>
        <v/>
      </c>
      <c r="P39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90" s="373" t="str">
        <f>IF(Taula423[[#This Row],[Data inici contracte]]&lt;&gt;0,((Taula423[[#This Row],[Dies de contracte en vigor durant l´any 2023]]/365)*14),"")</f>
        <v/>
      </c>
      <c r="R390" s="367"/>
      <c r="S390" s="367"/>
      <c r="T39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90" s="373" t="str">
        <f>IF(Taula423[[#This Row],[Suma total d''hores d''atenció]]=0,"",AM390)</f>
        <v/>
      </c>
      <c r="V390" s="329"/>
      <c r="W390" s="339"/>
      <c r="X390" s="339"/>
      <c r="Y390" s="339"/>
      <c r="Z390" s="339"/>
      <c r="AA390" s="339"/>
      <c r="AB390" s="318">
        <f t="shared" si="35"/>
        <v>0</v>
      </c>
      <c r="AC390" s="335">
        <f>Taula423[[#This Row],[Mòdul aplicat]]</f>
        <v>0</v>
      </c>
      <c r="AD390" s="336"/>
      <c r="AE390" s="343"/>
      <c r="AF390" s="269"/>
      <c r="AG390" s="474" t="str">
        <f>IF(Taula423[[#This Row],[Data inici contracte]]=0,"",12/365*Taula423[[#This Row],[Dies de contracte en vigor durant l´any 2023]])</f>
        <v/>
      </c>
      <c r="AH390" s="474" t="str">
        <f>IF(Taula423[[#This Row],[Data inici contracte]]=0,"",2/365*Taula423[[#This Row],[Dies de contracte en vigor durant l´any 2023]])</f>
        <v/>
      </c>
      <c r="AI390" s="322">
        <f>IF(AR390=1,((241.81/365)*Taula423[[#This Row],[Dies de contracte en vigor durant l´any 2023]]),0)</f>
        <v>0</v>
      </c>
      <c r="AJ390" s="322"/>
      <c r="AK39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10)]]&lt;&gt;"",AR390=1),1,0)</f>
        <v>0</v>
      </c>
      <c r="AL390" s="534">
        <f t="shared" si="39"/>
        <v>0</v>
      </c>
      <c r="AM39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90" s="322"/>
      <c r="AO390" s="274"/>
      <c r="AP390" s="274"/>
      <c r="AR390" s="429">
        <f>IF(Taula423[[#This Row],[Núm. d''ordre]]&lt;&gt;"",1,0)</f>
        <v>0</v>
      </c>
      <c r="AT390" s="429">
        <f>IF(Taula423[[#This Row],[Núm. d''ordre]]&gt;0,1,0)</f>
        <v>1</v>
      </c>
      <c r="AV390" s="275">
        <f t="shared" si="40"/>
        <v>0</v>
      </c>
      <c r="AW390" s="275">
        <f t="shared" si="41"/>
        <v>0</v>
      </c>
      <c r="AX390" s="275">
        <f t="shared" si="36"/>
        <v>0</v>
      </c>
      <c r="AY390" s="274"/>
      <c r="AZ390" s="275">
        <f t="shared" si="37"/>
        <v>0</v>
      </c>
      <c r="BA390" s="275">
        <f t="shared" si="38"/>
        <v>0</v>
      </c>
      <c r="BZ390" s="276"/>
      <c r="CA390" s="276"/>
      <c r="CB390" s="276"/>
    </row>
    <row r="391" spans="1:80" ht="13.5" customHeight="1">
      <c r="A391" s="267"/>
      <c r="B391" s="274" t="str">
        <f>IF($C391&lt;&gt;"",MAX($B$7:B390)+1,"")</f>
        <v/>
      </c>
      <c r="C391" s="325"/>
      <c r="D391" s="337"/>
      <c r="E391" s="338"/>
      <c r="F391" s="311"/>
      <c r="G391" s="311"/>
      <c r="H391" s="324"/>
      <c r="I391" s="313">
        <f ca="1">DATEDIF(Taula423[[#This Row],[Data naixement dd/mm/aaaa]],TODAY(),"Y")</f>
        <v>124</v>
      </c>
      <c r="J391" s="325"/>
      <c r="K391" s="329"/>
      <c r="L391" s="342"/>
      <c r="M391" s="328"/>
      <c r="N391" s="328"/>
      <c r="O391" s="533" t="str">
        <f>IF(Taula423[[#This Row],[Data inici contracte]]&lt;&gt;0,Taula423[[#This Row],[Data finalització contracte]]+1,"")</f>
        <v/>
      </c>
      <c r="P39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91" s="373" t="str">
        <f>IF(Taula423[[#This Row],[Data inici contracte]]&lt;&gt;0,((Taula423[[#This Row],[Dies de contracte en vigor durant l´any 2023]]/365)*14),"")</f>
        <v/>
      </c>
      <c r="R391" s="367"/>
      <c r="S391" s="367"/>
      <c r="T39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91" s="373" t="str">
        <f>IF(Taula423[[#This Row],[Suma total d''hores d''atenció]]=0,"",AM391)</f>
        <v/>
      </c>
      <c r="V391" s="329"/>
      <c r="W391" s="339"/>
      <c r="X391" s="339"/>
      <c r="Y391" s="339"/>
      <c r="Z391" s="339"/>
      <c r="AA391" s="339"/>
      <c r="AB391" s="318">
        <f t="shared" ref="AB391:AB454" si="42">IF((AK391+AL391=2),AI391,0)</f>
        <v>0</v>
      </c>
      <c r="AC391" s="335">
        <f>Taula423[[#This Row],[Mòdul aplicat]]</f>
        <v>0</v>
      </c>
      <c r="AD391" s="336"/>
      <c r="AE391" s="343"/>
      <c r="AF391" s="269"/>
      <c r="AG391" s="474" t="str">
        <f>IF(Taula423[[#This Row],[Data inici contracte]]=0,"",12/365*Taula423[[#This Row],[Dies de contracte en vigor durant l´any 2023]])</f>
        <v/>
      </c>
      <c r="AH391" s="474" t="str">
        <f>IF(Taula423[[#This Row],[Data inici contracte]]=0,"",2/365*Taula423[[#This Row],[Dies de contracte en vigor durant l´any 2023]])</f>
        <v/>
      </c>
      <c r="AI391" s="322">
        <f>IF(AR391=1,((241.81/365)*Taula423[[#This Row],[Dies de contracte en vigor durant l´any 2023]]),0)</f>
        <v>0</v>
      </c>
      <c r="AJ391" s="322"/>
      <c r="AK39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10)]]&lt;&gt;"",AR391=1),1,0)</f>
        <v>0</v>
      </c>
      <c r="AL391" s="534">
        <f t="shared" si="39"/>
        <v>0</v>
      </c>
      <c r="AM39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91" s="322"/>
      <c r="AO391" s="274"/>
      <c r="AP391" s="274"/>
      <c r="AR391" s="429">
        <f>IF(Taula423[[#This Row],[Núm. d''ordre]]&lt;&gt;"",1,0)</f>
        <v>0</v>
      </c>
      <c r="AT391" s="429">
        <f>IF(Taula423[[#This Row],[Núm. d''ordre]]&gt;0,1,0)</f>
        <v>1</v>
      </c>
      <c r="AV391" s="275">
        <f t="shared" si="40"/>
        <v>0</v>
      </c>
      <c r="AW391" s="275">
        <f t="shared" si="41"/>
        <v>0</v>
      </c>
      <c r="AX391" s="275">
        <f t="shared" ref="AX391:AX454" si="43">IF(G391="No binari",1,0)</f>
        <v>0</v>
      </c>
      <c r="AY391" s="274"/>
      <c r="AZ391" s="275">
        <f t="shared" ref="AZ391:AZ454" si="44">IF(F391="Home",1,0)</f>
        <v>0</v>
      </c>
      <c r="BA391" s="275">
        <f t="shared" ref="BA391:BA454" si="45">IF(F391="Dona",1,0)</f>
        <v>0</v>
      </c>
      <c r="BZ391" s="276"/>
      <c r="CA391" s="276"/>
      <c r="CB391" s="276"/>
    </row>
    <row r="392" spans="1:80" ht="13.5" customHeight="1">
      <c r="A392" s="267"/>
      <c r="B392" s="274" t="str">
        <f>IF($C392&lt;&gt;"",MAX($B$7:B391)+1,"")</f>
        <v/>
      </c>
      <c r="C392" s="325"/>
      <c r="D392" s="337"/>
      <c r="E392" s="338"/>
      <c r="F392" s="311"/>
      <c r="G392" s="311"/>
      <c r="H392" s="324"/>
      <c r="I392" s="313">
        <f ca="1">DATEDIF(Taula423[[#This Row],[Data naixement dd/mm/aaaa]],TODAY(),"Y")</f>
        <v>124</v>
      </c>
      <c r="J392" s="325"/>
      <c r="K392" s="329"/>
      <c r="L392" s="342"/>
      <c r="M392" s="328"/>
      <c r="N392" s="328"/>
      <c r="O392" s="533" t="str">
        <f>IF(Taula423[[#This Row],[Data inici contracte]]&lt;&gt;0,Taula423[[#This Row],[Data finalització contracte]]+1,"")</f>
        <v/>
      </c>
      <c r="P39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92" s="373" t="str">
        <f>IF(Taula423[[#This Row],[Data inici contracte]]&lt;&gt;0,((Taula423[[#This Row],[Dies de contracte en vigor durant l´any 2023]]/365)*14),"")</f>
        <v/>
      </c>
      <c r="R392" s="367"/>
      <c r="S392" s="367"/>
      <c r="T39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92" s="373" t="str">
        <f>IF(Taula423[[#This Row],[Suma total d''hores d''atenció]]=0,"",AM392)</f>
        <v/>
      </c>
      <c r="V392" s="329"/>
      <c r="W392" s="339"/>
      <c r="X392" s="339"/>
      <c r="Y392" s="339"/>
      <c r="Z392" s="339"/>
      <c r="AA392" s="339"/>
      <c r="AB392" s="318">
        <f t="shared" si="42"/>
        <v>0</v>
      </c>
      <c r="AC392" s="335">
        <f>Taula423[[#This Row],[Mòdul aplicat]]</f>
        <v>0</v>
      </c>
      <c r="AD392" s="336"/>
      <c r="AE392" s="343"/>
      <c r="AF392" s="269"/>
      <c r="AG392" s="474" t="str">
        <f>IF(Taula423[[#This Row],[Data inici contracte]]=0,"",12/365*Taula423[[#This Row],[Dies de contracte en vigor durant l´any 2023]])</f>
        <v/>
      </c>
      <c r="AH392" s="474" t="str">
        <f>IF(Taula423[[#This Row],[Data inici contracte]]=0,"",2/365*Taula423[[#This Row],[Dies de contracte en vigor durant l´any 2023]])</f>
        <v/>
      </c>
      <c r="AI392" s="322">
        <f>IF(AR392=1,((241.81/365)*Taula423[[#This Row],[Dies de contracte en vigor durant l´any 2023]]),0)</f>
        <v>0</v>
      </c>
      <c r="AJ392" s="322"/>
      <c r="AK39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10)]]&lt;&gt;"",AR392=1),1,0)</f>
        <v>0</v>
      </c>
      <c r="AL392" s="534">
        <f t="shared" ref="AL392:AL455" si="46">IF(AM392="Atenció mínima assolida amb èxit",1,0)</f>
        <v>0</v>
      </c>
      <c r="AM39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92" s="322"/>
      <c r="AO392" s="274"/>
      <c r="AP392" s="274"/>
      <c r="AR392" s="429">
        <f>IF(Taula423[[#This Row],[Núm. d''ordre]]&lt;&gt;"",1,0)</f>
        <v>0</v>
      </c>
      <c r="AT392" s="429">
        <f>IF(Taula423[[#This Row],[Núm. d''ordre]]&gt;0,1,0)</f>
        <v>1</v>
      </c>
      <c r="AV392" s="275">
        <f t="shared" ref="AV392:AV455" si="47">IF(G392="Home",1,0)</f>
        <v>0</v>
      </c>
      <c r="AW392" s="275">
        <f t="shared" ref="AW392:AW455" si="48">IF(G392="Dona",1,0)</f>
        <v>0</v>
      </c>
      <c r="AX392" s="275">
        <f t="shared" si="43"/>
        <v>0</v>
      </c>
      <c r="AY392" s="274"/>
      <c r="AZ392" s="275">
        <f t="shared" si="44"/>
        <v>0</v>
      </c>
      <c r="BA392" s="275">
        <f t="shared" si="45"/>
        <v>0</v>
      </c>
      <c r="BZ392" s="276"/>
      <c r="CA392" s="276"/>
      <c r="CB392" s="276"/>
    </row>
    <row r="393" spans="1:80" ht="13.5" customHeight="1">
      <c r="A393" s="267"/>
      <c r="B393" s="274" t="str">
        <f>IF($C393&lt;&gt;"",MAX($B$7:B392)+1,"")</f>
        <v/>
      </c>
      <c r="C393" s="325"/>
      <c r="D393" s="337"/>
      <c r="E393" s="338"/>
      <c r="F393" s="311"/>
      <c r="G393" s="311"/>
      <c r="H393" s="324"/>
      <c r="I393" s="313">
        <f ca="1">DATEDIF(Taula423[[#This Row],[Data naixement dd/mm/aaaa]],TODAY(),"Y")</f>
        <v>124</v>
      </c>
      <c r="J393" s="325"/>
      <c r="K393" s="329"/>
      <c r="L393" s="342"/>
      <c r="M393" s="328"/>
      <c r="N393" s="328"/>
      <c r="O393" s="533" t="str">
        <f>IF(Taula423[[#This Row],[Data inici contracte]]&lt;&gt;0,Taula423[[#This Row],[Data finalització contracte]]+1,"")</f>
        <v/>
      </c>
      <c r="P39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93" s="373" t="str">
        <f>IF(Taula423[[#This Row],[Data inici contracte]]&lt;&gt;0,((Taula423[[#This Row],[Dies de contracte en vigor durant l´any 2023]]/365)*14),"")</f>
        <v/>
      </c>
      <c r="R393" s="367"/>
      <c r="S393" s="367"/>
      <c r="T39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93" s="373" t="str">
        <f>IF(Taula423[[#This Row],[Suma total d''hores d''atenció]]=0,"",AM393)</f>
        <v/>
      </c>
      <c r="V393" s="329"/>
      <c r="W393" s="339"/>
      <c r="X393" s="339"/>
      <c r="Y393" s="339"/>
      <c r="Z393" s="339"/>
      <c r="AA393" s="339"/>
      <c r="AB393" s="318">
        <f t="shared" si="42"/>
        <v>0</v>
      </c>
      <c r="AC393" s="335">
        <f>Taula423[[#This Row],[Mòdul aplicat]]</f>
        <v>0</v>
      </c>
      <c r="AD393" s="336"/>
      <c r="AE393" s="343"/>
      <c r="AF393" s="269"/>
      <c r="AG393" s="474" t="str">
        <f>IF(Taula423[[#This Row],[Data inici contracte]]=0,"",12/365*Taula423[[#This Row],[Dies de contracte en vigor durant l´any 2023]])</f>
        <v/>
      </c>
      <c r="AH393" s="474" t="str">
        <f>IF(Taula423[[#This Row],[Data inici contracte]]=0,"",2/365*Taula423[[#This Row],[Dies de contracte en vigor durant l´any 2023]])</f>
        <v/>
      </c>
      <c r="AI393" s="322">
        <f>IF(AR393=1,((241.81/365)*Taula423[[#This Row],[Dies de contracte en vigor durant l´any 2023]]),0)</f>
        <v>0</v>
      </c>
      <c r="AJ393" s="322"/>
      <c r="AK39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10)]]&lt;&gt;"",AR393=1),1,0)</f>
        <v>0</v>
      </c>
      <c r="AL393" s="534">
        <f t="shared" si="46"/>
        <v>0</v>
      </c>
      <c r="AM39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93" s="322"/>
      <c r="AO393" s="274"/>
      <c r="AP393" s="274"/>
      <c r="AR393" s="429">
        <f>IF(Taula423[[#This Row],[Núm. d''ordre]]&lt;&gt;"",1,0)</f>
        <v>0</v>
      </c>
      <c r="AT393" s="429">
        <f>IF(Taula423[[#This Row],[Núm. d''ordre]]&gt;0,1,0)</f>
        <v>1</v>
      </c>
      <c r="AV393" s="275">
        <f t="shared" si="47"/>
        <v>0</v>
      </c>
      <c r="AW393" s="275">
        <f t="shared" si="48"/>
        <v>0</v>
      </c>
      <c r="AX393" s="275">
        <f t="shared" si="43"/>
        <v>0</v>
      </c>
      <c r="AY393" s="274"/>
      <c r="AZ393" s="275">
        <f t="shared" si="44"/>
        <v>0</v>
      </c>
      <c r="BA393" s="275">
        <f t="shared" si="45"/>
        <v>0</v>
      </c>
      <c r="BZ393" s="276"/>
      <c r="CA393" s="276"/>
      <c r="CB393" s="276"/>
    </row>
    <row r="394" spans="1:80" ht="13.5" customHeight="1">
      <c r="A394" s="267"/>
      <c r="B394" s="274" t="str">
        <f>IF($C394&lt;&gt;"",MAX($B$7:B393)+1,"")</f>
        <v/>
      </c>
      <c r="C394" s="325"/>
      <c r="D394" s="337"/>
      <c r="E394" s="338"/>
      <c r="F394" s="311"/>
      <c r="G394" s="311"/>
      <c r="H394" s="324"/>
      <c r="I394" s="313">
        <f ca="1">DATEDIF(Taula423[[#This Row],[Data naixement dd/mm/aaaa]],TODAY(),"Y")</f>
        <v>124</v>
      </c>
      <c r="J394" s="325"/>
      <c r="K394" s="329"/>
      <c r="L394" s="342"/>
      <c r="M394" s="328"/>
      <c r="N394" s="328"/>
      <c r="O394" s="533" t="str">
        <f>IF(Taula423[[#This Row],[Data inici contracte]]&lt;&gt;0,Taula423[[#This Row],[Data finalització contracte]]+1,"")</f>
        <v/>
      </c>
      <c r="P39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94" s="373" t="str">
        <f>IF(Taula423[[#This Row],[Data inici contracte]]&lt;&gt;0,((Taula423[[#This Row],[Dies de contracte en vigor durant l´any 2023]]/365)*14),"")</f>
        <v/>
      </c>
      <c r="R394" s="367"/>
      <c r="S394" s="367"/>
      <c r="T39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94" s="373" t="str">
        <f>IF(Taula423[[#This Row],[Suma total d''hores d''atenció]]=0,"",AM394)</f>
        <v/>
      </c>
      <c r="V394" s="329"/>
      <c r="W394" s="339"/>
      <c r="X394" s="339"/>
      <c r="Y394" s="339"/>
      <c r="Z394" s="339"/>
      <c r="AA394" s="339"/>
      <c r="AB394" s="318">
        <f t="shared" si="42"/>
        <v>0</v>
      </c>
      <c r="AC394" s="335">
        <f>Taula423[[#This Row],[Mòdul aplicat]]</f>
        <v>0</v>
      </c>
      <c r="AD394" s="336"/>
      <c r="AE394" s="343"/>
      <c r="AF394" s="269"/>
      <c r="AG394" s="474" t="str">
        <f>IF(Taula423[[#This Row],[Data inici contracte]]=0,"",12/365*Taula423[[#This Row],[Dies de contracte en vigor durant l´any 2023]])</f>
        <v/>
      </c>
      <c r="AH394" s="474" t="str">
        <f>IF(Taula423[[#This Row],[Data inici contracte]]=0,"",2/365*Taula423[[#This Row],[Dies de contracte en vigor durant l´any 2023]])</f>
        <v/>
      </c>
      <c r="AI394" s="322">
        <f>IF(AR394=1,((241.81/365)*Taula423[[#This Row],[Dies de contracte en vigor durant l´any 2023]]),0)</f>
        <v>0</v>
      </c>
      <c r="AJ394" s="322"/>
      <c r="AK39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10)]]&lt;&gt;"",AR394=1),1,0)</f>
        <v>0</v>
      </c>
      <c r="AL394" s="534">
        <f t="shared" si="46"/>
        <v>0</v>
      </c>
      <c r="AM39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94" s="322"/>
      <c r="AO394" s="274"/>
      <c r="AP394" s="274"/>
      <c r="AR394" s="429">
        <f>IF(Taula423[[#This Row],[Núm. d''ordre]]&lt;&gt;"",1,0)</f>
        <v>0</v>
      </c>
      <c r="AT394" s="429">
        <f>IF(Taula423[[#This Row],[Núm. d''ordre]]&gt;0,1,0)</f>
        <v>1</v>
      </c>
      <c r="AV394" s="275">
        <f t="shared" si="47"/>
        <v>0</v>
      </c>
      <c r="AW394" s="275">
        <f t="shared" si="48"/>
        <v>0</v>
      </c>
      <c r="AX394" s="275">
        <f t="shared" si="43"/>
        <v>0</v>
      </c>
      <c r="AY394" s="274"/>
      <c r="AZ394" s="275">
        <f t="shared" si="44"/>
        <v>0</v>
      </c>
      <c r="BA394" s="275">
        <f t="shared" si="45"/>
        <v>0</v>
      </c>
      <c r="BZ394" s="276"/>
      <c r="CA394" s="276"/>
      <c r="CB394" s="276"/>
    </row>
    <row r="395" spans="1:80" ht="13.5" customHeight="1">
      <c r="A395" s="267"/>
      <c r="B395" s="274" t="str">
        <f>IF($C395&lt;&gt;"",MAX($B$7:B394)+1,"")</f>
        <v/>
      </c>
      <c r="C395" s="325"/>
      <c r="D395" s="337"/>
      <c r="E395" s="338"/>
      <c r="F395" s="311"/>
      <c r="G395" s="311"/>
      <c r="H395" s="324"/>
      <c r="I395" s="313">
        <f ca="1">DATEDIF(Taula423[[#This Row],[Data naixement dd/mm/aaaa]],TODAY(),"Y")</f>
        <v>124</v>
      </c>
      <c r="J395" s="325"/>
      <c r="K395" s="329"/>
      <c r="L395" s="342"/>
      <c r="M395" s="328"/>
      <c r="N395" s="328"/>
      <c r="O395" s="533" t="str">
        <f>IF(Taula423[[#This Row],[Data inici contracte]]&lt;&gt;0,Taula423[[#This Row],[Data finalització contracte]]+1,"")</f>
        <v/>
      </c>
      <c r="P39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95" s="373" t="str">
        <f>IF(Taula423[[#This Row],[Data inici contracte]]&lt;&gt;0,((Taula423[[#This Row],[Dies de contracte en vigor durant l´any 2023]]/365)*14),"")</f>
        <v/>
      </c>
      <c r="R395" s="367"/>
      <c r="S395" s="367"/>
      <c r="T39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95" s="373" t="str">
        <f>IF(Taula423[[#This Row],[Suma total d''hores d''atenció]]=0,"",AM395)</f>
        <v/>
      </c>
      <c r="V395" s="329"/>
      <c r="W395" s="339"/>
      <c r="X395" s="339"/>
      <c r="Y395" s="339"/>
      <c r="Z395" s="339"/>
      <c r="AA395" s="339"/>
      <c r="AB395" s="318">
        <f t="shared" si="42"/>
        <v>0</v>
      </c>
      <c r="AC395" s="335">
        <f>Taula423[[#This Row],[Mòdul aplicat]]</f>
        <v>0</v>
      </c>
      <c r="AD395" s="336"/>
      <c r="AE395" s="343"/>
      <c r="AF395" s="269"/>
      <c r="AG395" s="474" t="str">
        <f>IF(Taula423[[#This Row],[Data inici contracte]]=0,"",12/365*Taula423[[#This Row],[Dies de contracte en vigor durant l´any 2023]])</f>
        <v/>
      </c>
      <c r="AH395" s="474" t="str">
        <f>IF(Taula423[[#This Row],[Data inici contracte]]=0,"",2/365*Taula423[[#This Row],[Dies de contracte en vigor durant l´any 2023]])</f>
        <v/>
      </c>
      <c r="AI395" s="322">
        <f>IF(AR395=1,((241.81/365)*Taula423[[#This Row],[Dies de contracte en vigor durant l´any 2023]]),0)</f>
        <v>0</v>
      </c>
      <c r="AJ395" s="322"/>
      <c r="AK39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10)]]&lt;&gt;"",AR395=1),1,0)</f>
        <v>0</v>
      </c>
      <c r="AL395" s="534">
        <f t="shared" si="46"/>
        <v>0</v>
      </c>
      <c r="AM39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95" s="322"/>
      <c r="AO395" s="274"/>
      <c r="AP395" s="274"/>
      <c r="AR395" s="429">
        <f>IF(Taula423[[#This Row],[Núm. d''ordre]]&lt;&gt;"",1,0)</f>
        <v>0</v>
      </c>
      <c r="AT395" s="429">
        <f>IF(Taula423[[#This Row],[Núm. d''ordre]]&gt;0,1,0)</f>
        <v>1</v>
      </c>
      <c r="AV395" s="275">
        <f t="shared" si="47"/>
        <v>0</v>
      </c>
      <c r="AW395" s="275">
        <f t="shared" si="48"/>
        <v>0</v>
      </c>
      <c r="AX395" s="275">
        <f t="shared" si="43"/>
        <v>0</v>
      </c>
      <c r="AY395" s="274"/>
      <c r="AZ395" s="275">
        <f t="shared" si="44"/>
        <v>0</v>
      </c>
      <c r="BA395" s="275">
        <f t="shared" si="45"/>
        <v>0</v>
      </c>
      <c r="BZ395" s="276"/>
      <c r="CA395" s="276"/>
      <c r="CB395" s="276"/>
    </row>
    <row r="396" spans="1:80" ht="13.5" customHeight="1">
      <c r="A396" s="267"/>
      <c r="B396" s="274" t="str">
        <f>IF($C396&lt;&gt;"",MAX($B$7:B395)+1,"")</f>
        <v/>
      </c>
      <c r="C396" s="325"/>
      <c r="D396" s="337"/>
      <c r="E396" s="338"/>
      <c r="F396" s="311"/>
      <c r="G396" s="311"/>
      <c r="H396" s="324"/>
      <c r="I396" s="313">
        <f ca="1">DATEDIF(Taula423[[#This Row],[Data naixement dd/mm/aaaa]],TODAY(),"Y")</f>
        <v>124</v>
      </c>
      <c r="J396" s="325"/>
      <c r="K396" s="329"/>
      <c r="L396" s="342"/>
      <c r="M396" s="328"/>
      <c r="N396" s="328"/>
      <c r="O396" s="533" t="str">
        <f>IF(Taula423[[#This Row],[Data inici contracte]]&lt;&gt;0,Taula423[[#This Row],[Data finalització contracte]]+1,"")</f>
        <v/>
      </c>
      <c r="P39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96" s="373" t="str">
        <f>IF(Taula423[[#This Row],[Data inici contracte]]&lt;&gt;0,((Taula423[[#This Row],[Dies de contracte en vigor durant l´any 2023]]/365)*14),"")</f>
        <v/>
      </c>
      <c r="R396" s="367"/>
      <c r="S396" s="367"/>
      <c r="T39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96" s="373" t="str">
        <f>IF(Taula423[[#This Row],[Suma total d''hores d''atenció]]=0,"",AM396)</f>
        <v/>
      </c>
      <c r="V396" s="329"/>
      <c r="W396" s="339"/>
      <c r="X396" s="339"/>
      <c r="Y396" s="339"/>
      <c r="Z396" s="339"/>
      <c r="AA396" s="339"/>
      <c r="AB396" s="318">
        <f t="shared" si="42"/>
        <v>0</v>
      </c>
      <c r="AC396" s="335">
        <f>Taula423[[#This Row],[Mòdul aplicat]]</f>
        <v>0</v>
      </c>
      <c r="AD396" s="336"/>
      <c r="AE396" s="343"/>
      <c r="AF396" s="269"/>
      <c r="AG396" s="474" t="str">
        <f>IF(Taula423[[#This Row],[Data inici contracte]]=0,"",12/365*Taula423[[#This Row],[Dies de contracte en vigor durant l´any 2023]])</f>
        <v/>
      </c>
      <c r="AH396" s="474" t="str">
        <f>IF(Taula423[[#This Row],[Data inici contracte]]=0,"",2/365*Taula423[[#This Row],[Dies de contracte en vigor durant l´any 2023]])</f>
        <v/>
      </c>
      <c r="AI396" s="322">
        <f>IF(AR396=1,((241.81/365)*Taula423[[#This Row],[Dies de contracte en vigor durant l´any 2023]]),0)</f>
        <v>0</v>
      </c>
      <c r="AJ396" s="322"/>
      <c r="AK39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10)]]&lt;&gt;"",AR396=1),1,0)</f>
        <v>0</v>
      </c>
      <c r="AL396" s="534">
        <f t="shared" si="46"/>
        <v>0</v>
      </c>
      <c r="AM39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96" s="322"/>
      <c r="AO396" s="274"/>
      <c r="AP396" s="274"/>
      <c r="AR396" s="429">
        <f>IF(Taula423[[#This Row],[Núm. d''ordre]]&lt;&gt;"",1,0)</f>
        <v>0</v>
      </c>
      <c r="AT396" s="429">
        <f>IF(Taula423[[#This Row],[Núm. d''ordre]]&gt;0,1,0)</f>
        <v>1</v>
      </c>
      <c r="AV396" s="275">
        <f t="shared" si="47"/>
        <v>0</v>
      </c>
      <c r="AW396" s="275">
        <f t="shared" si="48"/>
        <v>0</v>
      </c>
      <c r="AX396" s="275">
        <f t="shared" si="43"/>
        <v>0</v>
      </c>
      <c r="AY396" s="274"/>
      <c r="AZ396" s="275">
        <f t="shared" si="44"/>
        <v>0</v>
      </c>
      <c r="BA396" s="275">
        <f t="shared" si="45"/>
        <v>0</v>
      </c>
      <c r="BZ396" s="276"/>
      <c r="CA396" s="276"/>
      <c r="CB396" s="276"/>
    </row>
    <row r="397" spans="1:80" ht="13.5" customHeight="1">
      <c r="A397" s="267"/>
      <c r="B397" s="274" t="str">
        <f>IF($C397&lt;&gt;"",MAX($B$7:B396)+1,"")</f>
        <v/>
      </c>
      <c r="C397" s="325"/>
      <c r="D397" s="337"/>
      <c r="E397" s="338"/>
      <c r="F397" s="311"/>
      <c r="G397" s="311"/>
      <c r="H397" s="324"/>
      <c r="I397" s="313">
        <f ca="1">DATEDIF(Taula423[[#This Row],[Data naixement dd/mm/aaaa]],TODAY(),"Y")</f>
        <v>124</v>
      </c>
      <c r="J397" s="325"/>
      <c r="K397" s="329"/>
      <c r="L397" s="342"/>
      <c r="M397" s="328"/>
      <c r="N397" s="328"/>
      <c r="O397" s="533" t="str">
        <f>IF(Taula423[[#This Row],[Data inici contracte]]&lt;&gt;0,Taula423[[#This Row],[Data finalització contracte]]+1,"")</f>
        <v/>
      </c>
      <c r="P39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97" s="373" t="str">
        <f>IF(Taula423[[#This Row],[Data inici contracte]]&lt;&gt;0,((Taula423[[#This Row],[Dies de contracte en vigor durant l´any 2023]]/365)*14),"")</f>
        <v/>
      </c>
      <c r="R397" s="367"/>
      <c r="S397" s="367"/>
      <c r="T39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97" s="373" t="str">
        <f>IF(Taula423[[#This Row],[Suma total d''hores d''atenció]]=0,"",AM397)</f>
        <v/>
      </c>
      <c r="V397" s="329"/>
      <c r="W397" s="339"/>
      <c r="X397" s="339"/>
      <c r="Y397" s="339"/>
      <c r="Z397" s="339"/>
      <c r="AA397" s="339"/>
      <c r="AB397" s="318">
        <f t="shared" si="42"/>
        <v>0</v>
      </c>
      <c r="AC397" s="335">
        <f>Taula423[[#This Row],[Mòdul aplicat]]</f>
        <v>0</v>
      </c>
      <c r="AD397" s="336"/>
      <c r="AE397" s="343"/>
      <c r="AF397" s="269"/>
      <c r="AG397" s="474" t="str">
        <f>IF(Taula423[[#This Row],[Data inici contracte]]=0,"",12/365*Taula423[[#This Row],[Dies de contracte en vigor durant l´any 2023]])</f>
        <v/>
      </c>
      <c r="AH397" s="474" t="str">
        <f>IF(Taula423[[#This Row],[Data inici contracte]]=0,"",2/365*Taula423[[#This Row],[Dies de contracte en vigor durant l´any 2023]])</f>
        <v/>
      </c>
      <c r="AI397" s="322">
        <f>IF(AR397=1,((241.81/365)*Taula423[[#This Row],[Dies de contracte en vigor durant l´any 2023]]),0)</f>
        <v>0</v>
      </c>
      <c r="AJ397" s="322"/>
      <c r="AK39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10)]]&lt;&gt;"",AR397=1),1,0)</f>
        <v>0</v>
      </c>
      <c r="AL397" s="534">
        <f t="shared" si="46"/>
        <v>0</v>
      </c>
      <c r="AM39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97" s="322"/>
      <c r="AO397" s="274"/>
      <c r="AP397" s="274"/>
      <c r="AR397" s="429">
        <f>IF(Taula423[[#This Row],[Núm. d''ordre]]&lt;&gt;"",1,0)</f>
        <v>0</v>
      </c>
      <c r="AT397" s="429">
        <f>IF(Taula423[[#This Row],[Núm. d''ordre]]&gt;0,1,0)</f>
        <v>1</v>
      </c>
      <c r="AV397" s="275">
        <f t="shared" si="47"/>
        <v>0</v>
      </c>
      <c r="AW397" s="275">
        <f t="shared" si="48"/>
        <v>0</v>
      </c>
      <c r="AX397" s="275">
        <f t="shared" si="43"/>
        <v>0</v>
      </c>
      <c r="AY397" s="274"/>
      <c r="AZ397" s="275">
        <f t="shared" si="44"/>
        <v>0</v>
      </c>
      <c r="BA397" s="275">
        <f t="shared" si="45"/>
        <v>0</v>
      </c>
      <c r="BZ397" s="276"/>
      <c r="CA397" s="276"/>
      <c r="CB397" s="276"/>
    </row>
    <row r="398" spans="1:80" ht="13.5" customHeight="1">
      <c r="A398" s="267"/>
      <c r="B398" s="274" t="str">
        <f>IF($C398&lt;&gt;"",MAX($B$7:B397)+1,"")</f>
        <v/>
      </c>
      <c r="C398" s="325"/>
      <c r="D398" s="337"/>
      <c r="E398" s="338"/>
      <c r="F398" s="311"/>
      <c r="G398" s="311"/>
      <c r="H398" s="324"/>
      <c r="I398" s="313">
        <f ca="1">DATEDIF(Taula423[[#This Row],[Data naixement dd/mm/aaaa]],TODAY(),"Y")</f>
        <v>124</v>
      </c>
      <c r="J398" s="325"/>
      <c r="K398" s="329"/>
      <c r="L398" s="342"/>
      <c r="M398" s="328"/>
      <c r="N398" s="328"/>
      <c r="O398" s="533" t="str">
        <f>IF(Taula423[[#This Row],[Data inici contracte]]&lt;&gt;0,Taula423[[#This Row],[Data finalització contracte]]+1,"")</f>
        <v/>
      </c>
      <c r="P39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98" s="373" t="str">
        <f>IF(Taula423[[#This Row],[Data inici contracte]]&lt;&gt;0,((Taula423[[#This Row],[Dies de contracte en vigor durant l´any 2023]]/365)*14),"")</f>
        <v/>
      </c>
      <c r="R398" s="367"/>
      <c r="S398" s="367"/>
      <c r="T39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98" s="373" t="str">
        <f>IF(Taula423[[#This Row],[Suma total d''hores d''atenció]]=0,"",AM398)</f>
        <v/>
      </c>
      <c r="V398" s="329"/>
      <c r="W398" s="339"/>
      <c r="X398" s="339"/>
      <c r="Y398" s="339"/>
      <c r="Z398" s="339"/>
      <c r="AA398" s="339"/>
      <c r="AB398" s="318">
        <f t="shared" si="42"/>
        <v>0</v>
      </c>
      <c r="AC398" s="335">
        <f>Taula423[[#This Row],[Mòdul aplicat]]</f>
        <v>0</v>
      </c>
      <c r="AD398" s="336"/>
      <c r="AE398" s="343"/>
      <c r="AF398" s="269"/>
      <c r="AG398" s="474" t="str">
        <f>IF(Taula423[[#This Row],[Data inici contracte]]=0,"",12/365*Taula423[[#This Row],[Dies de contracte en vigor durant l´any 2023]])</f>
        <v/>
      </c>
      <c r="AH398" s="474" t="str">
        <f>IF(Taula423[[#This Row],[Data inici contracte]]=0,"",2/365*Taula423[[#This Row],[Dies de contracte en vigor durant l´any 2023]])</f>
        <v/>
      </c>
      <c r="AI398" s="322">
        <f>IF(AR398=1,((241.81/365)*Taula423[[#This Row],[Dies de contracte en vigor durant l´any 2023]]),0)</f>
        <v>0</v>
      </c>
      <c r="AJ398" s="322"/>
      <c r="AK39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10)]]&lt;&gt;"",AR398=1),1,0)</f>
        <v>0</v>
      </c>
      <c r="AL398" s="534">
        <f t="shared" si="46"/>
        <v>0</v>
      </c>
      <c r="AM39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98" s="322"/>
      <c r="AO398" s="274"/>
      <c r="AP398" s="274"/>
      <c r="AR398" s="429">
        <f>IF(Taula423[[#This Row],[Núm. d''ordre]]&lt;&gt;"",1,0)</f>
        <v>0</v>
      </c>
      <c r="AT398" s="429">
        <f>IF(Taula423[[#This Row],[Núm. d''ordre]]&gt;0,1,0)</f>
        <v>1</v>
      </c>
      <c r="AV398" s="275">
        <f t="shared" si="47"/>
        <v>0</v>
      </c>
      <c r="AW398" s="275">
        <f t="shared" si="48"/>
        <v>0</v>
      </c>
      <c r="AX398" s="275">
        <f t="shared" si="43"/>
        <v>0</v>
      </c>
      <c r="AY398" s="274"/>
      <c r="AZ398" s="275">
        <f t="shared" si="44"/>
        <v>0</v>
      </c>
      <c r="BA398" s="275">
        <f t="shared" si="45"/>
        <v>0</v>
      </c>
      <c r="BZ398" s="276"/>
      <c r="CA398" s="276"/>
      <c r="CB398" s="276"/>
    </row>
    <row r="399" spans="1:80" ht="13.5" customHeight="1">
      <c r="A399" s="267"/>
      <c r="B399" s="274" t="str">
        <f>IF($C399&lt;&gt;"",MAX($B$7:B398)+1,"")</f>
        <v/>
      </c>
      <c r="C399" s="325"/>
      <c r="D399" s="337"/>
      <c r="E399" s="338"/>
      <c r="F399" s="311"/>
      <c r="G399" s="311"/>
      <c r="H399" s="324"/>
      <c r="I399" s="313">
        <f ca="1">DATEDIF(Taula423[[#This Row],[Data naixement dd/mm/aaaa]],TODAY(),"Y")</f>
        <v>124</v>
      </c>
      <c r="J399" s="325"/>
      <c r="K399" s="329"/>
      <c r="L399" s="342"/>
      <c r="M399" s="328"/>
      <c r="N399" s="328"/>
      <c r="O399" s="533" t="str">
        <f>IF(Taula423[[#This Row],[Data inici contracte]]&lt;&gt;0,Taula423[[#This Row],[Data finalització contracte]]+1,"")</f>
        <v/>
      </c>
      <c r="P39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399" s="373" t="str">
        <f>IF(Taula423[[#This Row],[Data inici contracte]]&lt;&gt;0,((Taula423[[#This Row],[Dies de contracte en vigor durant l´any 2023]]/365)*14),"")</f>
        <v/>
      </c>
      <c r="R399" s="367"/>
      <c r="S399" s="367"/>
      <c r="T39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399" s="373" t="str">
        <f>IF(Taula423[[#This Row],[Suma total d''hores d''atenció]]=0,"",AM399)</f>
        <v/>
      </c>
      <c r="V399" s="329"/>
      <c r="W399" s="339"/>
      <c r="X399" s="339"/>
      <c r="Y399" s="339"/>
      <c r="Z399" s="339"/>
      <c r="AA399" s="339"/>
      <c r="AB399" s="318">
        <f t="shared" si="42"/>
        <v>0</v>
      </c>
      <c r="AC399" s="335">
        <f>Taula423[[#This Row],[Mòdul aplicat]]</f>
        <v>0</v>
      </c>
      <c r="AD399" s="336"/>
      <c r="AE399" s="343"/>
      <c r="AF399" s="269"/>
      <c r="AG399" s="474" t="str">
        <f>IF(Taula423[[#This Row],[Data inici contracte]]=0,"",12/365*Taula423[[#This Row],[Dies de contracte en vigor durant l´any 2023]])</f>
        <v/>
      </c>
      <c r="AH399" s="474" t="str">
        <f>IF(Taula423[[#This Row],[Data inici contracte]]=0,"",2/365*Taula423[[#This Row],[Dies de contracte en vigor durant l´any 2023]])</f>
        <v/>
      </c>
      <c r="AI399" s="322">
        <f>IF(AR399=1,((241.81/365)*Taula423[[#This Row],[Dies de contracte en vigor durant l´any 2023]]),0)</f>
        <v>0</v>
      </c>
      <c r="AJ399" s="322"/>
      <c r="AK39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10)]]&lt;&gt;"",AR399=1),1,0)</f>
        <v>0</v>
      </c>
      <c r="AL399" s="534">
        <f t="shared" si="46"/>
        <v>0</v>
      </c>
      <c r="AM39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399" s="322"/>
      <c r="AO399" s="274"/>
      <c r="AP399" s="274"/>
      <c r="AR399" s="429">
        <f>IF(Taula423[[#This Row],[Núm. d''ordre]]&lt;&gt;"",1,0)</f>
        <v>0</v>
      </c>
      <c r="AT399" s="429">
        <f>IF(Taula423[[#This Row],[Núm. d''ordre]]&gt;0,1,0)</f>
        <v>1</v>
      </c>
      <c r="AV399" s="275">
        <f t="shared" si="47"/>
        <v>0</v>
      </c>
      <c r="AW399" s="275">
        <f t="shared" si="48"/>
        <v>0</v>
      </c>
      <c r="AX399" s="275">
        <f t="shared" si="43"/>
        <v>0</v>
      </c>
      <c r="AY399" s="274"/>
      <c r="AZ399" s="275">
        <f t="shared" si="44"/>
        <v>0</v>
      </c>
      <c r="BA399" s="275">
        <f t="shared" si="45"/>
        <v>0</v>
      </c>
      <c r="BZ399" s="276"/>
      <c r="CA399" s="276"/>
      <c r="CB399" s="276"/>
    </row>
    <row r="400" spans="1:80" ht="13.5" customHeight="1">
      <c r="A400" s="267"/>
      <c r="B400" s="274" t="str">
        <f>IF($C400&lt;&gt;"",MAX($B$7:B399)+1,"")</f>
        <v/>
      </c>
      <c r="C400" s="325"/>
      <c r="D400" s="337"/>
      <c r="E400" s="338"/>
      <c r="F400" s="311"/>
      <c r="G400" s="311"/>
      <c r="H400" s="324"/>
      <c r="I400" s="313">
        <f ca="1">DATEDIF(Taula423[[#This Row],[Data naixement dd/mm/aaaa]],TODAY(),"Y")</f>
        <v>124</v>
      </c>
      <c r="J400" s="325"/>
      <c r="K400" s="329"/>
      <c r="L400" s="342"/>
      <c r="M400" s="328"/>
      <c r="N400" s="328"/>
      <c r="O400" s="533" t="str">
        <f>IF(Taula423[[#This Row],[Data inici contracte]]&lt;&gt;0,Taula423[[#This Row],[Data finalització contracte]]+1,"")</f>
        <v/>
      </c>
      <c r="P40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00" s="373" t="str">
        <f>IF(Taula423[[#This Row],[Data inici contracte]]&lt;&gt;0,((Taula423[[#This Row],[Dies de contracte en vigor durant l´any 2023]]/365)*14),"")</f>
        <v/>
      </c>
      <c r="R400" s="367"/>
      <c r="S400" s="367"/>
      <c r="T40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00" s="373" t="str">
        <f>IF(Taula423[[#This Row],[Suma total d''hores d''atenció]]=0,"",AM400)</f>
        <v/>
      </c>
      <c r="V400" s="329"/>
      <c r="W400" s="339"/>
      <c r="X400" s="339"/>
      <c r="Y400" s="339"/>
      <c r="Z400" s="339"/>
      <c r="AA400" s="339"/>
      <c r="AB400" s="318">
        <f t="shared" si="42"/>
        <v>0</v>
      </c>
      <c r="AC400" s="335">
        <f>Taula423[[#This Row],[Mòdul aplicat]]</f>
        <v>0</v>
      </c>
      <c r="AD400" s="336"/>
      <c r="AE400" s="343"/>
      <c r="AF400" s="269"/>
      <c r="AG400" s="474" t="str">
        <f>IF(Taula423[[#This Row],[Data inici contracte]]=0,"",12/365*Taula423[[#This Row],[Dies de contracte en vigor durant l´any 2023]])</f>
        <v/>
      </c>
      <c r="AH400" s="474" t="str">
        <f>IF(Taula423[[#This Row],[Data inici contracte]]=0,"",2/365*Taula423[[#This Row],[Dies de contracte en vigor durant l´any 2023]])</f>
        <v/>
      </c>
      <c r="AI400" s="322">
        <f>IF(AR400=1,((241.81/365)*Taula423[[#This Row],[Dies de contracte en vigor durant l´any 2023]]),0)</f>
        <v>0</v>
      </c>
      <c r="AJ400" s="322"/>
      <c r="AK40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10)]]&lt;&gt;"",AR400=1),1,0)</f>
        <v>0</v>
      </c>
      <c r="AL400" s="534">
        <f t="shared" si="46"/>
        <v>0</v>
      </c>
      <c r="AM40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00" s="322"/>
      <c r="AO400" s="274"/>
      <c r="AP400" s="274"/>
      <c r="AR400" s="429">
        <f>IF(Taula423[[#This Row],[Núm. d''ordre]]&lt;&gt;"",1,0)</f>
        <v>0</v>
      </c>
      <c r="AT400" s="429">
        <f>IF(Taula423[[#This Row],[Núm. d''ordre]]&gt;0,1,0)</f>
        <v>1</v>
      </c>
      <c r="AV400" s="275">
        <f t="shared" si="47"/>
        <v>0</v>
      </c>
      <c r="AW400" s="275">
        <f t="shared" si="48"/>
        <v>0</v>
      </c>
      <c r="AX400" s="275">
        <f t="shared" si="43"/>
        <v>0</v>
      </c>
      <c r="AY400" s="274"/>
      <c r="AZ400" s="275">
        <f t="shared" si="44"/>
        <v>0</v>
      </c>
      <c r="BA400" s="275">
        <f t="shared" si="45"/>
        <v>0</v>
      </c>
      <c r="BZ400" s="276"/>
      <c r="CA400" s="276"/>
      <c r="CB400" s="276"/>
    </row>
    <row r="401" spans="1:80" ht="13.5" customHeight="1">
      <c r="A401" s="267"/>
      <c r="B401" s="274" t="str">
        <f>IF($C401&lt;&gt;"",MAX($B$7:B400)+1,"")</f>
        <v/>
      </c>
      <c r="C401" s="325"/>
      <c r="D401" s="337"/>
      <c r="E401" s="338"/>
      <c r="F401" s="311"/>
      <c r="G401" s="311"/>
      <c r="H401" s="324"/>
      <c r="I401" s="313">
        <f ca="1">DATEDIF(Taula423[[#This Row],[Data naixement dd/mm/aaaa]],TODAY(),"Y")</f>
        <v>124</v>
      </c>
      <c r="J401" s="325"/>
      <c r="K401" s="329"/>
      <c r="L401" s="342"/>
      <c r="M401" s="328"/>
      <c r="N401" s="328"/>
      <c r="O401" s="533" t="str">
        <f>IF(Taula423[[#This Row],[Data inici contracte]]&lt;&gt;0,Taula423[[#This Row],[Data finalització contracte]]+1,"")</f>
        <v/>
      </c>
      <c r="P40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01" s="373" t="str">
        <f>IF(Taula423[[#This Row],[Data inici contracte]]&lt;&gt;0,((Taula423[[#This Row],[Dies de contracte en vigor durant l´any 2023]]/365)*14),"")</f>
        <v/>
      </c>
      <c r="R401" s="367"/>
      <c r="S401" s="367"/>
      <c r="T40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01" s="373" t="str">
        <f>IF(Taula423[[#This Row],[Suma total d''hores d''atenció]]=0,"",AM401)</f>
        <v/>
      </c>
      <c r="V401" s="329"/>
      <c r="W401" s="339"/>
      <c r="X401" s="339"/>
      <c r="Y401" s="339"/>
      <c r="Z401" s="339"/>
      <c r="AA401" s="339"/>
      <c r="AB401" s="318">
        <f t="shared" si="42"/>
        <v>0</v>
      </c>
      <c r="AC401" s="335">
        <f>Taula423[[#This Row],[Mòdul aplicat]]</f>
        <v>0</v>
      </c>
      <c r="AD401" s="336"/>
      <c r="AE401" s="343"/>
      <c r="AF401" s="269"/>
      <c r="AG401" s="474" t="str">
        <f>IF(Taula423[[#This Row],[Data inici contracte]]=0,"",12/365*Taula423[[#This Row],[Dies de contracte en vigor durant l´any 2023]])</f>
        <v/>
      </c>
      <c r="AH401" s="474" t="str">
        <f>IF(Taula423[[#This Row],[Data inici contracte]]=0,"",2/365*Taula423[[#This Row],[Dies de contracte en vigor durant l´any 2023]])</f>
        <v/>
      </c>
      <c r="AI401" s="322">
        <f>IF(AR401=1,((241.81/365)*Taula423[[#This Row],[Dies de contracte en vigor durant l´any 2023]]),0)</f>
        <v>0</v>
      </c>
      <c r="AJ401" s="322"/>
      <c r="AK40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10)]]&lt;&gt;"",AR401=1),1,0)</f>
        <v>0</v>
      </c>
      <c r="AL401" s="534">
        <f t="shared" si="46"/>
        <v>0</v>
      </c>
      <c r="AM40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01" s="322"/>
      <c r="AO401" s="274"/>
      <c r="AP401" s="274"/>
      <c r="AR401" s="429">
        <f>IF(Taula423[[#This Row],[Núm. d''ordre]]&lt;&gt;"",1,0)</f>
        <v>0</v>
      </c>
      <c r="AT401" s="429">
        <f>IF(Taula423[[#This Row],[Núm. d''ordre]]&gt;0,1,0)</f>
        <v>1</v>
      </c>
      <c r="AV401" s="275">
        <f t="shared" si="47"/>
        <v>0</v>
      </c>
      <c r="AW401" s="275">
        <f t="shared" si="48"/>
        <v>0</v>
      </c>
      <c r="AX401" s="275">
        <f t="shared" si="43"/>
        <v>0</v>
      </c>
      <c r="AY401" s="274"/>
      <c r="AZ401" s="275">
        <f t="shared" si="44"/>
        <v>0</v>
      </c>
      <c r="BA401" s="275">
        <f t="shared" si="45"/>
        <v>0</v>
      </c>
      <c r="BZ401" s="276"/>
      <c r="CA401" s="276"/>
      <c r="CB401" s="276"/>
    </row>
    <row r="402" spans="1:80" ht="13.5" customHeight="1">
      <c r="A402" s="267"/>
      <c r="B402" s="274" t="str">
        <f>IF($C402&lt;&gt;"",MAX($B$7:B401)+1,"")</f>
        <v/>
      </c>
      <c r="C402" s="325"/>
      <c r="D402" s="337"/>
      <c r="E402" s="338"/>
      <c r="F402" s="311"/>
      <c r="G402" s="311"/>
      <c r="H402" s="324"/>
      <c r="I402" s="313">
        <f ca="1">DATEDIF(Taula423[[#This Row],[Data naixement dd/mm/aaaa]],TODAY(),"Y")</f>
        <v>124</v>
      </c>
      <c r="J402" s="325"/>
      <c r="K402" s="329"/>
      <c r="L402" s="342"/>
      <c r="M402" s="328"/>
      <c r="N402" s="328"/>
      <c r="O402" s="533" t="str">
        <f>IF(Taula423[[#This Row],[Data inici contracte]]&lt;&gt;0,Taula423[[#This Row],[Data finalització contracte]]+1,"")</f>
        <v/>
      </c>
      <c r="P40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02" s="373" t="str">
        <f>IF(Taula423[[#This Row],[Data inici contracte]]&lt;&gt;0,((Taula423[[#This Row],[Dies de contracte en vigor durant l´any 2023]]/365)*14),"")</f>
        <v/>
      </c>
      <c r="R402" s="367"/>
      <c r="S402" s="367"/>
      <c r="T40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02" s="373" t="str">
        <f>IF(Taula423[[#This Row],[Suma total d''hores d''atenció]]=0,"",AM402)</f>
        <v/>
      </c>
      <c r="V402" s="329"/>
      <c r="W402" s="339"/>
      <c r="X402" s="339"/>
      <c r="Y402" s="339"/>
      <c r="Z402" s="339"/>
      <c r="AA402" s="339"/>
      <c r="AB402" s="318">
        <f t="shared" si="42"/>
        <v>0</v>
      </c>
      <c r="AC402" s="335">
        <f>Taula423[[#This Row],[Mòdul aplicat]]</f>
        <v>0</v>
      </c>
      <c r="AD402" s="336"/>
      <c r="AE402" s="343"/>
      <c r="AF402" s="269"/>
      <c r="AG402" s="474" t="str">
        <f>IF(Taula423[[#This Row],[Data inici contracte]]=0,"",12/365*Taula423[[#This Row],[Dies de contracte en vigor durant l´any 2023]])</f>
        <v/>
      </c>
      <c r="AH402" s="474" t="str">
        <f>IF(Taula423[[#This Row],[Data inici contracte]]=0,"",2/365*Taula423[[#This Row],[Dies de contracte en vigor durant l´any 2023]])</f>
        <v/>
      </c>
      <c r="AI402" s="322">
        <f>IF(AR402=1,((241.81/365)*Taula423[[#This Row],[Dies de contracte en vigor durant l´any 2023]]),0)</f>
        <v>0</v>
      </c>
      <c r="AJ402" s="322"/>
      <c r="AK40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10)]]&lt;&gt;"",AR402=1),1,0)</f>
        <v>0</v>
      </c>
      <c r="AL402" s="534">
        <f t="shared" si="46"/>
        <v>0</v>
      </c>
      <c r="AM40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02" s="322"/>
      <c r="AO402" s="274"/>
      <c r="AP402" s="274"/>
      <c r="AR402" s="429">
        <f>IF(Taula423[[#This Row],[Núm. d''ordre]]&lt;&gt;"",1,0)</f>
        <v>0</v>
      </c>
      <c r="AT402" s="429">
        <f>IF(Taula423[[#This Row],[Núm. d''ordre]]&gt;0,1,0)</f>
        <v>1</v>
      </c>
      <c r="AV402" s="275">
        <f t="shared" si="47"/>
        <v>0</v>
      </c>
      <c r="AW402" s="275">
        <f t="shared" si="48"/>
        <v>0</v>
      </c>
      <c r="AX402" s="275">
        <f t="shared" si="43"/>
        <v>0</v>
      </c>
      <c r="AY402" s="274"/>
      <c r="AZ402" s="275">
        <f t="shared" si="44"/>
        <v>0</v>
      </c>
      <c r="BA402" s="275">
        <f t="shared" si="45"/>
        <v>0</v>
      </c>
      <c r="BZ402" s="276"/>
      <c r="CA402" s="276"/>
      <c r="CB402" s="276"/>
    </row>
    <row r="403" spans="1:80" ht="13.5" customHeight="1">
      <c r="A403" s="267"/>
      <c r="B403" s="274" t="str">
        <f>IF($C403&lt;&gt;"",MAX($B$7:B402)+1,"")</f>
        <v/>
      </c>
      <c r="C403" s="325"/>
      <c r="D403" s="337"/>
      <c r="E403" s="338"/>
      <c r="F403" s="311"/>
      <c r="G403" s="311"/>
      <c r="H403" s="324"/>
      <c r="I403" s="313">
        <f ca="1">DATEDIF(Taula423[[#This Row],[Data naixement dd/mm/aaaa]],TODAY(),"Y")</f>
        <v>124</v>
      </c>
      <c r="J403" s="325"/>
      <c r="K403" s="329"/>
      <c r="L403" s="342"/>
      <c r="M403" s="328"/>
      <c r="N403" s="328"/>
      <c r="O403" s="533" t="str">
        <f>IF(Taula423[[#This Row],[Data inici contracte]]&lt;&gt;0,Taula423[[#This Row],[Data finalització contracte]]+1,"")</f>
        <v/>
      </c>
      <c r="P40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03" s="373" t="str">
        <f>IF(Taula423[[#This Row],[Data inici contracte]]&lt;&gt;0,((Taula423[[#This Row],[Dies de contracte en vigor durant l´any 2023]]/365)*14),"")</f>
        <v/>
      </c>
      <c r="R403" s="367"/>
      <c r="S403" s="367"/>
      <c r="T40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03" s="373" t="str">
        <f>IF(Taula423[[#This Row],[Suma total d''hores d''atenció]]=0,"",AM403)</f>
        <v/>
      </c>
      <c r="V403" s="329"/>
      <c r="W403" s="339"/>
      <c r="X403" s="339"/>
      <c r="Y403" s="339"/>
      <c r="Z403" s="339"/>
      <c r="AA403" s="339"/>
      <c r="AB403" s="318">
        <f t="shared" si="42"/>
        <v>0</v>
      </c>
      <c r="AC403" s="335">
        <f>Taula423[[#This Row],[Mòdul aplicat]]</f>
        <v>0</v>
      </c>
      <c r="AD403" s="336"/>
      <c r="AE403" s="343"/>
      <c r="AF403" s="269"/>
      <c r="AG403" s="474" t="str">
        <f>IF(Taula423[[#This Row],[Data inici contracte]]=0,"",12/365*Taula423[[#This Row],[Dies de contracte en vigor durant l´any 2023]])</f>
        <v/>
      </c>
      <c r="AH403" s="474" t="str">
        <f>IF(Taula423[[#This Row],[Data inici contracte]]=0,"",2/365*Taula423[[#This Row],[Dies de contracte en vigor durant l´any 2023]])</f>
        <v/>
      </c>
      <c r="AI403" s="322">
        <f>IF(AR403=1,((241.81/365)*Taula423[[#This Row],[Dies de contracte en vigor durant l´any 2023]]),0)</f>
        <v>0</v>
      </c>
      <c r="AJ403" s="322"/>
      <c r="AK40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10)]]&lt;&gt;"",AR403=1),1,0)</f>
        <v>0</v>
      </c>
      <c r="AL403" s="534">
        <f t="shared" si="46"/>
        <v>0</v>
      </c>
      <c r="AM40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03" s="322"/>
      <c r="AO403" s="274"/>
      <c r="AP403" s="274"/>
      <c r="AR403" s="429">
        <f>IF(Taula423[[#This Row],[Núm. d''ordre]]&lt;&gt;"",1,0)</f>
        <v>0</v>
      </c>
      <c r="AT403" s="429">
        <f>IF(Taula423[[#This Row],[Núm. d''ordre]]&gt;0,1,0)</f>
        <v>1</v>
      </c>
      <c r="AV403" s="275">
        <f t="shared" si="47"/>
        <v>0</v>
      </c>
      <c r="AW403" s="275">
        <f t="shared" si="48"/>
        <v>0</v>
      </c>
      <c r="AX403" s="275">
        <f t="shared" si="43"/>
        <v>0</v>
      </c>
      <c r="AY403" s="274"/>
      <c r="AZ403" s="275">
        <f t="shared" si="44"/>
        <v>0</v>
      </c>
      <c r="BA403" s="275">
        <f t="shared" si="45"/>
        <v>0</v>
      </c>
      <c r="BZ403" s="276"/>
      <c r="CA403" s="276"/>
      <c r="CB403" s="276"/>
    </row>
    <row r="404" spans="1:80" ht="13.5" customHeight="1">
      <c r="A404" s="267"/>
      <c r="B404" s="274" t="str">
        <f>IF($C404&lt;&gt;"",MAX($B$7:B403)+1,"")</f>
        <v/>
      </c>
      <c r="C404" s="325"/>
      <c r="D404" s="337"/>
      <c r="E404" s="338"/>
      <c r="F404" s="311"/>
      <c r="G404" s="311"/>
      <c r="H404" s="324"/>
      <c r="I404" s="313">
        <f ca="1">DATEDIF(Taula423[[#This Row],[Data naixement dd/mm/aaaa]],TODAY(),"Y")</f>
        <v>124</v>
      </c>
      <c r="J404" s="325"/>
      <c r="K404" s="329"/>
      <c r="L404" s="342"/>
      <c r="M404" s="328"/>
      <c r="N404" s="328"/>
      <c r="O404" s="533" t="str">
        <f>IF(Taula423[[#This Row],[Data inici contracte]]&lt;&gt;0,Taula423[[#This Row],[Data finalització contracte]]+1,"")</f>
        <v/>
      </c>
      <c r="P40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04" s="373" t="str">
        <f>IF(Taula423[[#This Row],[Data inici contracte]]&lt;&gt;0,((Taula423[[#This Row],[Dies de contracte en vigor durant l´any 2023]]/365)*14),"")</f>
        <v/>
      </c>
      <c r="R404" s="367"/>
      <c r="S404" s="367"/>
      <c r="T40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04" s="373" t="str">
        <f>IF(Taula423[[#This Row],[Suma total d''hores d''atenció]]=0,"",AM404)</f>
        <v/>
      </c>
      <c r="V404" s="329"/>
      <c r="W404" s="339"/>
      <c r="X404" s="339"/>
      <c r="Y404" s="339"/>
      <c r="Z404" s="339"/>
      <c r="AA404" s="339"/>
      <c r="AB404" s="318">
        <f t="shared" si="42"/>
        <v>0</v>
      </c>
      <c r="AC404" s="335">
        <f>Taula423[[#This Row],[Mòdul aplicat]]</f>
        <v>0</v>
      </c>
      <c r="AD404" s="336"/>
      <c r="AE404" s="343"/>
      <c r="AF404" s="269"/>
      <c r="AG404" s="474" t="str">
        <f>IF(Taula423[[#This Row],[Data inici contracte]]=0,"",12/365*Taula423[[#This Row],[Dies de contracte en vigor durant l´any 2023]])</f>
        <v/>
      </c>
      <c r="AH404" s="474" t="str">
        <f>IF(Taula423[[#This Row],[Data inici contracte]]=0,"",2/365*Taula423[[#This Row],[Dies de contracte en vigor durant l´any 2023]])</f>
        <v/>
      </c>
      <c r="AI404" s="322">
        <f>IF(AR404=1,((241.81/365)*Taula423[[#This Row],[Dies de contracte en vigor durant l´any 2023]]),0)</f>
        <v>0</v>
      </c>
      <c r="AJ404" s="322"/>
      <c r="AK40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10)]]&lt;&gt;"",AR404=1),1,0)</f>
        <v>0</v>
      </c>
      <c r="AL404" s="534">
        <f t="shared" si="46"/>
        <v>0</v>
      </c>
      <c r="AM40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04" s="322"/>
      <c r="AO404" s="274"/>
      <c r="AP404" s="274"/>
      <c r="AR404" s="429">
        <f>IF(Taula423[[#This Row],[Núm. d''ordre]]&lt;&gt;"",1,0)</f>
        <v>0</v>
      </c>
      <c r="AT404" s="429">
        <f>IF(Taula423[[#This Row],[Núm. d''ordre]]&gt;0,1,0)</f>
        <v>1</v>
      </c>
      <c r="AV404" s="275">
        <f t="shared" si="47"/>
        <v>0</v>
      </c>
      <c r="AW404" s="275">
        <f t="shared" si="48"/>
        <v>0</v>
      </c>
      <c r="AX404" s="275">
        <f t="shared" si="43"/>
        <v>0</v>
      </c>
      <c r="AY404" s="274"/>
      <c r="AZ404" s="275">
        <f t="shared" si="44"/>
        <v>0</v>
      </c>
      <c r="BA404" s="275">
        <f t="shared" si="45"/>
        <v>0</v>
      </c>
      <c r="BZ404" s="276"/>
      <c r="CA404" s="276"/>
      <c r="CB404" s="276"/>
    </row>
    <row r="405" spans="1:80" ht="13.5" customHeight="1">
      <c r="A405" s="267"/>
      <c r="B405" s="274" t="str">
        <f>IF($C405&lt;&gt;"",MAX($B$7:B404)+1,"")</f>
        <v/>
      </c>
      <c r="C405" s="325"/>
      <c r="D405" s="337"/>
      <c r="E405" s="338"/>
      <c r="F405" s="311"/>
      <c r="G405" s="311"/>
      <c r="H405" s="324"/>
      <c r="I405" s="313">
        <f ca="1">DATEDIF(Taula423[[#This Row],[Data naixement dd/mm/aaaa]],TODAY(),"Y")</f>
        <v>124</v>
      </c>
      <c r="J405" s="325"/>
      <c r="K405" s="329"/>
      <c r="L405" s="342"/>
      <c r="M405" s="328"/>
      <c r="N405" s="328"/>
      <c r="O405" s="533" t="str">
        <f>IF(Taula423[[#This Row],[Data inici contracte]]&lt;&gt;0,Taula423[[#This Row],[Data finalització contracte]]+1,"")</f>
        <v/>
      </c>
      <c r="P40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05" s="373" t="str">
        <f>IF(Taula423[[#This Row],[Data inici contracte]]&lt;&gt;0,((Taula423[[#This Row],[Dies de contracte en vigor durant l´any 2023]]/365)*14),"")</f>
        <v/>
      </c>
      <c r="R405" s="367"/>
      <c r="S405" s="367"/>
      <c r="T40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05" s="373" t="str">
        <f>IF(Taula423[[#This Row],[Suma total d''hores d''atenció]]=0,"",AM405)</f>
        <v/>
      </c>
      <c r="V405" s="329"/>
      <c r="W405" s="339"/>
      <c r="X405" s="339"/>
      <c r="Y405" s="339"/>
      <c r="Z405" s="339"/>
      <c r="AA405" s="339"/>
      <c r="AB405" s="318">
        <f t="shared" si="42"/>
        <v>0</v>
      </c>
      <c r="AC405" s="335">
        <f>Taula423[[#This Row],[Mòdul aplicat]]</f>
        <v>0</v>
      </c>
      <c r="AD405" s="336"/>
      <c r="AE405" s="343"/>
      <c r="AF405" s="269"/>
      <c r="AG405" s="474" t="str">
        <f>IF(Taula423[[#This Row],[Data inici contracte]]=0,"",12/365*Taula423[[#This Row],[Dies de contracte en vigor durant l´any 2023]])</f>
        <v/>
      </c>
      <c r="AH405" s="474" t="str">
        <f>IF(Taula423[[#This Row],[Data inici contracte]]=0,"",2/365*Taula423[[#This Row],[Dies de contracte en vigor durant l´any 2023]])</f>
        <v/>
      </c>
      <c r="AI405" s="322">
        <f>IF(AR405=1,((241.81/365)*Taula423[[#This Row],[Dies de contracte en vigor durant l´any 2023]]),0)</f>
        <v>0</v>
      </c>
      <c r="AJ405" s="322"/>
      <c r="AK40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10)]]&lt;&gt;"",AR405=1),1,0)</f>
        <v>0</v>
      </c>
      <c r="AL405" s="534">
        <f t="shared" si="46"/>
        <v>0</v>
      </c>
      <c r="AM40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05" s="322"/>
      <c r="AO405" s="274"/>
      <c r="AP405" s="274"/>
      <c r="AR405" s="429">
        <f>IF(Taula423[[#This Row],[Núm. d''ordre]]&lt;&gt;"",1,0)</f>
        <v>0</v>
      </c>
      <c r="AT405" s="429">
        <f>IF(Taula423[[#This Row],[Núm. d''ordre]]&gt;0,1,0)</f>
        <v>1</v>
      </c>
      <c r="AV405" s="275">
        <f t="shared" si="47"/>
        <v>0</v>
      </c>
      <c r="AW405" s="275">
        <f t="shared" si="48"/>
        <v>0</v>
      </c>
      <c r="AX405" s="275">
        <f t="shared" si="43"/>
        <v>0</v>
      </c>
      <c r="AY405" s="274"/>
      <c r="AZ405" s="275">
        <f t="shared" si="44"/>
        <v>0</v>
      </c>
      <c r="BA405" s="275">
        <f t="shared" si="45"/>
        <v>0</v>
      </c>
      <c r="BZ405" s="276"/>
      <c r="CA405" s="276"/>
      <c r="CB405" s="276"/>
    </row>
    <row r="406" spans="1:80" ht="13.5" customHeight="1">
      <c r="A406" s="267"/>
      <c r="B406" s="274" t="str">
        <f>IF($C406&lt;&gt;"",MAX($B$7:B405)+1,"")</f>
        <v/>
      </c>
      <c r="C406" s="325"/>
      <c r="D406" s="337"/>
      <c r="E406" s="338"/>
      <c r="F406" s="311"/>
      <c r="G406" s="311"/>
      <c r="H406" s="324"/>
      <c r="I406" s="313">
        <f ca="1">DATEDIF(Taula423[[#This Row],[Data naixement dd/mm/aaaa]],TODAY(),"Y")</f>
        <v>124</v>
      </c>
      <c r="J406" s="325"/>
      <c r="K406" s="329"/>
      <c r="L406" s="342"/>
      <c r="M406" s="328"/>
      <c r="N406" s="328"/>
      <c r="O406" s="533" t="str">
        <f>IF(Taula423[[#This Row],[Data inici contracte]]&lt;&gt;0,Taula423[[#This Row],[Data finalització contracte]]+1,"")</f>
        <v/>
      </c>
      <c r="P40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06" s="373" t="str">
        <f>IF(Taula423[[#This Row],[Data inici contracte]]&lt;&gt;0,((Taula423[[#This Row],[Dies de contracte en vigor durant l´any 2023]]/365)*14),"")</f>
        <v/>
      </c>
      <c r="R406" s="367"/>
      <c r="S406" s="367"/>
      <c r="T40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06" s="373" t="str">
        <f>IF(Taula423[[#This Row],[Suma total d''hores d''atenció]]=0,"",AM406)</f>
        <v/>
      </c>
      <c r="V406" s="329"/>
      <c r="W406" s="339"/>
      <c r="X406" s="339"/>
      <c r="Y406" s="339"/>
      <c r="Z406" s="339"/>
      <c r="AA406" s="339"/>
      <c r="AB406" s="318">
        <f t="shared" si="42"/>
        <v>0</v>
      </c>
      <c r="AC406" s="335">
        <f>Taula423[[#This Row],[Mòdul aplicat]]</f>
        <v>0</v>
      </c>
      <c r="AD406" s="336"/>
      <c r="AE406" s="343"/>
      <c r="AF406" s="269"/>
      <c r="AG406" s="474" t="str">
        <f>IF(Taula423[[#This Row],[Data inici contracte]]=0,"",12/365*Taula423[[#This Row],[Dies de contracte en vigor durant l´any 2023]])</f>
        <v/>
      </c>
      <c r="AH406" s="474" t="str">
        <f>IF(Taula423[[#This Row],[Data inici contracte]]=0,"",2/365*Taula423[[#This Row],[Dies de contracte en vigor durant l´any 2023]])</f>
        <v/>
      </c>
      <c r="AI406" s="322">
        <f>IF(AR406=1,((241.81/365)*Taula423[[#This Row],[Dies de contracte en vigor durant l´any 2023]]),0)</f>
        <v>0</v>
      </c>
      <c r="AJ406" s="322"/>
      <c r="AK40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10)]]&lt;&gt;"",AR406=1),1,0)</f>
        <v>0</v>
      </c>
      <c r="AL406" s="534">
        <f t="shared" si="46"/>
        <v>0</v>
      </c>
      <c r="AM40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06" s="322"/>
      <c r="AO406" s="274"/>
      <c r="AP406" s="274"/>
      <c r="AR406" s="429">
        <f>IF(Taula423[[#This Row],[Núm. d''ordre]]&lt;&gt;"",1,0)</f>
        <v>0</v>
      </c>
      <c r="AT406" s="429">
        <f>IF(Taula423[[#This Row],[Núm. d''ordre]]&gt;0,1,0)</f>
        <v>1</v>
      </c>
      <c r="AV406" s="275">
        <f t="shared" si="47"/>
        <v>0</v>
      </c>
      <c r="AW406" s="275">
        <f t="shared" si="48"/>
        <v>0</v>
      </c>
      <c r="AX406" s="275">
        <f t="shared" si="43"/>
        <v>0</v>
      </c>
      <c r="AY406" s="274"/>
      <c r="AZ406" s="275">
        <f t="shared" si="44"/>
        <v>0</v>
      </c>
      <c r="BA406" s="275">
        <f t="shared" si="45"/>
        <v>0</v>
      </c>
      <c r="BZ406" s="276"/>
      <c r="CA406" s="276"/>
      <c r="CB406" s="276"/>
    </row>
    <row r="407" spans="1:80" ht="13.5" customHeight="1">
      <c r="A407" s="267"/>
      <c r="B407" s="274" t="str">
        <f>IF($C407&lt;&gt;"",MAX($B$7:B406)+1,"")</f>
        <v/>
      </c>
      <c r="C407" s="325"/>
      <c r="D407" s="337"/>
      <c r="E407" s="338"/>
      <c r="F407" s="311"/>
      <c r="G407" s="311"/>
      <c r="H407" s="324"/>
      <c r="I407" s="313">
        <f ca="1">DATEDIF(Taula423[[#This Row],[Data naixement dd/mm/aaaa]],TODAY(),"Y")</f>
        <v>124</v>
      </c>
      <c r="J407" s="325"/>
      <c r="K407" s="329"/>
      <c r="L407" s="342"/>
      <c r="M407" s="328"/>
      <c r="N407" s="328"/>
      <c r="O407" s="533" t="str">
        <f>IF(Taula423[[#This Row],[Data inici contracte]]&lt;&gt;0,Taula423[[#This Row],[Data finalització contracte]]+1,"")</f>
        <v/>
      </c>
      <c r="P40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07" s="373" t="str">
        <f>IF(Taula423[[#This Row],[Data inici contracte]]&lt;&gt;0,((Taula423[[#This Row],[Dies de contracte en vigor durant l´any 2023]]/365)*14),"")</f>
        <v/>
      </c>
      <c r="R407" s="367"/>
      <c r="S407" s="367"/>
      <c r="T40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07" s="373" t="str">
        <f>IF(Taula423[[#This Row],[Suma total d''hores d''atenció]]=0,"",AM407)</f>
        <v/>
      </c>
      <c r="V407" s="329"/>
      <c r="W407" s="339"/>
      <c r="X407" s="339"/>
      <c r="Y407" s="339"/>
      <c r="Z407" s="339"/>
      <c r="AA407" s="339"/>
      <c r="AB407" s="318">
        <f t="shared" si="42"/>
        <v>0</v>
      </c>
      <c r="AC407" s="335">
        <f>Taula423[[#This Row],[Mòdul aplicat]]</f>
        <v>0</v>
      </c>
      <c r="AD407" s="336"/>
      <c r="AE407" s="343"/>
      <c r="AF407" s="269"/>
      <c r="AG407" s="474" t="str">
        <f>IF(Taula423[[#This Row],[Data inici contracte]]=0,"",12/365*Taula423[[#This Row],[Dies de contracte en vigor durant l´any 2023]])</f>
        <v/>
      </c>
      <c r="AH407" s="474" t="str">
        <f>IF(Taula423[[#This Row],[Data inici contracte]]=0,"",2/365*Taula423[[#This Row],[Dies de contracte en vigor durant l´any 2023]])</f>
        <v/>
      </c>
      <c r="AI407" s="322">
        <f>IF(AR407=1,((241.81/365)*Taula423[[#This Row],[Dies de contracte en vigor durant l´any 2023]]),0)</f>
        <v>0</v>
      </c>
      <c r="AJ407" s="322"/>
      <c r="AK40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10)]]&lt;&gt;"",AR407=1),1,0)</f>
        <v>0</v>
      </c>
      <c r="AL407" s="534">
        <f t="shared" si="46"/>
        <v>0</v>
      </c>
      <c r="AM40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07" s="322"/>
      <c r="AO407" s="274"/>
      <c r="AP407" s="274"/>
      <c r="AR407" s="429">
        <f>IF(Taula423[[#This Row],[Núm. d''ordre]]&lt;&gt;"",1,0)</f>
        <v>0</v>
      </c>
      <c r="AT407" s="429">
        <f>IF(Taula423[[#This Row],[Núm. d''ordre]]&gt;0,1,0)</f>
        <v>1</v>
      </c>
      <c r="AV407" s="275">
        <f t="shared" si="47"/>
        <v>0</v>
      </c>
      <c r="AW407" s="275">
        <f t="shared" si="48"/>
        <v>0</v>
      </c>
      <c r="AX407" s="275">
        <f t="shared" si="43"/>
        <v>0</v>
      </c>
      <c r="AY407" s="274"/>
      <c r="AZ407" s="275">
        <f t="shared" si="44"/>
        <v>0</v>
      </c>
      <c r="BA407" s="275">
        <f t="shared" si="45"/>
        <v>0</v>
      </c>
      <c r="BZ407" s="276"/>
      <c r="CA407" s="276"/>
      <c r="CB407" s="276"/>
    </row>
    <row r="408" spans="1:80" ht="13.5" customHeight="1">
      <c r="A408" s="267"/>
      <c r="B408" s="274" t="str">
        <f>IF($C408&lt;&gt;"",MAX($B$7:B407)+1,"")</f>
        <v/>
      </c>
      <c r="C408" s="325"/>
      <c r="D408" s="337"/>
      <c r="E408" s="338"/>
      <c r="F408" s="311"/>
      <c r="G408" s="311"/>
      <c r="H408" s="324"/>
      <c r="I408" s="313">
        <f ca="1">DATEDIF(Taula423[[#This Row],[Data naixement dd/mm/aaaa]],TODAY(),"Y")</f>
        <v>124</v>
      </c>
      <c r="J408" s="325"/>
      <c r="K408" s="329"/>
      <c r="L408" s="342"/>
      <c r="M408" s="328"/>
      <c r="N408" s="328"/>
      <c r="O408" s="533" t="str">
        <f>IF(Taula423[[#This Row],[Data inici contracte]]&lt;&gt;0,Taula423[[#This Row],[Data finalització contracte]]+1,"")</f>
        <v/>
      </c>
      <c r="P40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08" s="373" t="str">
        <f>IF(Taula423[[#This Row],[Data inici contracte]]&lt;&gt;0,((Taula423[[#This Row],[Dies de contracte en vigor durant l´any 2023]]/365)*14),"")</f>
        <v/>
      </c>
      <c r="R408" s="367"/>
      <c r="S408" s="367"/>
      <c r="T40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08" s="373" t="str">
        <f>IF(Taula423[[#This Row],[Suma total d''hores d''atenció]]=0,"",AM408)</f>
        <v/>
      </c>
      <c r="V408" s="329"/>
      <c r="W408" s="339"/>
      <c r="X408" s="339"/>
      <c r="Y408" s="339"/>
      <c r="Z408" s="339"/>
      <c r="AA408" s="339"/>
      <c r="AB408" s="318">
        <f t="shared" si="42"/>
        <v>0</v>
      </c>
      <c r="AC408" s="335">
        <f>Taula423[[#This Row],[Mòdul aplicat]]</f>
        <v>0</v>
      </c>
      <c r="AD408" s="336"/>
      <c r="AE408" s="343"/>
      <c r="AF408" s="269"/>
      <c r="AG408" s="474" t="str">
        <f>IF(Taula423[[#This Row],[Data inici contracte]]=0,"",12/365*Taula423[[#This Row],[Dies de contracte en vigor durant l´any 2023]])</f>
        <v/>
      </c>
      <c r="AH408" s="474" t="str">
        <f>IF(Taula423[[#This Row],[Data inici contracte]]=0,"",2/365*Taula423[[#This Row],[Dies de contracte en vigor durant l´any 2023]])</f>
        <v/>
      </c>
      <c r="AI408" s="322">
        <f>IF(AR408=1,((241.81/365)*Taula423[[#This Row],[Dies de contracte en vigor durant l´any 2023]]),0)</f>
        <v>0</v>
      </c>
      <c r="AJ408" s="322"/>
      <c r="AK40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10)]]&lt;&gt;"",AR408=1),1,0)</f>
        <v>0</v>
      </c>
      <c r="AL408" s="534">
        <f t="shared" si="46"/>
        <v>0</v>
      </c>
      <c r="AM40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08" s="322"/>
      <c r="AO408" s="274"/>
      <c r="AP408" s="274"/>
      <c r="AR408" s="429">
        <f>IF(Taula423[[#This Row],[Núm. d''ordre]]&lt;&gt;"",1,0)</f>
        <v>0</v>
      </c>
      <c r="AT408" s="429">
        <f>IF(Taula423[[#This Row],[Núm. d''ordre]]&gt;0,1,0)</f>
        <v>1</v>
      </c>
      <c r="AV408" s="275">
        <f t="shared" si="47"/>
        <v>0</v>
      </c>
      <c r="AW408" s="275">
        <f t="shared" si="48"/>
        <v>0</v>
      </c>
      <c r="AX408" s="275">
        <f t="shared" si="43"/>
        <v>0</v>
      </c>
      <c r="AY408" s="274"/>
      <c r="AZ408" s="275">
        <f t="shared" si="44"/>
        <v>0</v>
      </c>
      <c r="BA408" s="275">
        <f t="shared" si="45"/>
        <v>0</v>
      </c>
      <c r="BZ408" s="276"/>
      <c r="CA408" s="276"/>
      <c r="CB408" s="276"/>
    </row>
    <row r="409" spans="1:80" ht="13.5" customHeight="1">
      <c r="A409" s="267"/>
      <c r="B409" s="274" t="str">
        <f>IF($C409&lt;&gt;"",MAX($B$7:B408)+1,"")</f>
        <v/>
      </c>
      <c r="C409" s="325"/>
      <c r="D409" s="337"/>
      <c r="E409" s="338"/>
      <c r="F409" s="311"/>
      <c r="G409" s="311"/>
      <c r="H409" s="324"/>
      <c r="I409" s="313">
        <f ca="1">DATEDIF(Taula423[[#This Row],[Data naixement dd/mm/aaaa]],TODAY(),"Y")</f>
        <v>124</v>
      </c>
      <c r="J409" s="325"/>
      <c r="K409" s="329"/>
      <c r="L409" s="342"/>
      <c r="M409" s="328"/>
      <c r="N409" s="328"/>
      <c r="O409" s="533" t="str">
        <f>IF(Taula423[[#This Row],[Data inici contracte]]&lt;&gt;0,Taula423[[#This Row],[Data finalització contracte]]+1,"")</f>
        <v/>
      </c>
      <c r="P40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09" s="373" t="str">
        <f>IF(Taula423[[#This Row],[Data inici contracte]]&lt;&gt;0,((Taula423[[#This Row],[Dies de contracte en vigor durant l´any 2023]]/365)*14),"")</f>
        <v/>
      </c>
      <c r="R409" s="367"/>
      <c r="S409" s="367"/>
      <c r="T40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09" s="373" t="str">
        <f>IF(Taula423[[#This Row],[Suma total d''hores d''atenció]]=0,"",AM409)</f>
        <v/>
      </c>
      <c r="V409" s="329"/>
      <c r="W409" s="339"/>
      <c r="X409" s="339"/>
      <c r="Y409" s="339"/>
      <c r="Z409" s="339"/>
      <c r="AA409" s="339"/>
      <c r="AB409" s="318">
        <f t="shared" si="42"/>
        <v>0</v>
      </c>
      <c r="AC409" s="335">
        <f>Taula423[[#This Row],[Mòdul aplicat]]</f>
        <v>0</v>
      </c>
      <c r="AD409" s="336"/>
      <c r="AE409" s="343"/>
      <c r="AF409" s="269"/>
      <c r="AG409" s="474" t="str">
        <f>IF(Taula423[[#This Row],[Data inici contracte]]=0,"",12/365*Taula423[[#This Row],[Dies de contracte en vigor durant l´any 2023]])</f>
        <v/>
      </c>
      <c r="AH409" s="474" t="str">
        <f>IF(Taula423[[#This Row],[Data inici contracte]]=0,"",2/365*Taula423[[#This Row],[Dies de contracte en vigor durant l´any 2023]])</f>
        <v/>
      </c>
      <c r="AI409" s="322">
        <f>IF(AR409=1,((241.81/365)*Taula423[[#This Row],[Dies de contracte en vigor durant l´any 2023]]),0)</f>
        <v>0</v>
      </c>
      <c r="AJ409" s="322"/>
      <c r="AK40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10)]]&lt;&gt;"",AR409=1),1,0)</f>
        <v>0</v>
      </c>
      <c r="AL409" s="534">
        <f t="shared" si="46"/>
        <v>0</v>
      </c>
      <c r="AM40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09" s="322"/>
      <c r="AO409" s="274"/>
      <c r="AP409" s="274"/>
      <c r="AR409" s="429">
        <f>IF(Taula423[[#This Row],[Núm. d''ordre]]&lt;&gt;"",1,0)</f>
        <v>0</v>
      </c>
      <c r="AT409" s="429">
        <f>IF(Taula423[[#This Row],[Núm. d''ordre]]&gt;0,1,0)</f>
        <v>1</v>
      </c>
      <c r="AV409" s="275">
        <f t="shared" si="47"/>
        <v>0</v>
      </c>
      <c r="AW409" s="275">
        <f t="shared" si="48"/>
        <v>0</v>
      </c>
      <c r="AX409" s="275">
        <f t="shared" si="43"/>
        <v>0</v>
      </c>
      <c r="AY409" s="274"/>
      <c r="AZ409" s="275">
        <f t="shared" si="44"/>
        <v>0</v>
      </c>
      <c r="BA409" s="275">
        <f t="shared" si="45"/>
        <v>0</v>
      </c>
      <c r="BZ409" s="276"/>
      <c r="CA409" s="276"/>
      <c r="CB409" s="276"/>
    </row>
    <row r="410" spans="1:80" ht="13.5" customHeight="1">
      <c r="A410" s="267"/>
      <c r="B410" s="274" t="str">
        <f>IF($C410&lt;&gt;"",MAX($B$7:B409)+1,"")</f>
        <v/>
      </c>
      <c r="C410" s="325"/>
      <c r="D410" s="337"/>
      <c r="E410" s="338"/>
      <c r="F410" s="311"/>
      <c r="G410" s="311"/>
      <c r="H410" s="324"/>
      <c r="I410" s="313">
        <f ca="1">DATEDIF(Taula423[[#This Row],[Data naixement dd/mm/aaaa]],TODAY(),"Y")</f>
        <v>124</v>
      </c>
      <c r="J410" s="325"/>
      <c r="K410" s="329"/>
      <c r="L410" s="342"/>
      <c r="M410" s="328"/>
      <c r="N410" s="328"/>
      <c r="O410" s="533" t="str">
        <f>IF(Taula423[[#This Row],[Data inici contracte]]&lt;&gt;0,Taula423[[#This Row],[Data finalització contracte]]+1,"")</f>
        <v/>
      </c>
      <c r="P41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10" s="373" t="str">
        <f>IF(Taula423[[#This Row],[Data inici contracte]]&lt;&gt;0,((Taula423[[#This Row],[Dies de contracte en vigor durant l´any 2023]]/365)*14),"")</f>
        <v/>
      </c>
      <c r="R410" s="367"/>
      <c r="S410" s="367"/>
      <c r="T41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10" s="373" t="str">
        <f>IF(Taula423[[#This Row],[Suma total d''hores d''atenció]]=0,"",AM410)</f>
        <v/>
      </c>
      <c r="V410" s="329"/>
      <c r="W410" s="339"/>
      <c r="X410" s="339"/>
      <c r="Y410" s="339"/>
      <c r="Z410" s="339"/>
      <c r="AA410" s="339"/>
      <c r="AB410" s="318">
        <f t="shared" si="42"/>
        <v>0</v>
      </c>
      <c r="AC410" s="335">
        <f>Taula423[[#This Row],[Mòdul aplicat]]</f>
        <v>0</v>
      </c>
      <c r="AD410" s="336"/>
      <c r="AE410" s="343"/>
      <c r="AF410" s="269"/>
      <c r="AG410" s="474" t="str">
        <f>IF(Taula423[[#This Row],[Data inici contracte]]=0,"",12/365*Taula423[[#This Row],[Dies de contracte en vigor durant l´any 2023]])</f>
        <v/>
      </c>
      <c r="AH410" s="474" t="str">
        <f>IF(Taula423[[#This Row],[Data inici contracte]]=0,"",2/365*Taula423[[#This Row],[Dies de contracte en vigor durant l´any 2023]])</f>
        <v/>
      </c>
      <c r="AI410" s="322">
        <f>IF(AR410=1,((241.81/365)*Taula423[[#This Row],[Dies de contracte en vigor durant l´any 2023]]),0)</f>
        <v>0</v>
      </c>
      <c r="AJ410" s="322"/>
      <c r="AK41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10)]]&lt;&gt;"",AR410=1),1,0)</f>
        <v>0</v>
      </c>
      <c r="AL410" s="534">
        <f t="shared" si="46"/>
        <v>0</v>
      </c>
      <c r="AM41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10" s="322"/>
      <c r="AO410" s="274"/>
      <c r="AP410" s="274"/>
      <c r="AR410" s="429">
        <f>IF(Taula423[[#This Row],[Núm. d''ordre]]&lt;&gt;"",1,0)</f>
        <v>0</v>
      </c>
      <c r="AT410" s="429">
        <f>IF(Taula423[[#This Row],[Núm. d''ordre]]&gt;0,1,0)</f>
        <v>1</v>
      </c>
      <c r="AV410" s="275">
        <f t="shared" si="47"/>
        <v>0</v>
      </c>
      <c r="AW410" s="275">
        <f t="shared" si="48"/>
        <v>0</v>
      </c>
      <c r="AX410" s="275">
        <f t="shared" si="43"/>
        <v>0</v>
      </c>
      <c r="AY410" s="274"/>
      <c r="AZ410" s="275">
        <f t="shared" si="44"/>
        <v>0</v>
      </c>
      <c r="BA410" s="275">
        <f t="shared" si="45"/>
        <v>0</v>
      </c>
      <c r="BZ410" s="276"/>
      <c r="CA410" s="276"/>
      <c r="CB410" s="276"/>
    </row>
    <row r="411" spans="1:80" ht="13.5" customHeight="1">
      <c r="A411" s="267"/>
      <c r="B411" s="274" t="str">
        <f>IF($C411&lt;&gt;"",MAX($B$7:B410)+1,"")</f>
        <v/>
      </c>
      <c r="C411" s="325"/>
      <c r="D411" s="337"/>
      <c r="E411" s="338"/>
      <c r="F411" s="311"/>
      <c r="G411" s="311"/>
      <c r="H411" s="324"/>
      <c r="I411" s="313">
        <f ca="1">DATEDIF(Taula423[[#This Row],[Data naixement dd/mm/aaaa]],TODAY(),"Y")</f>
        <v>124</v>
      </c>
      <c r="J411" s="325"/>
      <c r="K411" s="329"/>
      <c r="L411" s="342"/>
      <c r="M411" s="328"/>
      <c r="N411" s="328"/>
      <c r="O411" s="533" t="str">
        <f>IF(Taula423[[#This Row],[Data inici contracte]]&lt;&gt;0,Taula423[[#This Row],[Data finalització contracte]]+1,"")</f>
        <v/>
      </c>
      <c r="P41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11" s="373" t="str">
        <f>IF(Taula423[[#This Row],[Data inici contracte]]&lt;&gt;0,((Taula423[[#This Row],[Dies de contracte en vigor durant l´any 2023]]/365)*14),"")</f>
        <v/>
      </c>
      <c r="R411" s="367"/>
      <c r="S411" s="367"/>
      <c r="T41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11" s="373" t="str">
        <f>IF(Taula423[[#This Row],[Suma total d''hores d''atenció]]=0,"",AM411)</f>
        <v/>
      </c>
      <c r="V411" s="329"/>
      <c r="W411" s="339"/>
      <c r="X411" s="339"/>
      <c r="Y411" s="339"/>
      <c r="Z411" s="339"/>
      <c r="AA411" s="339"/>
      <c r="AB411" s="318">
        <f t="shared" si="42"/>
        <v>0</v>
      </c>
      <c r="AC411" s="335">
        <f>Taula423[[#This Row],[Mòdul aplicat]]</f>
        <v>0</v>
      </c>
      <c r="AD411" s="336"/>
      <c r="AE411" s="343"/>
      <c r="AF411" s="269"/>
      <c r="AG411" s="474" t="str">
        <f>IF(Taula423[[#This Row],[Data inici contracte]]=0,"",12/365*Taula423[[#This Row],[Dies de contracte en vigor durant l´any 2023]])</f>
        <v/>
      </c>
      <c r="AH411" s="474" t="str">
        <f>IF(Taula423[[#This Row],[Data inici contracte]]=0,"",2/365*Taula423[[#This Row],[Dies de contracte en vigor durant l´any 2023]])</f>
        <v/>
      </c>
      <c r="AI411" s="322">
        <f>IF(AR411=1,((241.81/365)*Taula423[[#This Row],[Dies de contracte en vigor durant l´any 2023]]),0)</f>
        <v>0</v>
      </c>
      <c r="AJ411" s="322"/>
      <c r="AK41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10)]]&lt;&gt;"",AR411=1),1,0)</f>
        <v>0</v>
      </c>
      <c r="AL411" s="534">
        <f t="shared" si="46"/>
        <v>0</v>
      </c>
      <c r="AM41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11" s="322"/>
      <c r="AO411" s="274"/>
      <c r="AP411" s="274"/>
      <c r="AR411" s="429">
        <f>IF(Taula423[[#This Row],[Núm. d''ordre]]&lt;&gt;"",1,0)</f>
        <v>0</v>
      </c>
      <c r="AT411" s="429">
        <f>IF(Taula423[[#This Row],[Núm. d''ordre]]&gt;0,1,0)</f>
        <v>1</v>
      </c>
      <c r="AV411" s="275">
        <f t="shared" si="47"/>
        <v>0</v>
      </c>
      <c r="AW411" s="275">
        <f t="shared" si="48"/>
        <v>0</v>
      </c>
      <c r="AX411" s="275">
        <f t="shared" si="43"/>
        <v>0</v>
      </c>
      <c r="AY411" s="274"/>
      <c r="AZ411" s="275">
        <f t="shared" si="44"/>
        <v>0</v>
      </c>
      <c r="BA411" s="275">
        <f t="shared" si="45"/>
        <v>0</v>
      </c>
      <c r="BZ411" s="276"/>
      <c r="CA411" s="276"/>
      <c r="CB411" s="276"/>
    </row>
    <row r="412" spans="1:80" ht="13.5" customHeight="1">
      <c r="A412" s="267"/>
      <c r="B412" s="274" t="str">
        <f>IF($C412&lt;&gt;"",MAX($B$7:B411)+1,"")</f>
        <v/>
      </c>
      <c r="C412" s="325"/>
      <c r="D412" s="337"/>
      <c r="E412" s="338"/>
      <c r="F412" s="311"/>
      <c r="G412" s="311"/>
      <c r="H412" s="324"/>
      <c r="I412" s="313">
        <f ca="1">DATEDIF(Taula423[[#This Row],[Data naixement dd/mm/aaaa]],TODAY(),"Y")</f>
        <v>124</v>
      </c>
      <c r="J412" s="325"/>
      <c r="K412" s="329"/>
      <c r="L412" s="342"/>
      <c r="M412" s="328"/>
      <c r="N412" s="328"/>
      <c r="O412" s="533" t="str">
        <f>IF(Taula423[[#This Row],[Data inici contracte]]&lt;&gt;0,Taula423[[#This Row],[Data finalització contracte]]+1,"")</f>
        <v/>
      </c>
      <c r="P41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12" s="373" t="str">
        <f>IF(Taula423[[#This Row],[Data inici contracte]]&lt;&gt;0,((Taula423[[#This Row],[Dies de contracte en vigor durant l´any 2023]]/365)*14),"")</f>
        <v/>
      </c>
      <c r="R412" s="367"/>
      <c r="S412" s="367"/>
      <c r="T41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12" s="373" t="str">
        <f>IF(Taula423[[#This Row],[Suma total d''hores d''atenció]]=0,"",AM412)</f>
        <v/>
      </c>
      <c r="V412" s="329"/>
      <c r="W412" s="339"/>
      <c r="X412" s="339"/>
      <c r="Y412" s="339"/>
      <c r="Z412" s="339"/>
      <c r="AA412" s="339"/>
      <c r="AB412" s="318">
        <f t="shared" si="42"/>
        <v>0</v>
      </c>
      <c r="AC412" s="335">
        <f>Taula423[[#This Row],[Mòdul aplicat]]</f>
        <v>0</v>
      </c>
      <c r="AD412" s="336"/>
      <c r="AE412" s="343"/>
      <c r="AF412" s="269"/>
      <c r="AG412" s="474" t="str">
        <f>IF(Taula423[[#This Row],[Data inici contracte]]=0,"",12/365*Taula423[[#This Row],[Dies de contracte en vigor durant l´any 2023]])</f>
        <v/>
      </c>
      <c r="AH412" s="474" t="str">
        <f>IF(Taula423[[#This Row],[Data inici contracte]]=0,"",2/365*Taula423[[#This Row],[Dies de contracte en vigor durant l´any 2023]])</f>
        <v/>
      </c>
      <c r="AI412" s="322">
        <f>IF(AR412=1,((241.81/365)*Taula423[[#This Row],[Dies de contracte en vigor durant l´any 2023]]),0)</f>
        <v>0</v>
      </c>
      <c r="AJ412" s="322"/>
      <c r="AK41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10)]]&lt;&gt;"",AR412=1),1,0)</f>
        <v>0</v>
      </c>
      <c r="AL412" s="534">
        <f t="shared" si="46"/>
        <v>0</v>
      </c>
      <c r="AM41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12" s="322"/>
      <c r="AO412" s="274"/>
      <c r="AP412" s="274"/>
      <c r="AR412" s="429">
        <f>IF(Taula423[[#This Row],[Núm. d''ordre]]&lt;&gt;"",1,0)</f>
        <v>0</v>
      </c>
      <c r="AT412" s="429">
        <f>IF(Taula423[[#This Row],[Núm. d''ordre]]&gt;0,1,0)</f>
        <v>1</v>
      </c>
      <c r="AV412" s="275">
        <f t="shared" si="47"/>
        <v>0</v>
      </c>
      <c r="AW412" s="275">
        <f t="shared" si="48"/>
        <v>0</v>
      </c>
      <c r="AX412" s="275">
        <f t="shared" si="43"/>
        <v>0</v>
      </c>
      <c r="AY412" s="274"/>
      <c r="AZ412" s="275">
        <f t="shared" si="44"/>
        <v>0</v>
      </c>
      <c r="BA412" s="275">
        <f t="shared" si="45"/>
        <v>0</v>
      </c>
      <c r="BZ412" s="276"/>
      <c r="CA412" s="276"/>
      <c r="CB412" s="276"/>
    </row>
    <row r="413" spans="1:80" ht="13.5" customHeight="1">
      <c r="A413" s="267"/>
      <c r="B413" s="274" t="str">
        <f>IF($C413&lt;&gt;"",MAX($B$7:B412)+1,"")</f>
        <v/>
      </c>
      <c r="C413" s="325"/>
      <c r="D413" s="337"/>
      <c r="E413" s="338"/>
      <c r="F413" s="311"/>
      <c r="G413" s="311"/>
      <c r="H413" s="324"/>
      <c r="I413" s="313">
        <f ca="1">DATEDIF(Taula423[[#This Row],[Data naixement dd/mm/aaaa]],TODAY(),"Y")</f>
        <v>124</v>
      </c>
      <c r="J413" s="325"/>
      <c r="K413" s="329"/>
      <c r="L413" s="342"/>
      <c r="M413" s="328"/>
      <c r="N413" s="328"/>
      <c r="O413" s="533" t="str">
        <f>IF(Taula423[[#This Row],[Data inici contracte]]&lt;&gt;0,Taula423[[#This Row],[Data finalització contracte]]+1,"")</f>
        <v/>
      </c>
      <c r="P41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13" s="373" t="str">
        <f>IF(Taula423[[#This Row],[Data inici contracte]]&lt;&gt;0,((Taula423[[#This Row],[Dies de contracte en vigor durant l´any 2023]]/365)*14),"")</f>
        <v/>
      </c>
      <c r="R413" s="367"/>
      <c r="S413" s="367"/>
      <c r="T41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13" s="373" t="str">
        <f>IF(Taula423[[#This Row],[Suma total d''hores d''atenció]]=0,"",AM413)</f>
        <v/>
      </c>
      <c r="V413" s="329"/>
      <c r="W413" s="339"/>
      <c r="X413" s="339"/>
      <c r="Y413" s="339"/>
      <c r="Z413" s="339"/>
      <c r="AA413" s="339"/>
      <c r="AB413" s="318">
        <f t="shared" si="42"/>
        <v>0</v>
      </c>
      <c r="AC413" s="335">
        <f>Taula423[[#This Row],[Mòdul aplicat]]</f>
        <v>0</v>
      </c>
      <c r="AD413" s="336"/>
      <c r="AE413" s="343"/>
      <c r="AF413" s="269"/>
      <c r="AG413" s="474" t="str">
        <f>IF(Taula423[[#This Row],[Data inici contracte]]=0,"",12/365*Taula423[[#This Row],[Dies de contracte en vigor durant l´any 2023]])</f>
        <v/>
      </c>
      <c r="AH413" s="474" t="str">
        <f>IF(Taula423[[#This Row],[Data inici contracte]]=0,"",2/365*Taula423[[#This Row],[Dies de contracte en vigor durant l´any 2023]])</f>
        <v/>
      </c>
      <c r="AI413" s="322">
        <f>IF(AR413=1,((241.81/365)*Taula423[[#This Row],[Dies de contracte en vigor durant l´any 2023]]),0)</f>
        <v>0</v>
      </c>
      <c r="AJ413" s="322"/>
      <c r="AK41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10)]]&lt;&gt;"",AR413=1),1,0)</f>
        <v>0</v>
      </c>
      <c r="AL413" s="534">
        <f t="shared" si="46"/>
        <v>0</v>
      </c>
      <c r="AM41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13" s="322"/>
      <c r="AO413" s="274"/>
      <c r="AP413" s="274"/>
      <c r="AR413" s="429">
        <f>IF(Taula423[[#This Row],[Núm. d''ordre]]&lt;&gt;"",1,0)</f>
        <v>0</v>
      </c>
      <c r="AT413" s="429">
        <f>IF(Taula423[[#This Row],[Núm. d''ordre]]&gt;0,1,0)</f>
        <v>1</v>
      </c>
      <c r="AV413" s="275">
        <f t="shared" si="47"/>
        <v>0</v>
      </c>
      <c r="AW413" s="275">
        <f t="shared" si="48"/>
        <v>0</v>
      </c>
      <c r="AX413" s="275">
        <f t="shared" si="43"/>
        <v>0</v>
      </c>
      <c r="AY413" s="274"/>
      <c r="AZ413" s="275">
        <f t="shared" si="44"/>
        <v>0</v>
      </c>
      <c r="BA413" s="275">
        <f t="shared" si="45"/>
        <v>0</v>
      </c>
      <c r="BZ413" s="276"/>
      <c r="CA413" s="276"/>
      <c r="CB413" s="276"/>
    </row>
    <row r="414" spans="1:80" ht="13.5" customHeight="1">
      <c r="A414" s="267"/>
      <c r="B414" s="274" t="str">
        <f>IF($C414&lt;&gt;"",MAX($B$7:B413)+1,"")</f>
        <v/>
      </c>
      <c r="C414" s="325"/>
      <c r="D414" s="337"/>
      <c r="E414" s="338"/>
      <c r="F414" s="311"/>
      <c r="G414" s="311"/>
      <c r="H414" s="324"/>
      <c r="I414" s="313">
        <f ca="1">DATEDIF(Taula423[[#This Row],[Data naixement dd/mm/aaaa]],TODAY(),"Y")</f>
        <v>124</v>
      </c>
      <c r="J414" s="325"/>
      <c r="K414" s="329"/>
      <c r="L414" s="342"/>
      <c r="M414" s="328"/>
      <c r="N414" s="328"/>
      <c r="O414" s="533" t="str">
        <f>IF(Taula423[[#This Row],[Data inici contracte]]&lt;&gt;0,Taula423[[#This Row],[Data finalització contracte]]+1,"")</f>
        <v/>
      </c>
      <c r="P41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14" s="373" t="str">
        <f>IF(Taula423[[#This Row],[Data inici contracte]]&lt;&gt;0,((Taula423[[#This Row],[Dies de contracte en vigor durant l´any 2023]]/365)*14),"")</f>
        <v/>
      </c>
      <c r="R414" s="367"/>
      <c r="S414" s="367"/>
      <c r="T41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14" s="373" t="str">
        <f>IF(Taula423[[#This Row],[Suma total d''hores d''atenció]]=0,"",AM414)</f>
        <v/>
      </c>
      <c r="V414" s="329"/>
      <c r="W414" s="339"/>
      <c r="X414" s="339"/>
      <c r="Y414" s="339"/>
      <c r="Z414" s="339"/>
      <c r="AA414" s="339"/>
      <c r="AB414" s="318">
        <f t="shared" si="42"/>
        <v>0</v>
      </c>
      <c r="AC414" s="335">
        <f>Taula423[[#This Row],[Mòdul aplicat]]</f>
        <v>0</v>
      </c>
      <c r="AD414" s="336"/>
      <c r="AE414" s="343"/>
      <c r="AF414" s="269"/>
      <c r="AG414" s="474" t="str">
        <f>IF(Taula423[[#This Row],[Data inici contracte]]=0,"",12/365*Taula423[[#This Row],[Dies de contracte en vigor durant l´any 2023]])</f>
        <v/>
      </c>
      <c r="AH414" s="474" t="str">
        <f>IF(Taula423[[#This Row],[Data inici contracte]]=0,"",2/365*Taula423[[#This Row],[Dies de contracte en vigor durant l´any 2023]])</f>
        <v/>
      </c>
      <c r="AI414" s="322">
        <f>IF(AR414=1,((241.81/365)*Taula423[[#This Row],[Dies de contracte en vigor durant l´any 2023]]),0)</f>
        <v>0</v>
      </c>
      <c r="AJ414" s="322"/>
      <c r="AK41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10)]]&lt;&gt;"",AR414=1),1,0)</f>
        <v>0</v>
      </c>
      <c r="AL414" s="534">
        <f t="shared" si="46"/>
        <v>0</v>
      </c>
      <c r="AM41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14" s="322"/>
      <c r="AO414" s="274"/>
      <c r="AP414" s="274"/>
      <c r="AR414" s="429">
        <f>IF(Taula423[[#This Row],[Núm. d''ordre]]&lt;&gt;"",1,0)</f>
        <v>0</v>
      </c>
      <c r="AT414" s="429">
        <f>IF(Taula423[[#This Row],[Núm. d''ordre]]&gt;0,1,0)</f>
        <v>1</v>
      </c>
      <c r="AV414" s="275">
        <f t="shared" si="47"/>
        <v>0</v>
      </c>
      <c r="AW414" s="275">
        <f t="shared" si="48"/>
        <v>0</v>
      </c>
      <c r="AX414" s="275">
        <f t="shared" si="43"/>
        <v>0</v>
      </c>
      <c r="AY414" s="274"/>
      <c r="AZ414" s="275">
        <f t="shared" si="44"/>
        <v>0</v>
      </c>
      <c r="BA414" s="275">
        <f t="shared" si="45"/>
        <v>0</v>
      </c>
      <c r="BZ414" s="276"/>
      <c r="CA414" s="276"/>
      <c r="CB414" s="276"/>
    </row>
    <row r="415" spans="1:80" ht="13.5" customHeight="1">
      <c r="A415" s="267"/>
      <c r="B415" s="274" t="str">
        <f>IF($C415&lt;&gt;"",MAX($B$7:B414)+1,"")</f>
        <v/>
      </c>
      <c r="C415" s="325"/>
      <c r="D415" s="337"/>
      <c r="E415" s="338"/>
      <c r="F415" s="311"/>
      <c r="G415" s="311"/>
      <c r="H415" s="324"/>
      <c r="I415" s="313">
        <f ca="1">DATEDIF(Taula423[[#This Row],[Data naixement dd/mm/aaaa]],TODAY(),"Y")</f>
        <v>124</v>
      </c>
      <c r="J415" s="325"/>
      <c r="K415" s="329"/>
      <c r="L415" s="342"/>
      <c r="M415" s="328"/>
      <c r="N415" s="328"/>
      <c r="O415" s="533" t="str">
        <f>IF(Taula423[[#This Row],[Data inici contracte]]&lt;&gt;0,Taula423[[#This Row],[Data finalització contracte]]+1,"")</f>
        <v/>
      </c>
      <c r="P41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15" s="373" t="str">
        <f>IF(Taula423[[#This Row],[Data inici contracte]]&lt;&gt;0,((Taula423[[#This Row],[Dies de contracte en vigor durant l´any 2023]]/365)*14),"")</f>
        <v/>
      </c>
      <c r="R415" s="367"/>
      <c r="S415" s="367"/>
      <c r="T41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15" s="373" t="str">
        <f>IF(Taula423[[#This Row],[Suma total d''hores d''atenció]]=0,"",AM415)</f>
        <v/>
      </c>
      <c r="V415" s="329"/>
      <c r="W415" s="339"/>
      <c r="X415" s="339"/>
      <c r="Y415" s="339"/>
      <c r="Z415" s="339"/>
      <c r="AA415" s="339"/>
      <c r="AB415" s="318">
        <f t="shared" si="42"/>
        <v>0</v>
      </c>
      <c r="AC415" s="335">
        <f>Taula423[[#This Row],[Mòdul aplicat]]</f>
        <v>0</v>
      </c>
      <c r="AD415" s="336"/>
      <c r="AE415" s="343"/>
      <c r="AF415" s="269"/>
      <c r="AG415" s="474" t="str">
        <f>IF(Taula423[[#This Row],[Data inici contracte]]=0,"",12/365*Taula423[[#This Row],[Dies de contracte en vigor durant l´any 2023]])</f>
        <v/>
      </c>
      <c r="AH415" s="474" t="str">
        <f>IF(Taula423[[#This Row],[Data inici contracte]]=0,"",2/365*Taula423[[#This Row],[Dies de contracte en vigor durant l´any 2023]])</f>
        <v/>
      </c>
      <c r="AI415" s="322">
        <f>IF(AR415=1,((241.81/365)*Taula423[[#This Row],[Dies de contracte en vigor durant l´any 2023]]),0)</f>
        <v>0</v>
      </c>
      <c r="AJ415" s="322"/>
      <c r="AK41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10)]]&lt;&gt;"",AR415=1),1,0)</f>
        <v>0</v>
      </c>
      <c r="AL415" s="534">
        <f t="shared" si="46"/>
        <v>0</v>
      </c>
      <c r="AM41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15" s="322"/>
      <c r="AO415" s="274"/>
      <c r="AP415" s="274"/>
      <c r="AR415" s="429">
        <f>IF(Taula423[[#This Row],[Núm. d''ordre]]&lt;&gt;"",1,0)</f>
        <v>0</v>
      </c>
      <c r="AT415" s="429">
        <f>IF(Taula423[[#This Row],[Núm. d''ordre]]&gt;0,1,0)</f>
        <v>1</v>
      </c>
      <c r="AV415" s="275">
        <f t="shared" si="47"/>
        <v>0</v>
      </c>
      <c r="AW415" s="275">
        <f t="shared" si="48"/>
        <v>0</v>
      </c>
      <c r="AX415" s="275">
        <f t="shared" si="43"/>
        <v>0</v>
      </c>
      <c r="AY415" s="274"/>
      <c r="AZ415" s="275">
        <f t="shared" si="44"/>
        <v>0</v>
      </c>
      <c r="BA415" s="275">
        <f t="shared" si="45"/>
        <v>0</v>
      </c>
      <c r="BZ415" s="276"/>
      <c r="CA415" s="276"/>
      <c r="CB415" s="276"/>
    </row>
    <row r="416" spans="1:80" ht="13.5" customHeight="1">
      <c r="A416" s="267"/>
      <c r="B416" s="274" t="str">
        <f>IF($C416&lt;&gt;"",MAX($B$7:B415)+1,"")</f>
        <v/>
      </c>
      <c r="C416" s="325"/>
      <c r="D416" s="337"/>
      <c r="E416" s="338"/>
      <c r="F416" s="311"/>
      <c r="G416" s="311"/>
      <c r="H416" s="324"/>
      <c r="I416" s="313">
        <f ca="1">DATEDIF(Taula423[[#This Row],[Data naixement dd/mm/aaaa]],TODAY(),"Y")</f>
        <v>124</v>
      </c>
      <c r="J416" s="325"/>
      <c r="K416" s="329"/>
      <c r="L416" s="342"/>
      <c r="M416" s="328"/>
      <c r="N416" s="328"/>
      <c r="O416" s="533" t="str">
        <f>IF(Taula423[[#This Row],[Data inici contracte]]&lt;&gt;0,Taula423[[#This Row],[Data finalització contracte]]+1,"")</f>
        <v/>
      </c>
      <c r="P41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16" s="373" t="str">
        <f>IF(Taula423[[#This Row],[Data inici contracte]]&lt;&gt;0,((Taula423[[#This Row],[Dies de contracte en vigor durant l´any 2023]]/365)*14),"")</f>
        <v/>
      </c>
      <c r="R416" s="367"/>
      <c r="S416" s="367"/>
      <c r="T41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16" s="373" t="str">
        <f>IF(Taula423[[#This Row],[Suma total d''hores d''atenció]]=0,"",AM416)</f>
        <v/>
      </c>
      <c r="V416" s="329"/>
      <c r="W416" s="339"/>
      <c r="X416" s="339"/>
      <c r="Y416" s="339"/>
      <c r="Z416" s="339"/>
      <c r="AA416" s="339"/>
      <c r="AB416" s="318">
        <f t="shared" si="42"/>
        <v>0</v>
      </c>
      <c r="AC416" s="335">
        <f>Taula423[[#This Row],[Mòdul aplicat]]</f>
        <v>0</v>
      </c>
      <c r="AD416" s="336"/>
      <c r="AE416" s="343"/>
      <c r="AF416" s="269"/>
      <c r="AG416" s="474" t="str">
        <f>IF(Taula423[[#This Row],[Data inici contracte]]=0,"",12/365*Taula423[[#This Row],[Dies de contracte en vigor durant l´any 2023]])</f>
        <v/>
      </c>
      <c r="AH416" s="474" t="str">
        <f>IF(Taula423[[#This Row],[Data inici contracte]]=0,"",2/365*Taula423[[#This Row],[Dies de contracte en vigor durant l´any 2023]])</f>
        <v/>
      </c>
      <c r="AI416" s="322">
        <f>IF(AR416=1,((241.81/365)*Taula423[[#This Row],[Dies de contracte en vigor durant l´any 2023]]),0)</f>
        <v>0</v>
      </c>
      <c r="AJ416" s="322"/>
      <c r="AK41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10)]]&lt;&gt;"",AR416=1),1,0)</f>
        <v>0</v>
      </c>
      <c r="AL416" s="534">
        <f t="shared" si="46"/>
        <v>0</v>
      </c>
      <c r="AM41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16" s="322"/>
      <c r="AO416" s="274"/>
      <c r="AP416" s="274"/>
      <c r="AR416" s="429">
        <f>IF(Taula423[[#This Row],[Núm. d''ordre]]&lt;&gt;"",1,0)</f>
        <v>0</v>
      </c>
      <c r="AT416" s="429">
        <f>IF(Taula423[[#This Row],[Núm. d''ordre]]&gt;0,1,0)</f>
        <v>1</v>
      </c>
      <c r="AV416" s="275">
        <f t="shared" si="47"/>
        <v>0</v>
      </c>
      <c r="AW416" s="275">
        <f t="shared" si="48"/>
        <v>0</v>
      </c>
      <c r="AX416" s="275">
        <f t="shared" si="43"/>
        <v>0</v>
      </c>
      <c r="AY416" s="274"/>
      <c r="AZ416" s="275">
        <f t="shared" si="44"/>
        <v>0</v>
      </c>
      <c r="BA416" s="275">
        <f t="shared" si="45"/>
        <v>0</v>
      </c>
      <c r="BZ416" s="276"/>
      <c r="CA416" s="276"/>
      <c r="CB416" s="276"/>
    </row>
    <row r="417" spans="1:80" ht="13.5" customHeight="1">
      <c r="A417" s="267"/>
      <c r="B417" s="274" t="str">
        <f>IF($C417&lt;&gt;"",MAX($B$7:B416)+1,"")</f>
        <v/>
      </c>
      <c r="C417" s="325"/>
      <c r="D417" s="337"/>
      <c r="E417" s="338"/>
      <c r="F417" s="311"/>
      <c r="G417" s="311"/>
      <c r="H417" s="324"/>
      <c r="I417" s="313">
        <f ca="1">DATEDIF(Taula423[[#This Row],[Data naixement dd/mm/aaaa]],TODAY(),"Y")</f>
        <v>124</v>
      </c>
      <c r="J417" s="325"/>
      <c r="K417" s="329"/>
      <c r="L417" s="342"/>
      <c r="M417" s="328"/>
      <c r="N417" s="328"/>
      <c r="O417" s="533" t="str">
        <f>IF(Taula423[[#This Row],[Data inici contracte]]&lt;&gt;0,Taula423[[#This Row],[Data finalització contracte]]+1,"")</f>
        <v/>
      </c>
      <c r="P41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17" s="373" t="str">
        <f>IF(Taula423[[#This Row],[Data inici contracte]]&lt;&gt;0,((Taula423[[#This Row],[Dies de contracte en vigor durant l´any 2023]]/365)*14),"")</f>
        <v/>
      </c>
      <c r="R417" s="367"/>
      <c r="S417" s="367"/>
      <c r="T41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17" s="373" t="str">
        <f>IF(Taula423[[#This Row],[Suma total d''hores d''atenció]]=0,"",AM417)</f>
        <v/>
      </c>
      <c r="V417" s="329"/>
      <c r="W417" s="339"/>
      <c r="X417" s="339"/>
      <c r="Y417" s="339"/>
      <c r="Z417" s="339"/>
      <c r="AA417" s="339"/>
      <c r="AB417" s="318">
        <f t="shared" si="42"/>
        <v>0</v>
      </c>
      <c r="AC417" s="335">
        <f>Taula423[[#This Row],[Mòdul aplicat]]</f>
        <v>0</v>
      </c>
      <c r="AD417" s="336"/>
      <c r="AE417" s="343"/>
      <c r="AF417" s="269"/>
      <c r="AG417" s="474" t="str">
        <f>IF(Taula423[[#This Row],[Data inici contracte]]=0,"",12/365*Taula423[[#This Row],[Dies de contracte en vigor durant l´any 2023]])</f>
        <v/>
      </c>
      <c r="AH417" s="474" t="str">
        <f>IF(Taula423[[#This Row],[Data inici contracte]]=0,"",2/365*Taula423[[#This Row],[Dies de contracte en vigor durant l´any 2023]])</f>
        <v/>
      </c>
      <c r="AI417" s="322">
        <f>IF(AR417=1,((241.81/365)*Taula423[[#This Row],[Dies de contracte en vigor durant l´any 2023]]),0)</f>
        <v>0</v>
      </c>
      <c r="AJ417" s="322"/>
      <c r="AK41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10)]]&lt;&gt;"",AR417=1),1,0)</f>
        <v>0</v>
      </c>
      <c r="AL417" s="534">
        <f t="shared" si="46"/>
        <v>0</v>
      </c>
      <c r="AM41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17" s="322"/>
      <c r="AO417" s="274"/>
      <c r="AP417" s="274"/>
      <c r="AR417" s="429">
        <f>IF(Taula423[[#This Row],[Núm. d''ordre]]&lt;&gt;"",1,0)</f>
        <v>0</v>
      </c>
      <c r="AT417" s="429">
        <f>IF(Taula423[[#This Row],[Núm. d''ordre]]&gt;0,1,0)</f>
        <v>1</v>
      </c>
      <c r="AV417" s="275">
        <f t="shared" si="47"/>
        <v>0</v>
      </c>
      <c r="AW417" s="275">
        <f t="shared" si="48"/>
        <v>0</v>
      </c>
      <c r="AX417" s="275">
        <f t="shared" si="43"/>
        <v>0</v>
      </c>
      <c r="AY417" s="274"/>
      <c r="AZ417" s="275">
        <f t="shared" si="44"/>
        <v>0</v>
      </c>
      <c r="BA417" s="275">
        <f t="shared" si="45"/>
        <v>0</v>
      </c>
      <c r="BZ417" s="276"/>
      <c r="CA417" s="276"/>
      <c r="CB417" s="276"/>
    </row>
    <row r="418" spans="1:80" ht="13.5" customHeight="1">
      <c r="A418" s="267"/>
      <c r="B418" s="274" t="str">
        <f>IF($C418&lt;&gt;"",MAX($B$7:B417)+1,"")</f>
        <v/>
      </c>
      <c r="C418" s="325"/>
      <c r="D418" s="337"/>
      <c r="E418" s="338"/>
      <c r="F418" s="311"/>
      <c r="G418" s="311"/>
      <c r="H418" s="324"/>
      <c r="I418" s="313">
        <f ca="1">DATEDIF(Taula423[[#This Row],[Data naixement dd/mm/aaaa]],TODAY(),"Y")</f>
        <v>124</v>
      </c>
      <c r="J418" s="325"/>
      <c r="K418" s="329"/>
      <c r="L418" s="342"/>
      <c r="M418" s="328"/>
      <c r="N418" s="328"/>
      <c r="O418" s="533" t="str">
        <f>IF(Taula423[[#This Row],[Data inici contracte]]&lt;&gt;0,Taula423[[#This Row],[Data finalització contracte]]+1,"")</f>
        <v/>
      </c>
      <c r="P41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18" s="373" t="str">
        <f>IF(Taula423[[#This Row],[Data inici contracte]]&lt;&gt;0,((Taula423[[#This Row],[Dies de contracte en vigor durant l´any 2023]]/365)*14),"")</f>
        <v/>
      </c>
      <c r="R418" s="367"/>
      <c r="S418" s="367"/>
      <c r="T41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18" s="373" t="str">
        <f>IF(Taula423[[#This Row],[Suma total d''hores d''atenció]]=0,"",AM418)</f>
        <v/>
      </c>
      <c r="V418" s="329"/>
      <c r="W418" s="339"/>
      <c r="X418" s="339"/>
      <c r="Y418" s="339"/>
      <c r="Z418" s="339"/>
      <c r="AA418" s="339"/>
      <c r="AB418" s="318">
        <f t="shared" si="42"/>
        <v>0</v>
      </c>
      <c r="AC418" s="335">
        <f>Taula423[[#This Row],[Mòdul aplicat]]</f>
        <v>0</v>
      </c>
      <c r="AD418" s="336"/>
      <c r="AE418" s="343"/>
      <c r="AF418" s="269"/>
      <c r="AG418" s="474" t="str">
        <f>IF(Taula423[[#This Row],[Data inici contracte]]=0,"",12/365*Taula423[[#This Row],[Dies de contracte en vigor durant l´any 2023]])</f>
        <v/>
      </c>
      <c r="AH418" s="474" t="str">
        <f>IF(Taula423[[#This Row],[Data inici contracte]]=0,"",2/365*Taula423[[#This Row],[Dies de contracte en vigor durant l´any 2023]])</f>
        <v/>
      </c>
      <c r="AI418" s="322">
        <f>IF(AR418=1,((241.81/365)*Taula423[[#This Row],[Dies de contracte en vigor durant l´any 2023]]),0)</f>
        <v>0</v>
      </c>
      <c r="AJ418" s="322"/>
      <c r="AK41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10)]]&lt;&gt;"",AR418=1),1,0)</f>
        <v>0</v>
      </c>
      <c r="AL418" s="534">
        <f t="shared" si="46"/>
        <v>0</v>
      </c>
      <c r="AM41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18" s="322"/>
      <c r="AO418" s="274"/>
      <c r="AP418" s="274"/>
      <c r="AR418" s="429">
        <f>IF(Taula423[[#This Row],[Núm. d''ordre]]&lt;&gt;"",1,0)</f>
        <v>0</v>
      </c>
      <c r="AT418" s="429">
        <f>IF(Taula423[[#This Row],[Núm. d''ordre]]&gt;0,1,0)</f>
        <v>1</v>
      </c>
      <c r="AV418" s="275">
        <f t="shared" si="47"/>
        <v>0</v>
      </c>
      <c r="AW418" s="275">
        <f t="shared" si="48"/>
        <v>0</v>
      </c>
      <c r="AX418" s="275">
        <f t="shared" si="43"/>
        <v>0</v>
      </c>
      <c r="AY418" s="274"/>
      <c r="AZ418" s="275">
        <f t="shared" si="44"/>
        <v>0</v>
      </c>
      <c r="BA418" s="275">
        <f t="shared" si="45"/>
        <v>0</v>
      </c>
      <c r="BZ418" s="276"/>
      <c r="CA418" s="276"/>
      <c r="CB418" s="276"/>
    </row>
    <row r="419" spans="1:80" ht="13.5" customHeight="1">
      <c r="A419" s="267"/>
      <c r="B419" s="274" t="str">
        <f>IF($C419&lt;&gt;"",MAX($B$7:B418)+1,"")</f>
        <v/>
      </c>
      <c r="C419" s="325"/>
      <c r="D419" s="337"/>
      <c r="E419" s="338"/>
      <c r="F419" s="311"/>
      <c r="G419" s="311"/>
      <c r="H419" s="324"/>
      <c r="I419" s="313">
        <f ca="1">DATEDIF(Taula423[[#This Row],[Data naixement dd/mm/aaaa]],TODAY(),"Y")</f>
        <v>124</v>
      </c>
      <c r="J419" s="325"/>
      <c r="K419" s="329"/>
      <c r="L419" s="342"/>
      <c r="M419" s="328"/>
      <c r="N419" s="328"/>
      <c r="O419" s="533" t="str">
        <f>IF(Taula423[[#This Row],[Data inici contracte]]&lt;&gt;0,Taula423[[#This Row],[Data finalització contracte]]+1,"")</f>
        <v/>
      </c>
      <c r="P41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19" s="373" t="str">
        <f>IF(Taula423[[#This Row],[Data inici contracte]]&lt;&gt;0,((Taula423[[#This Row],[Dies de contracte en vigor durant l´any 2023]]/365)*14),"")</f>
        <v/>
      </c>
      <c r="R419" s="367"/>
      <c r="S419" s="367"/>
      <c r="T41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19" s="373" t="str">
        <f>IF(Taula423[[#This Row],[Suma total d''hores d''atenció]]=0,"",AM419)</f>
        <v/>
      </c>
      <c r="V419" s="329"/>
      <c r="W419" s="339"/>
      <c r="X419" s="339"/>
      <c r="Y419" s="339"/>
      <c r="Z419" s="339"/>
      <c r="AA419" s="339"/>
      <c r="AB419" s="318">
        <f t="shared" si="42"/>
        <v>0</v>
      </c>
      <c r="AC419" s="335">
        <f>Taula423[[#This Row],[Mòdul aplicat]]</f>
        <v>0</v>
      </c>
      <c r="AD419" s="336"/>
      <c r="AE419" s="343"/>
      <c r="AF419" s="269"/>
      <c r="AG419" s="474" t="str">
        <f>IF(Taula423[[#This Row],[Data inici contracte]]=0,"",12/365*Taula423[[#This Row],[Dies de contracte en vigor durant l´any 2023]])</f>
        <v/>
      </c>
      <c r="AH419" s="474" t="str">
        <f>IF(Taula423[[#This Row],[Data inici contracte]]=0,"",2/365*Taula423[[#This Row],[Dies de contracte en vigor durant l´any 2023]])</f>
        <v/>
      </c>
      <c r="AI419" s="322">
        <f>IF(AR419=1,((241.81/365)*Taula423[[#This Row],[Dies de contracte en vigor durant l´any 2023]]),0)</f>
        <v>0</v>
      </c>
      <c r="AJ419" s="322"/>
      <c r="AK41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10)]]&lt;&gt;"",AR419=1),1,0)</f>
        <v>0</v>
      </c>
      <c r="AL419" s="534">
        <f t="shared" si="46"/>
        <v>0</v>
      </c>
      <c r="AM41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19" s="322"/>
      <c r="AO419" s="274"/>
      <c r="AP419" s="274"/>
      <c r="AR419" s="429">
        <f>IF(Taula423[[#This Row],[Núm. d''ordre]]&lt;&gt;"",1,0)</f>
        <v>0</v>
      </c>
      <c r="AT419" s="429">
        <f>IF(Taula423[[#This Row],[Núm. d''ordre]]&gt;0,1,0)</f>
        <v>1</v>
      </c>
      <c r="AV419" s="275">
        <f t="shared" si="47"/>
        <v>0</v>
      </c>
      <c r="AW419" s="275">
        <f t="shared" si="48"/>
        <v>0</v>
      </c>
      <c r="AX419" s="275">
        <f t="shared" si="43"/>
        <v>0</v>
      </c>
      <c r="AY419" s="274"/>
      <c r="AZ419" s="275">
        <f t="shared" si="44"/>
        <v>0</v>
      </c>
      <c r="BA419" s="275">
        <f t="shared" si="45"/>
        <v>0</v>
      </c>
      <c r="BZ419" s="276"/>
      <c r="CA419" s="276"/>
      <c r="CB419" s="276"/>
    </row>
    <row r="420" spans="1:80" ht="13.5" customHeight="1">
      <c r="A420" s="267"/>
      <c r="B420" s="274" t="str">
        <f>IF($C420&lt;&gt;"",MAX($B$7:B419)+1,"")</f>
        <v/>
      </c>
      <c r="C420" s="325"/>
      <c r="D420" s="337"/>
      <c r="E420" s="338"/>
      <c r="F420" s="311"/>
      <c r="G420" s="311"/>
      <c r="H420" s="324"/>
      <c r="I420" s="313">
        <f ca="1">DATEDIF(Taula423[[#This Row],[Data naixement dd/mm/aaaa]],TODAY(),"Y")</f>
        <v>124</v>
      </c>
      <c r="J420" s="325"/>
      <c r="K420" s="329"/>
      <c r="L420" s="342"/>
      <c r="M420" s="328"/>
      <c r="N420" s="328"/>
      <c r="O420" s="533" t="str">
        <f>IF(Taula423[[#This Row],[Data inici contracte]]&lt;&gt;0,Taula423[[#This Row],[Data finalització contracte]]+1,"")</f>
        <v/>
      </c>
      <c r="P42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20" s="373" t="str">
        <f>IF(Taula423[[#This Row],[Data inici contracte]]&lt;&gt;0,((Taula423[[#This Row],[Dies de contracte en vigor durant l´any 2023]]/365)*14),"")</f>
        <v/>
      </c>
      <c r="R420" s="367"/>
      <c r="S420" s="367"/>
      <c r="T42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20" s="373" t="str">
        <f>IF(Taula423[[#This Row],[Suma total d''hores d''atenció]]=0,"",AM420)</f>
        <v/>
      </c>
      <c r="V420" s="329"/>
      <c r="W420" s="339"/>
      <c r="X420" s="339"/>
      <c r="Y420" s="339"/>
      <c r="Z420" s="339"/>
      <c r="AA420" s="339"/>
      <c r="AB420" s="318">
        <f t="shared" si="42"/>
        <v>0</v>
      </c>
      <c r="AC420" s="335">
        <f>Taula423[[#This Row],[Mòdul aplicat]]</f>
        <v>0</v>
      </c>
      <c r="AD420" s="336"/>
      <c r="AE420" s="343"/>
      <c r="AF420" s="269"/>
      <c r="AG420" s="474" t="str">
        <f>IF(Taula423[[#This Row],[Data inici contracte]]=0,"",12/365*Taula423[[#This Row],[Dies de contracte en vigor durant l´any 2023]])</f>
        <v/>
      </c>
      <c r="AH420" s="474" t="str">
        <f>IF(Taula423[[#This Row],[Data inici contracte]]=0,"",2/365*Taula423[[#This Row],[Dies de contracte en vigor durant l´any 2023]])</f>
        <v/>
      </c>
      <c r="AI420" s="322">
        <f>IF(AR420=1,((241.81/365)*Taula423[[#This Row],[Dies de contracte en vigor durant l´any 2023]]),0)</f>
        <v>0</v>
      </c>
      <c r="AJ420" s="322"/>
      <c r="AK42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10)]]&lt;&gt;"",AR420=1),1,0)</f>
        <v>0</v>
      </c>
      <c r="AL420" s="534">
        <f t="shared" si="46"/>
        <v>0</v>
      </c>
      <c r="AM42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20" s="322"/>
      <c r="AO420" s="274"/>
      <c r="AP420" s="274"/>
      <c r="AR420" s="429">
        <f>IF(Taula423[[#This Row],[Núm. d''ordre]]&lt;&gt;"",1,0)</f>
        <v>0</v>
      </c>
      <c r="AT420" s="429">
        <f>IF(Taula423[[#This Row],[Núm. d''ordre]]&gt;0,1,0)</f>
        <v>1</v>
      </c>
      <c r="AV420" s="275">
        <f t="shared" si="47"/>
        <v>0</v>
      </c>
      <c r="AW420" s="275">
        <f t="shared" si="48"/>
        <v>0</v>
      </c>
      <c r="AX420" s="275">
        <f t="shared" si="43"/>
        <v>0</v>
      </c>
      <c r="AY420" s="274"/>
      <c r="AZ420" s="275">
        <f t="shared" si="44"/>
        <v>0</v>
      </c>
      <c r="BA420" s="275">
        <f t="shared" si="45"/>
        <v>0</v>
      </c>
      <c r="BZ420" s="276"/>
      <c r="CA420" s="276"/>
      <c r="CB420" s="276"/>
    </row>
    <row r="421" spans="1:80" ht="13.5" customHeight="1">
      <c r="A421" s="267"/>
      <c r="B421" s="274" t="str">
        <f>IF($C421&lt;&gt;"",MAX($B$7:B420)+1,"")</f>
        <v/>
      </c>
      <c r="C421" s="325"/>
      <c r="D421" s="337"/>
      <c r="E421" s="338"/>
      <c r="F421" s="311"/>
      <c r="G421" s="311"/>
      <c r="H421" s="324"/>
      <c r="I421" s="313">
        <f ca="1">DATEDIF(Taula423[[#This Row],[Data naixement dd/mm/aaaa]],TODAY(),"Y")</f>
        <v>124</v>
      </c>
      <c r="J421" s="325"/>
      <c r="K421" s="329"/>
      <c r="L421" s="342"/>
      <c r="M421" s="328"/>
      <c r="N421" s="328"/>
      <c r="O421" s="533" t="str">
        <f>IF(Taula423[[#This Row],[Data inici contracte]]&lt;&gt;0,Taula423[[#This Row],[Data finalització contracte]]+1,"")</f>
        <v/>
      </c>
      <c r="P42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21" s="373" t="str">
        <f>IF(Taula423[[#This Row],[Data inici contracte]]&lt;&gt;0,((Taula423[[#This Row],[Dies de contracte en vigor durant l´any 2023]]/365)*14),"")</f>
        <v/>
      </c>
      <c r="R421" s="367"/>
      <c r="S421" s="367"/>
      <c r="T42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21" s="373" t="str">
        <f>IF(Taula423[[#This Row],[Suma total d''hores d''atenció]]=0,"",AM421)</f>
        <v/>
      </c>
      <c r="V421" s="329"/>
      <c r="W421" s="339"/>
      <c r="X421" s="339"/>
      <c r="Y421" s="339"/>
      <c r="Z421" s="339"/>
      <c r="AA421" s="339"/>
      <c r="AB421" s="318">
        <f t="shared" si="42"/>
        <v>0</v>
      </c>
      <c r="AC421" s="335">
        <f>Taula423[[#This Row],[Mòdul aplicat]]</f>
        <v>0</v>
      </c>
      <c r="AD421" s="336"/>
      <c r="AE421" s="343"/>
      <c r="AF421" s="269"/>
      <c r="AG421" s="474" t="str">
        <f>IF(Taula423[[#This Row],[Data inici contracte]]=0,"",12/365*Taula423[[#This Row],[Dies de contracte en vigor durant l´any 2023]])</f>
        <v/>
      </c>
      <c r="AH421" s="474" t="str">
        <f>IF(Taula423[[#This Row],[Data inici contracte]]=0,"",2/365*Taula423[[#This Row],[Dies de contracte en vigor durant l´any 2023]])</f>
        <v/>
      </c>
      <c r="AI421" s="322">
        <f>IF(AR421=1,((241.81/365)*Taula423[[#This Row],[Dies de contracte en vigor durant l´any 2023]]),0)</f>
        <v>0</v>
      </c>
      <c r="AJ421" s="322"/>
      <c r="AK42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10)]]&lt;&gt;"",AR421=1),1,0)</f>
        <v>0</v>
      </c>
      <c r="AL421" s="534">
        <f t="shared" si="46"/>
        <v>0</v>
      </c>
      <c r="AM42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21" s="322"/>
      <c r="AO421" s="274"/>
      <c r="AP421" s="274"/>
      <c r="AR421" s="429">
        <f>IF(Taula423[[#This Row],[Núm. d''ordre]]&lt;&gt;"",1,0)</f>
        <v>0</v>
      </c>
      <c r="AT421" s="429">
        <f>IF(Taula423[[#This Row],[Núm. d''ordre]]&gt;0,1,0)</f>
        <v>1</v>
      </c>
      <c r="AV421" s="275">
        <f t="shared" si="47"/>
        <v>0</v>
      </c>
      <c r="AW421" s="275">
        <f t="shared" si="48"/>
        <v>0</v>
      </c>
      <c r="AX421" s="275">
        <f t="shared" si="43"/>
        <v>0</v>
      </c>
      <c r="AY421" s="274"/>
      <c r="AZ421" s="275">
        <f t="shared" si="44"/>
        <v>0</v>
      </c>
      <c r="BA421" s="275">
        <f t="shared" si="45"/>
        <v>0</v>
      </c>
      <c r="BZ421" s="276"/>
      <c r="CA421" s="276"/>
      <c r="CB421" s="276"/>
    </row>
    <row r="422" spans="1:80" ht="13.5" customHeight="1">
      <c r="A422" s="267"/>
      <c r="B422" s="274" t="str">
        <f>IF($C422&lt;&gt;"",MAX($B$7:B421)+1,"")</f>
        <v/>
      </c>
      <c r="C422" s="325"/>
      <c r="D422" s="337"/>
      <c r="E422" s="338"/>
      <c r="F422" s="311"/>
      <c r="G422" s="311"/>
      <c r="H422" s="324"/>
      <c r="I422" s="313">
        <f ca="1">DATEDIF(Taula423[[#This Row],[Data naixement dd/mm/aaaa]],TODAY(),"Y")</f>
        <v>124</v>
      </c>
      <c r="J422" s="325"/>
      <c r="K422" s="329"/>
      <c r="L422" s="342"/>
      <c r="M422" s="328"/>
      <c r="N422" s="328"/>
      <c r="O422" s="533" t="str">
        <f>IF(Taula423[[#This Row],[Data inici contracte]]&lt;&gt;0,Taula423[[#This Row],[Data finalització contracte]]+1,"")</f>
        <v/>
      </c>
      <c r="P42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22" s="373" t="str">
        <f>IF(Taula423[[#This Row],[Data inici contracte]]&lt;&gt;0,((Taula423[[#This Row],[Dies de contracte en vigor durant l´any 2023]]/365)*14),"")</f>
        <v/>
      </c>
      <c r="R422" s="367"/>
      <c r="S422" s="367"/>
      <c r="T42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22" s="373" t="str">
        <f>IF(Taula423[[#This Row],[Suma total d''hores d''atenció]]=0,"",AM422)</f>
        <v/>
      </c>
      <c r="V422" s="329"/>
      <c r="W422" s="339"/>
      <c r="X422" s="339"/>
      <c r="Y422" s="339"/>
      <c r="Z422" s="339"/>
      <c r="AA422" s="339"/>
      <c r="AB422" s="318">
        <f t="shared" si="42"/>
        <v>0</v>
      </c>
      <c r="AC422" s="335">
        <f>Taula423[[#This Row],[Mòdul aplicat]]</f>
        <v>0</v>
      </c>
      <c r="AD422" s="336"/>
      <c r="AE422" s="343"/>
      <c r="AF422" s="269"/>
      <c r="AG422" s="474" t="str">
        <f>IF(Taula423[[#This Row],[Data inici contracte]]=0,"",12/365*Taula423[[#This Row],[Dies de contracte en vigor durant l´any 2023]])</f>
        <v/>
      </c>
      <c r="AH422" s="474" t="str">
        <f>IF(Taula423[[#This Row],[Data inici contracte]]=0,"",2/365*Taula423[[#This Row],[Dies de contracte en vigor durant l´any 2023]])</f>
        <v/>
      </c>
      <c r="AI422" s="322">
        <f>IF(AR422=1,((241.81/365)*Taula423[[#This Row],[Dies de contracte en vigor durant l´any 2023]]),0)</f>
        <v>0</v>
      </c>
      <c r="AJ422" s="322"/>
      <c r="AK42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10)]]&lt;&gt;"",AR422=1),1,0)</f>
        <v>0</v>
      </c>
      <c r="AL422" s="534">
        <f t="shared" si="46"/>
        <v>0</v>
      </c>
      <c r="AM42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22" s="322"/>
      <c r="AO422" s="274"/>
      <c r="AP422" s="274"/>
      <c r="AR422" s="429">
        <f>IF(Taula423[[#This Row],[Núm. d''ordre]]&lt;&gt;"",1,0)</f>
        <v>0</v>
      </c>
      <c r="AT422" s="429">
        <f>IF(Taula423[[#This Row],[Núm. d''ordre]]&gt;0,1,0)</f>
        <v>1</v>
      </c>
      <c r="AV422" s="275">
        <f t="shared" si="47"/>
        <v>0</v>
      </c>
      <c r="AW422" s="275">
        <f t="shared" si="48"/>
        <v>0</v>
      </c>
      <c r="AX422" s="275">
        <f t="shared" si="43"/>
        <v>0</v>
      </c>
      <c r="AY422" s="274"/>
      <c r="AZ422" s="275">
        <f t="shared" si="44"/>
        <v>0</v>
      </c>
      <c r="BA422" s="275">
        <f t="shared" si="45"/>
        <v>0</v>
      </c>
      <c r="BZ422" s="276"/>
      <c r="CA422" s="276"/>
      <c r="CB422" s="276"/>
    </row>
    <row r="423" spans="1:80" ht="13.5" customHeight="1">
      <c r="A423" s="267"/>
      <c r="B423" s="274" t="str">
        <f>IF($C423&lt;&gt;"",MAX($B$7:B422)+1,"")</f>
        <v/>
      </c>
      <c r="C423" s="325"/>
      <c r="D423" s="337"/>
      <c r="E423" s="338"/>
      <c r="F423" s="311"/>
      <c r="G423" s="311"/>
      <c r="H423" s="324"/>
      <c r="I423" s="313">
        <f ca="1">DATEDIF(Taula423[[#This Row],[Data naixement dd/mm/aaaa]],TODAY(),"Y")</f>
        <v>124</v>
      </c>
      <c r="J423" s="325"/>
      <c r="K423" s="329"/>
      <c r="L423" s="342"/>
      <c r="M423" s="328"/>
      <c r="N423" s="328"/>
      <c r="O423" s="533" t="str">
        <f>IF(Taula423[[#This Row],[Data inici contracte]]&lt;&gt;0,Taula423[[#This Row],[Data finalització contracte]]+1,"")</f>
        <v/>
      </c>
      <c r="P42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23" s="373" t="str">
        <f>IF(Taula423[[#This Row],[Data inici contracte]]&lt;&gt;0,((Taula423[[#This Row],[Dies de contracte en vigor durant l´any 2023]]/365)*14),"")</f>
        <v/>
      </c>
      <c r="R423" s="367"/>
      <c r="S423" s="367"/>
      <c r="T42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23" s="373" t="str">
        <f>IF(Taula423[[#This Row],[Suma total d''hores d''atenció]]=0,"",AM423)</f>
        <v/>
      </c>
      <c r="V423" s="329"/>
      <c r="W423" s="339"/>
      <c r="X423" s="339"/>
      <c r="Y423" s="339"/>
      <c r="Z423" s="339"/>
      <c r="AA423" s="339"/>
      <c r="AB423" s="318">
        <f t="shared" si="42"/>
        <v>0</v>
      </c>
      <c r="AC423" s="335">
        <f>Taula423[[#This Row],[Mòdul aplicat]]</f>
        <v>0</v>
      </c>
      <c r="AD423" s="336"/>
      <c r="AE423" s="343"/>
      <c r="AF423" s="269"/>
      <c r="AG423" s="474" t="str">
        <f>IF(Taula423[[#This Row],[Data inici contracte]]=0,"",12/365*Taula423[[#This Row],[Dies de contracte en vigor durant l´any 2023]])</f>
        <v/>
      </c>
      <c r="AH423" s="474" t="str">
        <f>IF(Taula423[[#This Row],[Data inici contracte]]=0,"",2/365*Taula423[[#This Row],[Dies de contracte en vigor durant l´any 2023]])</f>
        <v/>
      </c>
      <c r="AI423" s="322">
        <f>IF(AR423=1,((241.81/365)*Taula423[[#This Row],[Dies de contracte en vigor durant l´any 2023]]),0)</f>
        <v>0</v>
      </c>
      <c r="AJ423" s="322"/>
      <c r="AK42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10)]]&lt;&gt;"",AR423=1),1,0)</f>
        <v>0</v>
      </c>
      <c r="AL423" s="534">
        <f t="shared" si="46"/>
        <v>0</v>
      </c>
      <c r="AM42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23" s="322"/>
      <c r="AO423" s="274"/>
      <c r="AP423" s="274"/>
      <c r="AR423" s="429">
        <f>IF(Taula423[[#This Row],[Núm. d''ordre]]&lt;&gt;"",1,0)</f>
        <v>0</v>
      </c>
      <c r="AT423" s="429">
        <f>IF(Taula423[[#This Row],[Núm. d''ordre]]&gt;0,1,0)</f>
        <v>1</v>
      </c>
      <c r="AV423" s="275">
        <f t="shared" si="47"/>
        <v>0</v>
      </c>
      <c r="AW423" s="275">
        <f t="shared" si="48"/>
        <v>0</v>
      </c>
      <c r="AX423" s="275">
        <f t="shared" si="43"/>
        <v>0</v>
      </c>
      <c r="AY423" s="274"/>
      <c r="AZ423" s="275">
        <f t="shared" si="44"/>
        <v>0</v>
      </c>
      <c r="BA423" s="275">
        <f t="shared" si="45"/>
        <v>0</v>
      </c>
      <c r="BZ423" s="276"/>
      <c r="CA423" s="276"/>
      <c r="CB423" s="276"/>
    </row>
    <row r="424" spans="1:80" ht="13.5" customHeight="1">
      <c r="A424" s="267"/>
      <c r="B424" s="274" t="str">
        <f>IF($C424&lt;&gt;"",MAX($B$7:B423)+1,"")</f>
        <v/>
      </c>
      <c r="C424" s="325"/>
      <c r="D424" s="337"/>
      <c r="E424" s="338"/>
      <c r="F424" s="311"/>
      <c r="G424" s="311"/>
      <c r="H424" s="324"/>
      <c r="I424" s="313">
        <f ca="1">DATEDIF(Taula423[[#This Row],[Data naixement dd/mm/aaaa]],TODAY(),"Y")</f>
        <v>124</v>
      </c>
      <c r="J424" s="325"/>
      <c r="K424" s="329"/>
      <c r="L424" s="342"/>
      <c r="M424" s="328"/>
      <c r="N424" s="328"/>
      <c r="O424" s="533" t="str">
        <f>IF(Taula423[[#This Row],[Data inici contracte]]&lt;&gt;0,Taula423[[#This Row],[Data finalització contracte]]+1,"")</f>
        <v/>
      </c>
      <c r="P42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24" s="373" t="str">
        <f>IF(Taula423[[#This Row],[Data inici contracte]]&lt;&gt;0,((Taula423[[#This Row],[Dies de contracte en vigor durant l´any 2023]]/365)*14),"")</f>
        <v/>
      </c>
      <c r="R424" s="367"/>
      <c r="S424" s="367"/>
      <c r="T42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24" s="373" t="str">
        <f>IF(Taula423[[#This Row],[Suma total d''hores d''atenció]]=0,"",AM424)</f>
        <v/>
      </c>
      <c r="V424" s="329"/>
      <c r="W424" s="339"/>
      <c r="X424" s="339"/>
      <c r="Y424" s="339"/>
      <c r="Z424" s="339"/>
      <c r="AA424" s="339"/>
      <c r="AB424" s="318">
        <f t="shared" si="42"/>
        <v>0</v>
      </c>
      <c r="AC424" s="335">
        <f>Taula423[[#This Row],[Mòdul aplicat]]</f>
        <v>0</v>
      </c>
      <c r="AD424" s="336"/>
      <c r="AE424" s="343"/>
      <c r="AF424" s="269"/>
      <c r="AG424" s="474" t="str">
        <f>IF(Taula423[[#This Row],[Data inici contracte]]=0,"",12/365*Taula423[[#This Row],[Dies de contracte en vigor durant l´any 2023]])</f>
        <v/>
      </c>
      <c r="AH424" s="474" t="str">
        <f>IF(Taula423[[#This Row],[Data inici contracte]]=0,"",2/365*Taula423[[#This Row],[Dies de contracte en vigor durant l´any 2023]])</f>
        <v/>
      </c>
      <c r="AI424" s="322">
        <f>IF(AR424=1,((241.81/365)*Taula423[[#This Row],[Dies de contracte en vigor durant l´any 2023]]),0)</f>
        <v>0</v>
      </c>
      <c r="AJ424" s="322"/>
      <c r="AK42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10)]]&lt;&gt;"",AR424=1),1,0)</f>
        <v>0</v>
      </c>
      <c r="AL424" s="534">
        <f t="shared" si="46"/>
        <v>0</v>
      </c>
      <c r="AM42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24" s="322"/>
      <c r="AO424" s="274"/>
      <c r="AP424" s="274"/>
      <c r="AR424" s="429">
        <f>IF(Taula423[[#This Row],[Núm. d''ordre]]&lt;&gt;"",1,0)</f>
        <v>0</v>
      </c>
      <c r="AT424" s="429">
        <f>IF(Taula423[[#This Row],[Núm. d''ordre]]&gt;0,1,0)</f>
        <v>1</v>
      </c>
      <c r="AV424" s="275">
        <f t="shared" si="47"/>
        <v>0</v>
      </c>
      <c r="AW424" s="275">
        <f t="shared" si="48"/>
        <v>0</v>
      </c>
      <c r="AX424" s="275">
        <f t="shared" si="43"/>
        <v>0</v>
      </c>
      <c r="AY424" s="274"/>
      <c r="AZ424" s="275">
        <f t="shared" si="44"/>
        <v>0</v>
      </c>
      <c r="BA424" s="275">
        <f t="shared" si="45"/>
        <v>0</v>
      </c>
      <c r="BZ424" s="276"/>
      <c r="CA424" s="276"/>
      <c r="CB424" s="276"/>
    </row>
    <row r="425" spans="1:80" ht="13.5" customHeight="1">
      <c r="A425" s="267"/>
      <c r="B425" s="274" t="str">
        <f>IF($C425&lt;&gt;"",MAX($B$7:B424)+1,"")</f>
        <v/>
      </c>
      <c r="C425" s="325"/>
      <c r="D425" s="337"/>
      <c r="E425" s="338"/>
      <c r="F425" s="311"/>
      <c r="G425" s="311"/>
      <c r="H425" s="324"/>
      <c r="I425" s="313">
        <f ca="1">DATEDIF(Taula423[[#This Row],[Data naixement dd/mm/aaaa]],TODAY(),"Y")</f>
        <v>124</v>
      </c>
      <c r="J425" s="325"/>
      <c r="K425" s="329"/>
      <c r="L425" s="342"/>
      <c r="M425" s="328"/>
      <c r="N425" s="328"/>
      <c r="O425" s="533" t="str">
        <f>IF(Taula423[[#This Row],[Data inici contracte]]&lt;&gt;0,Taula423[[#This Row],[Data finalització contracte]]+1,"")</f>
        <v/>
      </c>
      <c r="P42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25" s="373" t="str">
        <f>IF(Taula423[[#This Row],[Data inici contracte]]&lt;&gt;0,((Taula423[[#This Row],[Dies de contracte en vigor durant l´any 2023]]/365)*14),"")</f>
        <v/>
      </c>
      <c r="R425" s="367"/>
      <c r="S425" s="367"/>
      <c r="T42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25" s="373" t="str">
        <f>IF(Taula423[[#This Row],[Suma total d''hores d''atenció]]=0,"",AM425)</f>
        <v/>
      </c>
      <c r="V425" s="329"/>
      <c r="W425" s="339"/>
      <c r="X425" s="339"/>
      <c r="Y425" s="339"/>
      <c r="Z425" s="339"/>
      <c r="AA425" s="339"/>
      <c r="AB425" s="318">
        <f t="shared" si="42"/>
        <v>0</v>
      </c>
      <c r="AC425" s="335">
        <f>Taula423[[#This Row],[Mòdul aplicat]]</f>
        <v>0</v>
      </c>
      <c r="AD425" s="336"/>
      <c r="AE425" s="343"/>
      <c r="AF425" s="269"/>
      <c r="AG425" s="474" t="str">
        <f>IF(Taula423[[#This Row],[Data inici contracte]]=0,"",12/365*Taula423[[#This Row],[Dies de contracte en vigor durant l´any 2023]])</f>
        <v/>
      </c>
      <c r="AH425" s="474" t="str">
        <f>IF(Taula423[[#This Row],[Data inici contracte]]=0,"",2/365*Taula423[[#This Row],[Dies de contracte en vigor durant l´any 2023]])</f>
        <v/>
      </c>
      <c r="AI425" s="322">
        <f>IF(AR425=1,((241.81/365)*Taula423[[#This Row],[Dies de contracte en vigor durant l´any 2023]]),0)</f>
        <v>0</v>
      </c>
      <c r="AJ425" s="322"/>
      <c r="AK42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10)]]&lt;&gt;"",AR425=1),1,0)</f>
        <v>0</v>
      </c>
      <c r="AL425" s="534">
        <f t="shared" si="46"/>
        <v>0</v>
      </c>
      <c r="AM42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25" s="322"/>
      <c r="AO425" s="274"/>
      <c r="AP425" s="274"/>
      <c r="AR425" s="429">
        <f>IF(Taula423[[#This Row],[Núm. d''ordre]]&lt;&gt;"",1,0)</f>
        <v>0</v>
      </c>
      <c r="AT425" s="429">
        <f>IF(Taula423[[#This Row],[Núm. d''ordre]]&gt;0,1,0)</f>
        <v>1</v>
      </c>
      <c r="AV425" s="275">
        <f t="shared" si="47"/>
        <v>0</v>
      </c>
      <c r="AW425" s="275">
        <f t="shared" si="48"/>
        <v>0</v>
      </c>
      <c r="AX425" s="275">
        <f t="shared" si="43"/>
        <v>0</v>
      </c>
      <c r="AY425" s="274"/>
      <c r="AZ425" s="275">
        <f t="shared" si="44"/>
        <v>0</v>
      </c>
      <c r="BA425" s="275">
        <f t="shared" si="45"/>
        <v>0</v>
      </c>
      <c r="BZ425" s="276"/>
      <c r="CA425" s="276"/>
      <c r="CB425" s="276"/>
    </row>
    <row r="426" spans="1:80" ht="13.5" customHeight="1">
      <c r="A426" s="267"/>
      <c r="B426" s="274" t="str">
        <f>IF($C426&lt;&gt;"",MAX($B$7:B425)+1,"")</f>
        <v/>
      </c>
      <c r="C426" s="325"/>
      <c r="D426" s="337"/>
      <c r="E426" s="338"/>
      <c r="F426" s="311"/>
      <c r="G426" s="311"/>
      <c r="H426" s="324"/>
      <c r="I426" s="313">
        <f ca="1">DATEDIF(Taula423[[#This Row],[Data naixement dd/mm/aaaa]],TODAY(),"Y")</f>
        <v>124</v>
      </c>
      <c r="J426" s="325"/>
      <c r="K426" s="329"/>
      <c r="L426" s="342"/>
      <c r="M426" s="328"/>
      <c r="N426" s="328"/>
      <c r="O426" s="533" t="str">
        <f>IF(Taula423[[#This Row],[Data inici contracte]]&lt;&gt;0,Taula423[[#This Row],[Data finalització contracte]]+1,"")</f>
        <v/>
      </c>
      <c r="P42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26" s="373" t="str">
        <f>IF(Taula423[[#This Row],[Data inici contracte]]&lt;&gt;0,((Taula423[[#This Row],[Dies de contracte en vigor durant l´any 2023]]/365)*14),"")</f>
        <v/>
      </c>
      <c r="R426" s="367"/>
      <c r="S426" s="367"/>
      <c r="T42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26" s="373" t="str">
        <f>IF(Taula423[[#This Row],[Suma total d''hores d''atenció]]=0,"",AM426)</f>
        <v/>
      </c>
      <c r="V426" s="329"/>
      <c r="W426" s="339"/>
      <c r="X426" s="339"/>
      <c r="Y426" s="339"/>
      <c r="Z426" s="339"/>
      <c r="AA426" s="339"/>
      <c r="AB426" s="318">
        <f t="shared" si="42"/>
        <v>0</v>
      </c>
      <c r="AC426" s="335">
        <f>Taula423[[#This Row],[Mòdul aplicat]]</f>
        <v>0</v>
      </c>
      <c r="AD426" s="336"/>
      <c r="AE426" s="343"/>
      <c r="AF426" s="269"/>
      <c r="AG426" s="474" t="str">
        <f>IF(Taula423[[#This Row],[Data inici contracte]]=0,"",12/365*Taula423[[#This Row],[Dies de contracte en vigor durant l´any 2023]])</f>
        <v/>
      </c>
      <c r="AH426" s="474" t="str">
        <f>IF(Taula423[[#This Row],[Data inici contracte]]=0,"",2/365*Taula423[[#This Row],[Dies de contracte en vigor durant l´any 2023]])</f>
        <v/>
      </c>
      <c r="AI426" s="322">
        <f>IF(AR426=1,((241.81/365)*Taula423[[#This Row],[Dies de contracte en vigor durant l´any 2023]]),0)</f>
        <v>0</v>
      </c>
      <c r="AJ426" s="322"/>
      <c r="AK42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10)]]&lt;&gt;"",AR426=1),1,0)</f>
        <v>0</v>
      </c>
      <c r="AL426" s="534">
        <f t="shared" si="46"/>
        <v>0</v>
      </c>
      <c r="AM42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26" s="322"/>
      <c r="AO426" s="274"/>
      <c r="AP426" s="274"/>
      <c r="AR426" s="429">
        <f>IF(Taula423[[#This Row],[Núm. d''ordre]]&lt;&gt;"",1,0)</f>
        <v>0</v>
      </c>
      <c r="AT426" s="429">
        <f>IF(Taula423[[#This Row],[Núm. d''ordre]]&gt;0,1,0)</f>
        <v>1</v>
      </c>
      <c r="AV426" s="275">
        <f t="shared" si="47"/>
        <v>0</v>
      </c>
      <c r="AW426" s="275">
        <f t="shared" si="48"/>
        <v>0</v>
      </c>
      <c r="AX426" s="275">
        <f t="shared" si="43"/>
        <v>0</v>
      </c>
      <c r="AY426" s="274"/>
      <c r="AZ426" s="275">
        <f t="shared" si="44"/>
        <v>0</v>
      </c>
      <c r="BA426" s="275">
        <f t="shared" si="45"/>
        <v>0</v>
      </c>
      <c r="BZ426" s="276"/>
      <c r="CA426" s="276"/>
      <c r="CB426" s="276"/>
    </row>
    <row r="427" spans="1:80" ht="13.5" customHeight="1">
      <c r="A427" s="267"/>
      <c r="B427" s="274" t="str">
        <f>IF($C427&lt;&gt;"",MAX($B$7:B426)+1,"")</f>
        <v/>
      </c>
      <c r="C427" s="325"/>
      <c r="D427" s="337"/>
      <c r="E427" s="338"/>
      <c r="F427" s="311"/>
      <c r="G427" s="311"/>
      <c r="H427" s="324"/>
      <c r="I427" s="313">
        <f ca="1">DATEDIF(Taula423[[#This Row],[Data naixement dd/mm/aaaa]],TODAY(),"Y")</f>
        <v>124</v>
      </c>
      <c r="J427" s="325"/>
      <c r="K427" s="329"/>
      <c r="L427" s="342"/>
      <c r="M427" s="328"/>
      <c r="N427" s="328"/>
      <c r="O427" s="533" t="str">
        <f>IF(Taula423[[#This Row],[Data inici contracte]]&lt;&gt;0,Taula423[[#This Row],[Data finalització contracte]]+1,"")</f>
        <v/>
      </c>
      <c r="P42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27" s="373" t="str">
        <f>IF(Taula423[[#This Row],[Data inici contracte]]&lt;&gt;0,((Taula423[[#This Row],[Dies de contracte en vigor durant l´any 2023]]/365)*14),"")</f>
        <v/>
      </c>
      <c r="R427" s="367"/>
      <c r="S427" s="367"/>
      <c r="T42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27" s="373" t="str">
        <f>IF(Taula423[[#This Row],[Suma total d''hores d''atenció]]=0,"",AM427)</f>
        <v/>
      </c>
      <c r="V427" s="329"/>
      <c r="W427" s="339"/>
      <c r="X427" s="339"/>
      <c r="Y427" s="339"/>
      <c r="Z427" s="339"/>
      <c r="AA427" s="339"/>
      <c r="AB427" s="318">
        <f t="shared" si="42"/>
        <v>0</v>
      </c>
      <c r="AC427" s="335">
        <f>Taula423[[#This Row],[Mòdul aplicat]]</f>
        <v>0</v>
      </c>
      <c r="AD427" s="336"/>
      <c r="AE427" s="343"/>
      <c r="AF427" s="269"/>
      <c r="AG427" s="474" t="str">
        <f>IF(Taula423[[#This Row],[Data inici contracte]]=0,"",12/365*Taula423[[#This Row],[Dies de contracte en vigor durant l´any 2023]])</f>
        <v/>
      </c>
      <c r="AH427" s="474" t="str">
        <f>IF(Taula423[[#This Row],[Data inici contracte]]=0,"",2/365*Taula423[[#This Row],[Dies de contracte en vigor durant l´any 2023]])</f>
        <v/>
      </c>
      <c r="AI427" s="322">
        <f>IF(AR427=1,((241.81/365)*Taula423[[#This Row],[Dies de contracte en vigor durant l´any 2023]]),0)</f>
        <v>0</v>
      </c>
      <c r="AJ427" s="322"/>
      <c r="AK42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10)]]&lt;&gt;"",AR427=1),1,0)</f>
        <v>0</v>
      </c>
      <c r="AL427" s="534">
        <f t="shared" si="46"/>
        <v>0</v>
      </c>
      <c r="AM42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27" s="322"/>
      <c r="AO427" s="274"/>
      <c r="AP427" s="274"/>
      <c r="AR427" s="429">
        <f>IF(Taula423[[#This Row],[Núm. d''ordre]]&lt;&gt;"",1,0)</f>
        <v>0</v>
      </c>
      <c r="AT427" s="429">
        <f>IF(Taula423[[#This Row],[Núm. d''ordre]]&gt;0,1,0)</f>
        <v>1</v>
      </c>
      <c r="AV427" s="275">
        <f t="shared" si="47"/>
        <v>0</v>
      </c>
      <c r="AW427" s="275">
        <f t="shared" si="48"/>
        <v>0</v>
      </c>
      <c r="AX427" s="275">
        <f t="shared" si="43"/>
        <v>0</v>
      </c>
      <c r="AY427" s="274"/>
      <c r="AZ427" s="275">
        <f t="shared" si="44"/>
        <v>0</v>
      </c>
      <c r="BA427" s="275">
        <f t="shared" si="45"/>
        <v>0</v>
      </c>
      <c r="BZ427" s="276"/>
      <c r="CA427" s="276"/>
      <c r="CB427" s="276"/>
    </row>
    <row r="428" spans="1:80" ht="13.5" customHeight="1">
      <c r="A428" s="267"/>
      <c r="B428" s="274" t="str">
        <f>IF($C428&lt;&gt;"",MAX($B$7:B427)+1,"")</f>
        <v/>
      </c>
      <c r="C428" s="325"/>
      <c r="D428" s="337"/>
      <c r="E428" s="338"/>
      <c r="F428" s="311"/>
      <c r="G428" s="311"/>
      <c r="H428" s="324"/>
      <c r="I428" s="313">
        <f ca="1">DATEDIF(Taula423[[#This Row],[Data naixement dd/mm/aaaa]],TODAY(),"Y")</f>
        <v>124</v>
      </c>
      <c r="J428" s="325"/>
      <c r="K428" s="329"/>
      <c r="L428" s="342"/>
      <c r="M428" s="328"/>
      <c r="N428" s="328"/>
      <c r="O428" s="533" t="str">
        <f>IF(Taula423[[#This Row],[Data inici contracte]]&lt;&gt;0,Taula423[[#This Row],[Data finalització contracte]]+1,"")</f>
        <v/>
      </c>
      <c r="P42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28" s="373" t="str">
        <f>IF(Taula423[[#This Row],[Data inici contracte]]&lt;&gt;0,((Taula423[[#This Row],[Dies de contracte en vigor durant l´any 2023]]/365)*14),"")</f>
        <v/>
      </c>
      <c r="R428" s="367"/>
      <c r="S428" s="367"/>
      <c r="T42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28" s="373" t="str">
        <f>IF(Taula423[[#This Row],[Suma total d''hores d''atenció]]=0,"",AM428)</f>
        <v/>
      </c>
      <c r="V428" s="329"/>
      <c r="W428" s="339"/>
      <c r="X428" s="339"/>
      <c r="Y428" s="339"/>
      <c r="Z428" s="339"/>
      <c r="AA428" s="339"/>
      <c r="AB428" s="318">
        <f t="shared" si="42"/>
        <v>0</v>
      </c>
      <c r="AC428" s="335">
        <f>Taula423[[#This Row],[Mòdul aplicat]]</f>
        <v>0</v>
      </c>
      <c r="AD428" s="336"/>
      <c r="AE428" s="343"/>
      <c r="AF428" s="269"/>
      <c r="AG428" s="474" t="str">
        <f>IF(Taula423[[#This Row],[Data inici contracte]]=0,"",12/365*Taula423[[#This Row],[Dies de contracte en vigor durant l´any 2023]])</f>
        <v/>
      </c>
      <c r="AH428" s="474" t="str">
        <f>IF(Taula423[[#This Row],[Data inici contracte]]=0,"",2/365*Taula423[[#This Row],[Dies de contracte en vigor durant l´any 2023]])</f>
        <v/>
      </c>
      <c r="AI428" s="322">
        <f>IF(AR428=1,((241.81/365)*Taula423[[#This Row],[Dies de contracte en vigor durant l´any 2023]]),0)</f>
        <v>0</v>
      </c>
      <c r="AJ428" s="322"/>
      <c r="AK42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10)]]&lt;&gt;"",AR428=1),1,0)</f>
        <v>0</v>
      </c>
      <c r="AL428" s="534">
        <f t="shared" si="46"/>
        <v>0</v>
      </c>
      <c r="AM42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28" s="322"/>
      <c r="AO428" s="274"/>
      <c r="AP428" s="274"/>
      <c r="AR428" s="429">
        <f>IF(Taula423[[#This Row],[Núm. d''ordre]]&lt;&gt;"",1,0)</f>
        <v>0</v>
      </c>
      <c r="AT428" s="429">
        <f>IF(Taula423[[#This Row],[Núm. d''ordre]]&gt;0,1,0)</f>
        <v>1</v>
      </c>
      <c r="AV428" s="275">
        <f t="shared" si="47"/>
        <v>0</v>
      </c>
      <c r="AW428" s="275">
        <f t="shared" si="48"/>
        <v>0</v>
      </c>
      <c r="AX428" s="275">
        <f t="shared" si="43"/>
        <v>0</v>
      </c>
      <c r="AY428" s="274"/>
      <c r="AZ428" s="275">
        <f t="shared" si="44"/>
        <v>0</v>
      </c>
      <c r="BA428" s="275">
        <f t="shared" si="45"/>
        <v>0</v>
      </c>
      <c r="BZ428" s="276"/>
      <c r="CA428" s="276"/>
      <c r="CB428" s="276"/>
    </row>
    <row r="429" spans="1:80" ht="13.5" customHeight="1">
      <c r="A429" s="267"/>
      <c r="B429" s="274" t="str">
        <f>IF($C429&lt;&gt;"",MAX($B$7:B428)+1,"")</f>
        <v/>
      </c>
      <c r="C429" s="325"/>
      <c r="D429" s="337"/>
      <c r="E429" s="338"/>
      <c r="F429" s="311"/>
      <c r="G429" s="311"/>
      <c r="H429" s="324"/>
      <c r="I429" s="313">
        <f ca="1">DATEDIF(Taula423[[#This Row],[Data naixement dd/mm/aaaa]],TODAY(),"Y")</f>
        <v>124</v>
      </c>
      <c r="J429" s="325"/>
      <c r="K429" s="329"/>
      <c r="L429" s="342"/>
      <c r="M429" s="328"/>
      <c r="N429" s="328"/>
      <c r="O429" s="533" t="str">
        <f>IF(Taula423[[#This Row],[Data inici contracte]]&lt;&gt;0,Taula423[[#This Row],[Data finalització contracte]]+1,"")</f>
        <v/>
      </c>
      <c r="P42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29" s="373" t="str">
        <f>IF(Taula423[[#This Row],[Data inici contracte]]&lt;&gt;0,((Taula423[[#This Row],[Dies de contracte en vigor durant l´any 2023]]/365)*14),"")</f>
        <v/>
      </c>
      <c r="R429" s="367"/>
      <c r="S429" s="367"/>
      <c r="T42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29" s="373" t="str">
        <f>IF(Taula423[[#This Row],[Suma total d''hores d''atenció]]=0,"",AM429)</f>
        <v/>
      </c>
      <c r="V429" s="329"/>
      <c r="W429" s="339"/>
      <c r="X429" s="339"/>
      <c r="Y429" s="339"/>
      <c r="Z429" s="339"/>
      <c r="AA429" s="339"/>
      <c r="AB429" s="318">
        <f t="shared" si="42"/>
        <v>0</v>
      </c>
      <c r="AC429" s="335">
        <f>Taula423[[#This Row],[Mòdul aplicat]]</f>
        <v>0</v>
      </c>
      <c r="AD429" s="336"/>
      <c r="AE429" s="343"/>
      <c r="AF429" s="269"/>
      <c r="AG429" s="474" t="str">
        <f>IF(Taula423[[#This Row],[Data inici contracte]]=0,"",12/365*Taula423[[#This Row],[Dies de contracte en vigor durant l´any 2023]])</f>
        <v/>
      </c>
      <c r="AH429" s="474" t="str">
        <f>IF(Taula423[[#This Row],[Data inici contracte]]=0,"",2/365*Taula423[[#This Row],[Dies de contracte en vigor durant l´any 2023]])</f>
        <v/>
      </c>
      <c r="AI429" s="322">
        <f>IF(AR429=1,((241.81/365)*Taula423[[#This Row],[Dies de contracte en vigor durant l´any 2023]]),0)</f>
        <v>0</v>
      </c>
      <c r="AJ429" s="322"/>
      <c r="AK42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10)]]&lt;&gt;"",AR429=1),1,0)</f>
        <v>0</v>
      </c>
      <c r="AL429" s="534">
        <f t="shared" si="46"/>
        <v>0</v>
      </c>
      <c r="AM42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29" s="322"/>
      <c r="AO429" s="274"/>
      <c r="AP429" s="274"/>
      <c r="AR429" s="429">
        <f>IF(Taula423[[#This Row],[Núm. d''ordre]]&lt;&gt;"",1,0)</f>
        <v>0</v>
      </c>
      <c r="AT429" s="429">
        <f>IF(Taula423[[#This Row],[Núm. d''ordre]]&gt;0,1,0)</f>
        <v>1</v>
      </c>
      <c r="AV429" s="275">
        <f t="shared" si="47"/>
        <v>0</v>
      </c>
      <c r="AW429" s="275">
        <f t="shared" si="48"/>
        <v>0</v>
      </c>
      <c r="AX429" s="275">
        <f t="shared" si="43"/>
        <v>0</v>
      </c>
      <c r="AY429" s="274"/>
      <c r="AZ429" s="275">
        <f t="shared" si="44"/>
        <v>0</v>
      </c>
      <c r="BA429" s="275">
        <f t="shared" si="45"/>
        <v>0</v>
      </c>
      <c r="BZ429" s="276"/>
      <c r="CA429" s="276"/>
      <c r="CB429" s="276"/>
    </row>
    <row r="430" spans="1:80" ht="13.5" customHeight="1">
      <c r="A430" s="267"/>
      <c r="B430" s="274" t="str">
        <f>IF($C430&lt;&gt;"",MAX($B$7:B429)+1,"")</f>
        <v/>
      </c>
      <c r="C430" s="325"/>
      <c r="D430" s="337"/>
      <c r="E430" s="338"/>
      <c r="F430" s="311"/>
      <c r="G430" s="311"/>
      <c r="H430" s="324"/>
      <c r="I430" s="313">
        <f ca="1">DATEDIF(Taula423[[#This Row],[Data naixement dd/mm/aaaa]],TODAY(),"Y")</f>
        <v>124</v>
      </c>
      <c r="J430" s="325"/>
      <c r="K430" s="329"/>
      <c r="L430" s="342"/>
      <c r="M430" s="328"/>
      <c r="N430" s="328"/>
      <c r="O430" s="533" t="str">
        <f>IF(Taula423[[#This Row],[Data inici contracte]]&lt;&gt;0,Taula423[[#This Row],[Data finalització contracte]]+1,"")</f>
        <v/>
      </c>
      <c r="P43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30" s="373" t="str">
        <f>IF(Taula423[[#This Row],[Data inici contracte]]&lt;&gt;0,((Taula423[[#This Row],[Dies de contracte en vigor durant l´any 2023]]/365)*14),"")</f>
        <v/>
      </c>
      <c r="R430" s="367"/>
      <c r="S430" s="367"/>
      <c r="T43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30" s="373" t="str">
        <f>IF(Taula423[[#This Row],[Suma total d''hores d''atenció]]=0,"",AM430)</f>
        <v/>
      </c>
      <c r="V430" s="329"/>
      <c r="W430" s="339"/>
      <c r="X430" s="339"/>
      <c r="Y430" s="339"/>
      <c r="Z430" s="339"/>
      <c r="AA430" s="339"/>
      <c r="AB430" s="318">
        <f t="shared" si="42"/>
        <v>0</v>
      </c>
      <c r="AC430" s="335">
        <f>Taula423[[#This Row],[Mòdul aplicat]]</f>
        <v>0</v>
      </c>
      <c r="AD430" s="336"/>
      <c r="AE430" s="343"/>
      <c r="AF430" s="269"/>
      <c r="AG430" s="474" t="str">
        <f>IF(Taula423[[#This Row],[Data inici contracte]]=0,"",12/365*Taula423[[#This Row],[Dies de contracte en vigor durant l´any 2023]])</f>
        <v/>
      </c>
      <c r="AH430" s="474" t="str">
        <f>IF(Taula423[[#This Row],[Data inici contracte]]=0,"",2/365*Taula423[[#This Row],[Dies de contracte en vigor durant l´any 2023]])</f>
        <v/>
      </c>
      <c r="AI430" s="322">
        <f>IF(AR430=1,((241.81/365)*Taula423[[#This Row],[Dies de contracte en vigor durant l´any 2023]]),0)</f>
        <v>0</v>
      </c>
      <c r="AJ430" s="322"/>
      <c r="AK43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10)]]&lt;&gt;"",AR430=1),1,0)</f>
        <v>0</v>
      </c>
      <c r="AL430" s="534">
        <f t="shared" si="46"/>
        <v>0</v>
      </c>
      <c r="AM43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30" s="322"/>
      <c r="AO430" s="274"/>
      <c r="AP430" s="274"/>
      <c r="AR430" s="429">
        <f>IF(Taula423[[#This Row],[Núm. d''ordre]]&lt;&gt;"",1,0)</f>
        <v>0</v>
      </c>
      <c r="AT430" s="429">
        <f>IF(Taula423[[#This Row],[Núm. d''ordre]]&gt;0,1,0)</f>
        <v>1</v>
      </c>
      <c r="AV430" s="275">
        <f t="shared" si="47"/>
        <v>0</v>
      </c>
      <c r="AW430" s="275">
        <f t="shared" si="48"/>
        <v>0</v>
      </c>
      <c r="AX430" s="275">
        <f t="shared" si="43"/>
        <v>0</v>
      </c>
      <c r="AY430" s="274"/>
      <c r="AZ430" s="275">
        <f t="shared" si="44"/>
        <v>0</v>
      </c>
      <c r="BA430" s="275">
        <f t="shared" si="45"/>
        <v>0</v>
      </c>
      <c r="BZ430" s="276"/>
      <c r="CA430" s="276"/>
      <c r="CB430" s="276"/>
    </row>
    <row r="431" spans="1:80" ht="13.5" customHeight="1">
      <c r="A431" s="267"/>
      <c r="B431" s="274" t="str">
        <f>IF($C431&lt;&gt;"",MAX($B$7:B430)+1,"")</f>
        <v/>
      </c>
      <c r="C431" s="325"/>
      <c r="D431" s="337"/>
      <c r="E431" s="338"/>
      <c r="F431" s="311"/>
      <c r="G431" s="311"/>
      <c r="H431" s="324"/>
      <c r="I431" s="313">
        <f ca="1">DATEDIF(Taula423[[#This Row],[Data naixement dd/mm/aaaa]],TODAY(),"Y")</f>
        <v>124</v>
      </c>
      <c r="J431" s="325"/>
      <c r="K431" s="329"/>
      <c r="L431" s="342"/>
      <c r="M431" s="328"/>
      <c r="N431" s="328"/>
      <c r="O431" s="533" t="str">
        <f>IF(Taula423[[#This Row],[Data inici contracte]]&lt;&gt;0,Taula423[[#This Row],[Data finalització contracte]]+1,"")</f>
        <v/>
      </c>
      <c r="P43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31" s="373" t="str">
        <f>IF(Taula423[[#This Row],[Data inici contracte]]&lt;&gt;0,((Taula423[[#This Row],[Dies de contracte en vigor durant l´any 2023]]/365)*14),"")</f>
        <v/>
      </c>
      <c r="R431" s="367"/>
      <c r="S431" s="367"/>
      <c r="T43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31" s="373" t="str">
        <f>IF(Taula423[[#This Row],[Suma total d''hores d''atenció]]=0,"",AM431)</f>
        <v/>
      </c>
      <c r="V431" s="329"/>
      <c r="W431" s="339"/>
      <c r="X431" s="339"/>
      <c r="Y431" s="339"/>
      <c r="Z431" s="339"/>
      <c r="AA431" s="339"/>
      <c r="AB431" s="318">
        <f t="shared" si="42"/>
        <v>0</v>
      </c>
      <c r="AC431" s="335">
        <f>Taula423[[#This Row],[Mòdul aplicat]]</f>
        <v>0</v>
      </c>
      <c r="AD431" s="336"/>
      <c r="AE431" s="343"/>
      <c r="AF431" s="269"/>
      <c r="AG431" s="474" t="str">
        <f>IF(Taula423[[#This Row],[Data inici contracte]]=0,"",12/365*Taula423[[#This Row],[Dies de contracte en vigor durant l´any 2023]])</f>
        <v/>
      </c>
      <c r="AH431" s="474" t="str">
        <f>IF(Taula423[[#This Row],[Data inici contracte]]=0,"",2/365*Taula423[[#This Row],[Dies de contracte en vigor durant l´any 2023]])</f>
        <v/>
      </c>
      <c r="AI431" s="322">
        <f>IF(AR431=1,((241.81/365)*Taula423[[#This Row],[Dies de contracte en vigor durant l´any 2023]]),0)</f>
        <v>0</v>
      </c>
      <c r="AJ431" s="322"/>
      <c r="AK43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10)]]&lt;&gt;"",AR431=1),1,0)</f>
        <v>0</v>
      </c>
      <c r="AL431" s="534">
        <f t="shared" si="46"/>
        <v>0</v>
      </c>
      <c r="AM43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31" s="322"/>
      <c r="AO431" s="274"/>
      <c r="AP431" s="274"/>
      <c r="AR431" s="429">
        <f>IF(Taula423[[#This Row],[Núm. d''ordre]]&lt;&gt;"",1,0)</f>
        <v>0</v>
      </c>
      <c r="AT431" s="429">
        <f>IF(Taula423[[#This Row],[Núm. d''ordre]]&gt;0,1,0)</f>
        <v>1</v>
      </c>
      <c r="AV431" s="275">
        <f t="shared" si="47"/>
        <v>0</v>
      </c>
      <c r="AW431" s="275">
        <f t="shared" si="48"/>
        <v>0</v>
      </c>
      <c r="AX431" s="275">
        <f t="shared" si="43"/>
        <v>0</v>
      </c>
      <c r="AY431" s="274"/>
      <c r="AZ431" s="275">
        <f t="shared" si="44"/>
        <v>0</v>
      </c>
      <c r="BA431" s="275">
        <f t="shared" si="45"/>
        <v>0</v>
      </c>
      <c r="BZ431" s="276"/>
      <c r="CA431" s="276"/>
      <c r="CB431" s="276"/>
    </row>
    <row r="432" spans="1:80" ht="13.5" customHeight="1">
      <c r="A432" s="267"/>
      <c r="B432" s="274" t="str">
        <f>IF($C432&lt;&gt;"",MAX($B$7:B431)+1,"")</f>
        <v/>
      </c>
      <c r="C432" s="325"/>
      <c r="D432" s="337"/>
      <c r="E432" s="338"/>
      <c r="F432" s="311"/>
      <c r="G432" s="311"/>
      <c r="H432" s="324"/>
      <c r="I432" s="313">
        <f ca="1">DATEDIF(Taula423[[#This Row],[Data naixement dd/mm/aaaa]],TODAY(),"Y")</f>
        <v>124</v>
      </c>
      <c r="J432" s="325"/>
      <c r="K432" s="329"/>
      <c r="L432" s="342"/>
      <c r="M432" s="328"/>
      <c r="N432" s="328"/>
      <c r="O432" s="533" t="str">
        <f>IF(Taula423[[#This Row],[Data inici contracte]]&lt;&gt;0,Taula423[[#This Row],[Data finalització contracte]]+1,"")</f>
        <v/>
      </c>
      <c r="P43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32" s="373" t="str">
        <f>IF(Taula423[[#This Row],[Data inici contracte]]&lt;&gt;0,((Taula423[[#This Row],[Dies de contracte en vigor durant l´any 2023]]/365)*14),"")</f>
        <v/>
      </c>
      <c r="R432" s="367"/>
      <c r="S432" s="367"/>
      <c r="T43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32" s="373" t="str">
        <f>IF(Taula423[[#This Row],[Suma total d''hores d''atenció]]=0,"",AM432)</f>
        <v/>
      </c>
      <c r="V432" s="329"/>
      <c r="W432" s="339"/>
      <c r="X432" s="339"/>
      <c r="Y432" s="339"/>
      <c r="Z432" s="339"/>
      <c r="AA432" s="339"/>
      <c r="AB432" s="318">
        <f t="shared" si="42"/>
        <v>0</v>
      </c>
      <c r="AC432" s="335">
        <f>Taula423[[#This Row],[Mòdul aplicat]]</f>
        <v>0</v>
      </c>
      <c r="AD432" s="336"/>
      <c r="AE432" s="343"/>
      <c r="AF432" s="269"/>
      <c r="AG432" s="474" t="str">
        <f>IF(Taula423[[#This Row],[Data inici contracte]]=0,"",12/365*Taula423[[#This Row],[Dies de contracte en vigor durant l´any 2023]])</f>
        <v/>
      </c>
      <c r="AH432" s="474" t="str">
        <f>IF(Taula423[[#This Row],[Data inici contracte]]=0,"",2/365*Taula423[[#This Row],[Dies de contracte en vigor durant l´any 2023]])</f>
        <v/>
      </c>
      <c r="AI432" s="322">
        <f>IF(AR432=1,((241.81/365)*Taula423[[#This Row],[Dies de contracte en vigor durant l´any 2023]]),0)</f>
        <v>0</v>
      </c>
      <c r="AJ432" s="322"/>
      <c r="AK43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10)]]&lt;&gt;"",AR432=1),1,0)</f>
        <v>0</v>
      </c>
      <c r="AL432" s="534">
        <f t="shared" si="46"/>
        <v>0</v>
      </c>
      <c r="AM43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32" s="322"/>
      <c r="AO432" s="274"/>
      <c r="AP432" s="274"/>
      <c r="AR432" s="429">
        <f>IF(Taula423[[#This Row],[Núm. d''ordre]]&lt;&gt;"",1,0)</f>
        <v>0</v>
      </c>
      <c r="AT432" s="429">
        <f>IF(Taula423[[#This Row],[Núm. d''ordre]]&gt;0,1,0)</f>
        <v>1</v>
      </c>
      <c r="AV432" s="275">
        <f t="shared" si="47"/>
        <v>0</v>
      </c>
      <c r="AW432" s="275">
        <f t="shared" si="48"/>
        <v>0</v>
      </c>
      <c r="AX432" s="275">
        <f t="shared" si="43"/>
        <v>0</v>
      </c>
      <c r="AY432" s="274"/>
      <c r="AZ432" s="275">
        <f t="shared" si="44"/>
        <v>0</v>
      </c>
      <c r="BA432" s="275">
        <f t="shared" si="45"/>
        <v>0</v>
      </c>
      <c r="BZ432" s="276"/>
      <c r="CA432" s="276"/>
      <c r="CB432" s="276"/>
    </row>
    <row r="433" spans="1:80" ht="13.5" customHeight="1">
      <c r="A433" s="267"/>
      <c r="B433" s="274" t="str">
        <f>IF($C433&lt;&gt;"",MAX($B$7:B432)+1,"")</f>
        <v/>
      </c>
      <c r="C433" s="325"/>
      <c r="D433" s="337"/>
      <c r="E433" s="338"/>
      <c r="F433" s="311"/>
      <c r="G433" s="311"/>
      <c r="H433" s="324"/>
      <c r="I433" s="313">
        <f ca="1">DATEDIF(Taula423[[#This Row],[Data naixement dd/mm/aaaa]],TODAY(),"Y")</f>
        <v>124</v>
      </c>
      <c r="J433" s="325"/>
      <c r="K433" s="329"/>
      <c r="L433" s="342"/>
      <c r="M433" s="328"/>
      <c r="N433" s="328"/>
      <c r="O433" s="533" t="str">
        <f>IF(Taula423[[#This Row],[Data inici contracte]]&lt;&gt;0,Taula423[[#This Row],[Data finalització contracte]]+1,"")</f>
        <v/>
      </c>
      <c r="P43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33" s="373" t="str">
        <f>IF(Taula423[[#This Row],[Data inici contracte]]&lt;&gt;0,((Taula423[[#This Row],[Dies de contracte en vigor durant l´any 2023]]/365)*14),"")</f>
        <v/>
      </c>
      <c r="R433" s="367"/>
      <c r="S433" s="367"/>
      <c r="T43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33" s="373" t="str">
        <f>IF(Taula423[[#This Row],[Suma total d''hores d''atenció]]=0,"",AM433)</f>
        <v/>
      </c>
      <c r="V433" s="329"/>
      <c r="W433" s="339"/>
      <c r="X433" s="339"/>
      <c r="Y433" s="339"/>
      <c r="Z433" s="339"/>
      <c r="AA433" s="339"/>
      <c r="AB433" s="318">
        <f t="shared" si="42"/>
        <v>0</v>
      </c>
      <c r="AC433" s="335">
        <f>Taula423[[#This Row],[Mòdul aplicat]]</f>
        <v>0</v>
      </c>
      <c r="AD433" s="336"/>
      <c r="AE433" s="343"/>
      <c r="AF433" s="269"/>
      <c r="AG433" s="474" t="str">
        <f>IF(Taula423[[#This Row],[Data inici contracte]]=0,"",12/365*Taula423[[#This Row],[Dies de contracte en vigor durant l´any 2023]])</f>
        <v/>
      </c>
      <c r="AH433" s="474" t="str">
        <f>IF(Taula423[[#This Row],[Data inici contracte]]=0,"",2/365*Taula423[[#This Row],[Dies de contracte en vigor durant l´any 2023]])</f>
        <v/>
      </c>
      <c r="AI433" s="322">
        <f>IF(AR433=1,((241.81/365)*Taula423[[#This Row],[Dies de contracte en vigor durant l´any 2023]]),0)</f>
        <v>0</v>
      </c>
      <c r="AJ433" s="322"/>
      <c r="AK43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10)]]&lt;&gt;"",AR433=1),1,0)</f>
        <v>0</v>
      </c>
      <c r="AL433" s="534">
        <f t="shared" si="46"/>
        <v>0</v>
      </c>
      <c r="AM43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33" s="322"/>
      <c r="AO433" s="274"/>
      <c r="AP433" s="274"/>
      <c r="AR433" s="429">
        <f>IF(Taula423[[#This Row],[Núm. d''ordre]]&lt;&gt;"",1,0)</f>
        <v>0</v>
      </c>
      <c r="AT433" s="429">
        <f>IF(Taula423[[#This Row],[Núm. d''ordre]]&gt;0,1,0)</f>
        <v>1</v>
      </c>
      <c r="AV433" s="275">
        <f t="shared" si="47"/>
        <v>0</v>
      </c>
      <c r="AW433" s="275">
        <f t="shared" si="48"/>
        <v>0</v>
      </c>
      <c r="AX433" s="275">
        <f t="shared" si="43"/>
        <v>0</v>
      </c>
      <c r="AY433" s="274"/>
      <c r="AZ433" s="275">
        <f t="shared" si="44"/>
        <v>0</v>
      </c>
      <c r="BA433" s="275">
        <f t="shared" si="45"/>
        <v>0</v>
      </c>
      <c r="BZ433" s="276"/>
      <c r="CA433" s="276"/>
      <c r="CB433" s="276"/>
    </row>
    <row r="434" spans="1:80" ht="13.5" customHeight="1">
      <c r="A434" s="267"/>
      <c r="B434" s="274" t="str">
        <f>IF($C434&lt;&gt;"",MAX($B$7:B433)+1,"")</f>
        <v/>
      </c>
      <c r="C434" s="325"/>
      <c r="D434" s="337"/>
      <c r="E434" s="338"/>
      <c r="F434" s="311"/>
      <c r="G434" s="311"/>
      <c r="H434" s="324"/>
      <c r="I434" s="313">
        <f ca="1">DATEDIF(Taula423[[#This Row],[Data naixement dd/mm/aaaa]],TODAY(),"Y")</f>
        <v>124</v>
      </c>
      <c r="J434" s="325"/>
      <c r="K434" s="329"/>
      <c r="L434" s="342"/>
      <c r="M434" s="328"/>
      <c r="N434" s="328"/>
      <c r="O434" s="533" t="str">
        <f>IF(Taula423[[#This Row],[Data inici contracte]]&lt;&gt;0,Taula423[[#This Row],[Data finalització contracte]]+1,"")</f>
        <v/>
      </c>
      <c r="P43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34" s="373" t="str">
        <f>IF(Taula423[[#This Row],[Data inici contracte]]&lt;&gt;0,((Taula423[[#This Row],[Dies de contracte en vigor durant l´any 2023]]/365)*14),"")</f>
        <v/>
      </c>
      <c r="R434" s="367"/>
      <c r="S434" s="367"/>
      <c r="T43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34" s="373" t="str">
        <f>IF(Taula423[[#This Row],[Suma total d''hores d''atenció]]=0,"",AM434)</f>
        <v/>
      </c>
      <c r="V434" s="329"/>
      <c r="W434" s="339"/>
      <c r="X434" s="339"/>
      <c r="Y434" s="339"/>
      <c r="Z434" s="339"/>
      <c r="AA434" s="339"/>
      <c r="AB434" s="318">
        <f t="shared" si="42"/>
        <v>0</v>
      </c>
      <c r="AC434" s="335">
        <f>Taula423[[#This Row],[Mòdul aplicat]]</f>
        <v>0</v>
      </c>
      <c r="AD434" s="336"/>
      <c r="AE434" s="343"/>
      <c r="AF434" s="269"/>
      <c r="AG434" s="474" t="str">
        <f>IF(Taula423[[#This Row],[Data inici contracte]]=0,"",12/365*Taula423[[#This Row],[Dies de contracte en vigor durant l´any 2023]])</f>
        <v/>
      </c>
      <c r="AH434" s="474" t="str">
        <f>IF(Taula423[[#This Row],[Data inici contracte]]=0,"",2/365*Taula423[[#This Row],[Dies de contracte en vigor durant l´any 2023]])</f>
        <v/>
      </c>
      <c r="AI434" s="322">
        <f>IF(AR434=1,((241.81/365)*Taula423[[#This Row],[Dies de contracte en vigor durant l´any 2023]]),0)</f>
        <v>0</v>
      </c>
      <c r="AJ434" s="322"/>
      <c r="AK43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10)]]&lt;&gt;"",AR434=1),1,0)</f>
        <v>0</v>
      </c>
      <c r="AL434" s="534">
        <f t="shared" si="46"/>
        <v>0</v>
      </c>
      <c r="AM43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34" s="322"/>
      <c r="AO434" s="274"/>
      <c r="AP434" s="274"/>
      <c r="AR434" s="429">
        <f>IF(Taula423[[#This Row],[Núm. d''ordre]]&lt;&gt;"",1,0)</f>
        <v>0</v>
      </c>
      <c r="AT434" s="429">
        <f>IF(Taula423[[#This Row],[Núm. d''ordre]]&gt;0,1,0)</f>
        <v>1</v>
      </c>
      <c r="AV434" s="275">
        <f t="shared" si="47"/>
        <v>0</v>
      </c>
      <c r="AW434" s="275">
        <f t="shared" si="48"/>
        <v>0</v>
      </c>
      <c r="AX434" s="275">
        <f t="shared" si="43"/>
        <v>0</v>
      </c>
      <c r="AY434" s="274"/>
      <c r="AZ434" s="275">
        <f t="shared" si="44"/>
        <v>0</v>
      </c>
      <c r="BA434" s="275">
        <f t="shared" si="45"/>
        <v>0</v>
      </c>
      <c r="BZ434" s="276"/>
      <c r="CA434" s="276"/>
      <c r="CB434" s="276"/>
    </row>
    <row r="435" spans="1:80" ht="13.5" customHeight="1">
      <c r="A435" s="267"/>
      <c r="B435" s="274" t="str">
        <f>IF($C435&lt;&gt;"",MAX($B$7:B434)+1,"")</f>
        <v/>
      </c>
      <c r="C435" s="325"/>
      <c r="D435" s="337"/>
      <c r="E435" s="338"/>
      <c r="F435" s="311"/>
      <c r="G435" s="311"/>
      <c r="H435" s="324"/>
      <c r="I435" s="313">
        <f ca="1">DATEDIF(Taula423[[#This Row],[Data naixement dd/mm/aaaa]],TODAY(),"Y")</f>
        <v>124</v>
      </c>
      <c r="J435" s="325"/>
      <c r="K435" s="329"/>
      <c r="L435" s="342"/>
      <c r="M435" s="328"/>
      <c r="N435" s="328"/>
      <c r="O435" s="533" t="str">
        <f>IF(Taula423[[#This Row],[Data inici contracte]]&lt;&gt;0,Taula423[[#This Row],[Data finalització contracte]]+1,"")</f>
        <v/>
      </c>
      <c r="P43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35" s="373" t="str">
        <f>IF(Taula423[[#This Row],[Data inici contracte]]&lt;&gt;0,((Taula423[[#This Row],[Dies de contracte en vigor durant l´any 2023]]/365)*14),"")</f>
        <v/>
      </c>
      <c r="R435" s="367"/>
      <c r="S435" s="367"/>
      <c r="T43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35" s="373" t="str">
        <f>IF(Taula423[[#This Row],[Suma total d''hores d''atenció]]=0,"",AM435)</f>
        <v/>
      </c>
      <c r="V435" s="329"/>
      <c r="W435" s="339"/>
      <c r="X435" s="339"/>
      <c r="Y435" s="339"/>
      <c r="Z435" s="339"/>
      <c r="AA435" s="339"/>
      <c r="AB435" s="318">
        <f t="shared" si="42"/>
        <v>0</v>
      </c>
      <c r="AC435" s="335">
        <f>Taula423[[#This Row],[Mòdul aplicat]]</f>
        <v>0</v>
      </c>
      <c r="AD435" s="336"/>
      <c r="AE435" s="343"/>
      <c r="AF435" s="269"/>
      <c r="AG435" s="474" t="str">
        <f>IF(Taula423[[#This Row],[Data inici contracte]]=0,"",12/365*Taula423[[#This Row],[Dies de contracte en vigor durant l´any 2023]])</f>
        <v/>
      </c>
      <c r="AH435" s="474" t="str">
        <f>IF(Taula423[[#This Row],[Data inici contracte]]=0,"",2/365*Taula423[[#This Row],[Dies de contracte en vigor durant l´any 2023]])</f>
        <v/>
      </c>
      <c r="AI435" s="322">
        <f>IF(AR435=1,((241.81/365)*Taula423[[#This Row],[Dies de contracte en vigor durant l´any 2023]]),0)</f>
        <v>0</v>
      </c>
      <c r="AJ435" s="322"/>
      <c r="AK43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10)]]&lt;&gt;"",AR435=1),1,0)</f>
        <v>0</v>
      </c>
      <c r="AL435" s="534">
        <f t="shared" si="46"/>
        <v>0</v>
      </c>
      <c r="AM43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35" s="322"/>
      <c r="AO435" s="274"/>
      <c r="AP435" s="274"/>
      <c r="AR435" s="429">
        <f>IF(Taula423[[#This Row],[Núm. d''ordre]]&lt;&gt;"",1,0)</f>
        <v>0</v>
      </c>
      <c r="AT435" s="429">
        <f>IF(Taula423[[#This Row],[Núm. d''ordre]]&gt;0,1,0)</f>
        <v>1</v>
      </c>
      <c r="AV435" s="275">
        <f t="shared" si="47"/>
        <v>0</v>
      </c>
      <c r="AW435" s="275">
        <f t="shared" si="48"/>
        <v>0</v>
      </c>
      <c r="AX435" s="275">
        <f t="shared" si="43"/>
        <v>0</v>
      </c>
      <c r="AY435" s="274"/>
      <c r="AZ435" s="275">
        <f t="shared" si="44"/>
        <v>0</v>
      </c>
      <c r="BA435" s="275">
        <f t="shared" si="45"/>
        <v>0</v>
      </c>
      <c r="BZ435" s="276"/>
      <c r="CA435" s="276"/>
      <c r="CB435" s="276"/>
    </row>
    <row r="436" spans="1:80" ht="13.5" customHeight="1">
      <c r="A436" s="267"/>
      <c r="B436" s="274" t="str">
        <f>IF($C436&lt;&gt;"",MAX($B$7:B435)+1,"")</f>
        <v/>
      </c>
      <c r="C436" s="325"/>
      <c r="D436" s="337"/>
      <c r="E436" s="338"/>
      <c r="F436" s="311"/>
      <c r="G436" s="311"/>
      <c r="H436" s="324"/>
      <c r="I436" s="313">
        <f ca="1">DATEDIF(Taula423[[#This Row],[Data naixement dd/mm/aaaa]],TODAY(),"Y")</f>
        <v>124</v>
      </c>
      <c r="J436" s="325"/>
      <c r="K436" s="329"/>
      <c r="L436" s="342"/>
      <c r="M436" s="328"/>
      <c r="N436" s="328"/>
      <c r="O436" s="533" t="str">
        <f>IF(Taula423[[#This Row],[Data inici contracte]]&lt;&gt;0,Taula423[[#This Row],[Data finalització contracte]]+1,"")</f>
        <v/>
      </c>
      <c r="P43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36" s="373" t="str">
        <f>IF(Taula423[[#This Row],[Data inici contracte]]&lt;&gt;0,((Taula423[[#This Row],[Dies de contracte en vigor durant l´any 2023]]/365)*14),"")</f>
        <v/>
      </c>
      <c r="R436" s="367"/>
      <c r="S436" s="367"/>
      <c r="T43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36" s="373" t="str">
        <f>IF(Taula423[[#This Row],[Suma total d''hores d''atenció]]=0,"",AM436)</f>
        <v/>
      </c>
      <c r="V436" s="329"/>
      <c r="W436" s="339"/>
      <c r="X436" s="339"/>
      <c r="Y436" s="339"/>
      <c r="Z436" s="339"/>
      <c r="AA436" s="339"/>
      <c r="AB436" s="318">
        <f t="shared" si="42"/>
        <v>0</v>
      </c>
      <c r="AC436" s="335">
        <f>Taula423[[#This Row],[Mòdul aplicat]]</f>
        <v>0</v>
      </c>
      <c r="AD436" s="336"/>
      <c r="AE436" s="343"/>
      <c r="AF436" s="269"/>
      <c r="AG436" s="474" t="str">
        <f>IF(Taula423[[#This Row],[Data inici contracte]]=0,"",12/365*Taula423[[#This Row],[Dies de contracte en vigor durant l´any 2023]])</f>
        <v/>
      </c>
      <c r="AH436" s="474" t="str">
        <f>IF(Taula423[[#This Row],[Data inici contracte]]=0,"",2/365*Taula423[[#This Row],[Dies de contracte en vigor durant l´any 2023]])</f>
        <v/>
      </c>
      <c r="AI436" s="322">
        <f>IF(AR436=1,((241.81/365)*Taula423[[#This Row],[Dies de contracte en vigor durant l´any 2023]]),0)</f>
        <v>0</v>
      </c>
      <c r="AJ436" s="322"/>
      <c r="AK43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10)]]&lt;&gt;"",AR436=1),1,0)</f>
        <v>0</v>
      </c>
      <c r="AL436" s="534">
        <f t="shared" si="46"/>
        <v>0</v>
      </c>
      <c r="AM43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36" s="322"/>
      <c r="AO436" s="274"/>
      <c r="AP436" s="274"/>
      <c r="AR436" s="429">
        <f>IF(Taula423[[#This Row],[Núm. d''ordre]]&lt;&gt;"",1,0)</f>
        <v>0</v>
      </c>
      <c r="AT436" s="429">
        <f>IF(Taula423[[#This Row],[Núm. d''ordre]]&gt;0,1,0)</f>
        <v>1</v>
      </c>
      <c r="AV436" s="275">
        <f t="shared" si="47"/>
        <v>0</v>
      </c>
      <c r="AW436" s="275">
        <f t="shared" si="48"/>
        <v>0</v>
      </c>
      <c r="AX436" s="275">
        <f t="shared" si="43"/>
        <v>0</v>
      </c>
      <c r="AY436" s="274"/>
      <c r="AZ436" s="275">
        <f t="shared" si="44"/>
        <v>0</v>
      </c>
      <c r="BA436" s="275">
        <f t="shared" si="45"/>
        <v>0</v>
      </c>
      <c r="BZ436" s="276"/>
      <c r="CA436" s="276"/>
      <c r="CB436" s="276"/>
    </row>
    <row r="437" spans="1:80" ht="13.5" customHeight="1">
      <c r="A437" s="267"/>
      <c r="B437" s="274" t="str">
        <f>IF($C437&lt;&gt;"",MAX($B$7:B436)+1,"")</f>
        <v/>
      </c>
      <c r="C437" s="325"/>
      <c r="D437" s="337"/>
      <c r="E437" s="338"/>
      <c r="F437" s="311"/>
      <c r="G437" s="311"/>
      <c r="H437" s="324"/>
      <c r="I437" s="313">
        <f ca="1">DATEDIF(Taula423[[#This Row],[Data naixement dd/mm/aaaa]],TODAY(),"Y")</f>
        <v>124</v>
      </c>
      <c r="J437" s="325"/>
      <c r="K437" s="329"/>
      <c r="L437" s="342"/>
      <c r="M437" s="328"/>
      <c r="N437" s="328"/>
      <c r="O437" s="533" t="str">
        <f>IF(Taula423[[#This Row],[Data inici contracte]]&lt;&gt;0,Taula423[[#This Row],[Data finalització contracte]]+1,"")</f>
        <v/>
      </c>
      <c r="P43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37" s="373" t="str">
        <f>IF(Taula423[[#This Row],[Data inici contracte]]&lt;&gt;0,((Taula423[[#This Row],[Dies de contracte en vigor durant l´any 2023]]/365)*14),"")</f>
        <v/>
      </c>
      <c r="R437" s="367"/>
      <c r="S437" s="367"/>
      <c r="T43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37" s="373" t="str">
        <f>IF(Taula423[[#This Row],[Suma total d''hores d''atenció]]=0,"",AM437)</f>
        <v/>
      </c>
      <c r="V437" s="329"/>
      <c r="W437" s="339"/>
      <c r="X437" s="339"/>
      <c r="Y437" s="339"/>
      <c r="Z437" s="339"/>
      <c r="AA437" s="339"/>
      <c r="AB437" s="318">
        <f t="shared" si="42"/>
        <v>0</v>
      </c>
      <c r="AC437" s="335">
        <f>Taula423[[#This Row],[Mòdul aplicat]]</f>
        <v>0</v>
      </c>
      <c r="AD437" s="336"/>
      <c r="AE437" s="343"/>
      <c r="AF437" s="269"/>
      <c r="AG437" s="474" t="str">
        <f>IF(Taula423[[#This Row],[Data inici contracte]]=0,"",12/365*Taula423[[#This Row],[Dies de contracte en vigor durant l´any 2023]])</f>
        <v/>
      </c>
      <c r="AH437" s="474" t="str">
        <f>IF(Taula423[[#This Row],[Data inici contracte]]=0,"",2/365*Taula423[[#This Row],[Dies de contracte en vigor durant l´any 2023]])</f>
        <v/>
      </c>
      <c r="AI437" s="322">
        <f>IF(AR437=1,((241.81/365)*Taula423[[#This Row],[Dies de contracte en vigor durant l´any 2023]]),0)</f>
        <v>0</v>
      </c>
      <c r="AJ437" s="322"/>
      <c r="AK43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10)]]&lt;&gt;"",AR437=1),1,0)</f>
        <v>0</v>
      </c>
      <c r="AL437" s="534">
        <f t="shared" si="46"/>
        <v>0</v>
      </c>
      <c r="AM43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37" s="322"/>
      <c r="AO437" s="274"/>
      <c r="AP437" s="274"/>
      <c r="AR437" s="429">
        <f>IF(Taula423[[#This Row],[Núm. d''ordre]]&lt;&gt;"",1,0)</f>
        <v>0</v>
      </c>
      <c r="AT437" s="429">
        <f>IF(Taula423[[#This Row],[Núm. d''ordre]]&gt;0,1,0)</f>
        <v>1</v>
      </c>
      <c r="AV437" s="275">
        <f t="shared" si="47"/>
        <v>0</v>
      </c>
      <c r="AW437" s="275">
        <f t="shared" si="48"/>
        <v>0</v>
      </c>
      <c r="AX437" s="275">
        <f t="shared" si="43"/>
        <v>0</v>
      </c>
      <c r="AY437" s="274"/>
      <c r="AZ437" s="275">
        <f t="shared" si="44"/>
        <v>0</v>
      </c>
      <c r="BA437" s="275">
        <f t="shared" si="45"/>
        <v>0</v>
      </c>
      <c r="BZ437" s="276"/>
      <c r="CA437" s="276"/>
      <c r="CB437" s="276"/>
    </row>
    <row r="438" spans="1:80" ht="13.5" customHeight="1">
      <c r="A438" s="267"/>
      <c r="B438" s="274" t="str">
        <f>IF($C438&lt;&gt;"",MAX($B$7:B437)+1,"")</f>
        <v/>
      </c>
      <c r="C438" s="325"/>
      <c r="D438" s="337"/>
      <c r="E438" s="338"/>
      <c r="F438" s="311"/>
      <c r="G438" s="311"/>
      <c r="H438" s="324"/>
      <c r="I438" s="313">
        <f ca="1">DATEDIF(Taula423[[#This Row],[Data naixement dd/mm/aaaa]],TODAY(),"Y")</f>
        <v>124</v>
      </c>
      <c r="J438" s="325"/>
      <c r="K438" s="329"/>
      <c r="L438" s="342"/>
      <c r="M438" s="328"/>
      <c r="N438" s="328"/>
      <c r="O438" s="533" t="str">
        <f>IF(Taula423[[#This Row],[Data inici contracte]]&lt;&gt;0,Taula423[[#This Row],[Data finalització contracte]]+1,"")</f>
        <v/>
      </c>
      <c r="P43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38" s="373" t="str">
        <f>IF(Taula423[[#This Row],[Data inici contracte]]&lt;&gt;0,((Taula423[[#This Row],[Dies de contracte en vigor durant l´any 2023]]/365)*14),"")</f>
        <v/>
      </c>
      <c r="R438" s="367"/>
      <c r="S438" s="367"/>
      <c r="T43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38" s="373" t="str">
        <f>IF(Taula423[[#This Row],[Suma total d''hores d''atenció]]=0,"",AM438)</f>
        <v/>
      </c>
      <c r="V438" s="329"/>
      <c r="W438" s="339"/>
      <c r="X438" s="339"/>
      <c r="Y438" s="339"/>
      <c r="Z438" s="339"/>
      <c r="AA438" s="339"/>
      <c r="AB438" s="318">
        <f t="shared" si="42"/>
        <v>0</v>
      </c>
      <c r="AC438" s="335">
        <f>Taula423[[#This Row],[Mòdul aplicat]]</f>
        <v>0</v>
      </c>
      <c r="AD438" s="336"/>
      <c r="AE438" s="343"/>
      <c r="AF438" s="269"/>
      <c r="AG438" s="474" t="str">
        <f>IF(Taula423[[#This Row],[Data inici contracte]]=0,"",12/365*Taula423[[#This Row],[Dies de contracte en vigor durant l´any 2023]])</f>
        <v/>
      </c>
      <c r="AH438" s="474" t="str">
        <f>IF(Taula423[[#This Row],[Data inici contracte]]=0,"",2/365*Taula423[[#This Row],[Dies de contracte en vigor durant l´any 2023]])</f>
        <v/>
      </c>
      <c r="AI438" s="322">
        <f>IF(AR438=1,((241.81/365)*Taula423[[#This Row],[Dies de contracte en vigor durant l´any 2023]]),0)</f>
        <v>0</v>
      </c>
      <c r="AJ438" s="322"/>
      <c r="AK43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10)]]&lt;&gt;"",AR438=1),1,0)</f>
        <v>0</v>
      </c>
      <c r="AL438" s="534">
        <f t="shared" si="46"/>
        <v>0</v>
      </c>
      <c r="AM43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38" s="322"/>
      <c r="AO438" s="274"/>
      <c r="AP438" s="274"/>
      <c r="AR438" s="429">
        <f>IF(Taula423[[#This Row],[Núm. d''ordre]]&lt;&gt;"",1,0)</f>
        <v>0</v>
      </c>
      <c r="AT438" s="429">
        <f>IF(Taula423[[#This Row],[Núm. d''ordre]]&gt;0,1,0)</f>
        <v>1</v>
      </c>
      <c r="AV438" s="275">
        <f t="shared" si="47"/>
        <v>0</v>
      </c>
      <c r="AW438" s="275">
        <f t="shared" si="48"/>
        <v>0</v>
      </c>
      <c r="AX438" s="275">
        <f t="shared" si="43"/>
        <v>0</v>
      </c>
      <c r="AY438" s="274"/>
      <c r="AZ438" s="275">
        <f t="shared" si="44"/>
        <v>0</v>
      </c>
      <c r="BA438" s="275">
        <f t="shared" si="45"/>
        <v>0</v>
      </c>
      <c r="BZ438" s="276"/>
      <c r="CA438" s="276"/>
      <c r="CB438" s="276"/>
    </row>
    <row r="439" spans="1:80" ht="13.5" customHeight="1">
      <c r="A439" s="267"/>
      <c r="B439" s="274" t="str">
        <f>IF($C439&lt;&gt;"",MAX($B$7:B438)+1,"")</f>
        <v/>
      </c>
      <c r="C439" s="325"/>
      <c r="D439" s="337"/>
      <c r="E439" s="338"/>
      <c r="F439" s="311"/>
      <c r="G439" s="311"/>
      <c r="H439" s="324"/>
      <c r="I439" s="313">
        <f ca="1">DATEDIF(Taula423[[#This Row],[Data naixement dd/mm/aaaa]],TODAY(),"Y")</f>
        <v>124</v>
      </c>
      <c r="J439" s="325"/>
      <c r="K439" s="329"/>
      <c r="L439" s="342"/>
      <c r="M439" s="328"/>
      <c r="N439" s="328"/>
      <c r="O439" s="533" t="str">
        <f>IF(Taula423[[#This Row],[Data inici contracte]]&lt;&gt;0,Taula423[[#This Row],[Data finalització contracte]]+1,"")</f>
        <v/>
      </c>
      <c r="P43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39" s="373" t="str">
        <f>IF(Taula423[[#This Row],[Data inici contracte]]&lt;&gt;0,((Taula423[[#This Row],[Dies de contracte en vigor durant l´any 2023]]/365)*14),"")</f>
        <v/>
      </c>
      <c r="R439" s="367"/>
      <c r="S439" s="367"/>
      <c r="T43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39" s="373" t="str">
        <f>IF(Taula423[[#This Row],[Suma total d''hores d''atenció]]=0,"",AM439)</f>
        <v/>
      </c>
      <c r="V439" s="329"/>
      <c r="W439" s="339"/>
      <c r="X439" s="339"/>
      <c r="Y439" s="339"/>
      <c r="Z439" s="339"/>
      <c r="AA439" s="339"/>
      <c r="AB439" s="318">
        <f t="shared" si="42"/>
        <v>0</v>
      </c>
      <c r="AC439" s="335">
        <f>Taula423[[#This Row],[Mòdul aplicat]]</f>
        <v>0</v>
      </c>
      <c r="AD439" s="336"/>
      <c r="AE439" s="343"/>
      <c r="AF439" s="269"/>
      <c r="AG439" s="474" t="str">
        <f>IF(Taula423[[#This Row],[Data inici contracte]]=0,"",12/365*Taula423[[#This Row],[Dies de contracte en vigor durant l´any 2023]])</f>
        <v/>
      </c>
      <c r="AH439" s="474" t="str">
        <f>IF(Taula423[[#This Row],[Data inici contracte]]=0,"",2/365*Taula423[[#This Row],[Dies de contracte en vigor durant l´any 2023]])</f>
        <v/>
      </c>
      <c r="AI439" s="322">
        <f>IF(AR439=1,((241.81/365)*Taula423[[#This Row],[Dies de contracte en vigor durant l´any 2023]]),0)</f>
        <v>0</v>
      </c>
      <c r="AJ439" s="322"/>
      <c r="AK43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10)]]&lt;&gt;"",AR439=1),1,0)</f>
        <v>0</v>
      </c>
      <c r="AL439" s="534">
        <f t="shared" si="46"/>
        <v>0</v>
      </c>
      <c r="AM43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39" s="322"/>
      <c r="AO439" s="274"/>
      <c r="AP439" s="274"/>
      <c r="AR439" s="429">
        <f>IF(Taula423[[#This Row],[Núm. d''ordre]]&lt;&gt;"",1,0)</f>
        <v>0</v>
      </c>
      <c r="AT439" s="429">
        <f>IF(Taula423[[#This Row],[Núm. d''ordre]]&gt;0,1,0)</f>
        <v>1</v>
      </c>
      <c r="AV439" s="275">
        <f t="shared" si="47"/>
        <v>0</v>
      </c>
      <c r="AW439" s="275">
        <f t="shared" si="48"/>
        <v>0</v>
      </c>
      <c r="AX439" s="275">
        <f t="shared" si="43"/>
        <v>0</v>
      </c>
      <c r="AY439" s="274"/>
      <c r="AZ439" s="275">
        <f t="shared" si="44"/>
        <v>0</v>
      </c>
      <c r="BA439" s="275">
        <f t="shared" si="45"/>
        <v>0</v>
      </c>
      <c r="BZ439" s="276"/>
      <c r="CA439" s="276"/>
      <c r="CB439" s="276"/>
    </row>
    <row r="440" spans="1:80" ht="13.5" customHeight="1">
      <c r="A440" s="267"/>
      <c r="B440" s="274" t="str">
        <f>IF($C440&lt;&gt;"",MAX($B$7:B439)+1,"")</f>
        <v/>
      </c>
      <c r="C440" s="325"/>
      <c r="D440" s="337"/>
      <c r="E440" s="338"/>
      <c r="F440" s="311"/>
      <c r="G440" s="311"/>
      <c r="H440" s="324"/>
      <c r="I440" s="313">
        <f ca="1">DATEDIF(Taula423[[#This Row],[Data naixement dd/mm/aaaa]],TODAY(),"Y")</f>
        <v>124</v>
      </c>
      <c r="J440" s="325"/>
      <c r="K440" s="329"/>
      <c r="L440" s="342"/>
      <c r="M440" s="328"/>
      <c r="N440" s="328"/>
      <c r="O440" s="533" t="str">
        <f>IF(Taula423[[#This Row],[Data inici contracte]]&lt;&gt;0,Taula423[[#This Row],[Data finalització contracte]]+1,"")</f>
        <v/>
      </c>
      <c r="P44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40" s="373" t="str">
        <f>IF(Taula423[[#This Row],[Data inici contracte]]&lt;&gt;0,((Taula423[[#This Row],[Dies de contracte en vigor durant l´any 2023]]/365)*14),"")</f>
        <v/>
      </c>
      <c r="R440" s="367"/>
      <c r="S440" s="367"/>
      <c r="T44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40" s="373" t="str">
        <f>IF(Taula423[[#This Row],[Suma total d''hores d''atenció]]=0,"",AM440)</f>
        <v/>
      </c>
      <c r="V440" s="329"/>
      <c r="W440" s="339"/>
      <c r="X440" s="339"/>
      <c r="Y440" s="339"/>
      <c r="Z440" s="339"/>
      <c r="AA440" s="339"/>
      <c r="AB440" s="318">
        <f t="shared" si="42"/>
        <v>0</v>
      </c>
      <c r="AC440" s="335">
        <f>Taula423[[#This Row],[Mòdul aplicat]]</f>
        <v>0</v>
      </c>
      <c r="AD440" s="336"/>
      <c r="AE440" s="343"/>
      <c r="AF440" s="269"/>
      <c r="AG440" s="474" t="str">
        <f>IF(Taula423[[#This Row],[Data inici contracte]]=0,"",12/365*Taula423[[#This Row],[Dies de contracte en vigor durant l´any 2023]])</f>
        <v/>
      </c>
      <c r="AH440" s="474" t="str">
        <f>IF(Taula423[[#This Row],[Data inici contracte]]=0,"",2/365*Taula423[[#This Row],[Dies de contracte en vigor durant l´any 2023]])</f>
        <v/>
      </c>
      <c r="AI440" s="322">
        <f>IF(AR440=1,((241.81/365)*Taula423[[#This Row],[Dies de contracte en vigor durant l´any 2023]]),0)</f>
        <v>0</v>
      </c>
      <c r="AJ440" s="322"/>
      <c r="AK44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10)]]&lt;&gt;"",AR440=1),1,0)</f>
        <v>0</v>
      </c>
      <c r="AL440" s="534">
        <f t="shared" si="46"/>
        <v>0</v>
      </c>
      <c r="AM44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40" s="322"/>
      <c r="AO440" s="274"/>
      <c r="AP440" s="274"/>
      <c r="AR440" s="429">
        <f>IF(Taula423[[#This Row],[Núm. d''ordre]]&lt;&gt;"",1,0)</f>
        <v>0</v>
      </c>
      <c r="AT440" s="429">
        <f>IF(Taula423[[#This Row],[Núm. d''ordre]]&gt;0,1,0)</f>
        <v>1</v>
      </c>
      <c r="AV440" s="275">
        <f t="shared" si="47"/>
        <v>0</v>
      </c>
      <c r="AW440" s="275">
        <f t="shared" si="48"/>
        <v>0</v>
      </c>
      <c r="AX440" s="275">
        <f t="shared" si="43"/>
        <v>0</v>
      </c>
      <c r="AY440" s="274"/>
      <c r="AZ440" s="275">
        <f t="shared" si="44"/>
        <v>0</v>
      </c>
      <c r="BA440" s="275">
        <f t="shared" si="45"/>
        <v>0</v>
      </c>
      <c r="BZ440" s="276"/>
      <c r="CA440" s="276"/>
      <c r="CB440" s="276"/>
    </row>
    <row r="441" spans="1:80" ht="13.5" customHeight="1">
      <c r="A441" s="267"/>
      <c r="B441" s="274" t="str">
        <f>IF($C441&lt;&gt;"",MAX($B$7:B440)+1,"")</f>
        <v/>
      </c>
      <c r="C441" s="325"/>
      <c r="D441" s="337"/>
      <c r="E441" s="338"/>
      <c r="F441" s="311"/>
      <c r="G441" s="311"/>
      <c r="H441" s="324"/>
      <c r="I441" s="313">
        <f ca="1">DATEDIF(Taula423[[#This Row],[Data naixement dd/mm/aaaa]],TODAY(),"Y")</f>
        <v>124</v>
      </c>
      <c r="J441" s="325"/>
      <c r="K441" s="329"/>
      <c r="L441" s="342"/>
      <c r="M441" s="328"/>
      <c r="N441" s="328"/>
      <c r="O441" s="533" t="str">
        <f>IF(Taula423[[#This Row],[Data inici contracte]]&lt;&gt;0,Taula423[[#This Row],[Data finalització contracte]]+1,"")</f>
        <v/>
      </c>
      <c r="P44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41" s="373" t="str">
        <f>IF(Taula423[[#This Row],[Data inici contracte]]&lt;&gt;0,((Taula423[[#This Row],[Dies de contracte en vigor durant l´any 2023]]/365)*14),"")</f>
        <v/>
      </c>
      <c r="R441" s="367"/>
      <c r="S441" s="367"/>
      <c r="T44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41" s="373" t="str">
        <f>IF(Taula423[[#This Row],[Suma total d''hores d''atenció]]=0,"",AM441)</f>
        <v/>
      </c>
      <c r="V441" s="329"/>
      <c r="W441" s="339"/>
      <c r="X441" s="339"/>
      <c r="Y441" s="339"/>
      <c r="Z441" s="339"/>
      <c r="AA441" s="339"/>
      <c r="AB441" s="318">
        <f t="shared" si="42"/>
        <v>0</v>
      </c>
      <c r="AC441" s="335">
        <f>Taula423[[#This Row],[Mòdul aplicat]]</f>
        <v>0</v>
      </c>
      <c r="AD441" s="336"/>
      <c r="AE441" s="343"/>
      <c r="AF441" s="269"/>
      <c r="AG441" s="474" t="str">
        <f>IF(Taula423[[#This Row],[Data inici contracte]]=0,"",12/365*Taula423[[#This Row],[Dies de contracte en vigor durant l´any 2023]])</f>
        <v/>
      </c>
      <c r="AH441" s="474" t="str">
        <f>IF(Taula423[[#This Row],[Data inici contracte]]=0,"",2/365*Taula423[[#This Row],[Dies de contracte en vigor durant l´any 2023]])</f>
        <v/>
      </c>
      <c r="AI441" s="322">
        <f>IF(AR441=1,((241.81/365)*Taula423[[#This Row],[Dies de contracte en vigor durant l´any 2023]]),0)</f>
        <v>0</v>
      </c>
      <c r="AJ441" s="322"/>
      <c r="AK44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10)]]&lt;&gt;"",AR441=1),1,0)</f>
        <v>0</v>
      </c>
      <c r="AL441" s="534">
        <f t="shared" si="46"/>
        <v>0</v>
      </c>
      <c r="AM44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41" s="322"/>
      <c r="AO441" s="274"/>
      <c r="AP441" s="274"/>
      <c r="AR441" s="429">
        <f>IF(Taula423[[#This Row],[Núm. d''ordre]]&lt;&gt;"",1,0)</f>
        <v>0</v>
      </c>
      <c r="AT441" s="429">
        <f>IF(Taula423[[#This Row],[Núm. d''ordre]]&gt;0,1,0)</f>
        <v>1</v>
      </c>
      <c r="AV441" s="275">
        <f t="shared" si="47"/>
        <v>0</v>
      </c>
      <c r="AW441" s="275">
        <f t="shared" si="48"/>
        <v>0</v>
      </c>
      <c r="AX441" s="275">
        <f t="shared" si="43"/>
        <v>0</v>
      </c>
      <c r="AY441" s="274"/>
      <c r="AZ441" s="275">
        <f t="shared" si="44"/>
        <v>0</v>
      </c>
      <c r="BA441" s="275">
        <f t="shared" si="45"/>
        <v>0</v>
      </c>
      <c r="BZ441" s="276"/>
      <c r="CA441" s="276"/>
      <c r="CB441" s="276"/>
    </row>
    <row r="442" spans="1:80" ht="13.5" customHeight="1">
      <c r="A442" s="267"/>
      <c r="B442" s="274" t="str">
        <f>IF($C442&lt;&gt;"",MAX($B$7:B441)+1,"")</f>
        <v/>
      </c>
      <c r="C442" s="325"/>
      <c r="D442" s="337"/>
      <c r="E442" s="338"/>
      <c r="F442" s="311"/>
      <c r="G442" s="311"/>
      <c r="H442" s="324"/>
      <c r="I442" s="313">
        <f ca="1">DATEDIF(Taula423[[#This Row],[Data naixement dd/mm/aaaa]],TODAY(),"Y")</f>
        <v>124</v>
      </c>
      <c r="J442" s="325"/>
      <c r="K442" s="329"/>
      <c r="L442" s="342"/>
      <c r="M442" s="328"/>
      <c r="N442" s="328"/>
      <c r="O442" s="533" t="str">
        <f>IF(Taula423[[#This Row],[Data inici contracte]]&lt;&gt;0,Taula423[[#This Row],[Data finalització contracte]]+1,"")</f>
        <v/>
      </c>
      <c r="P44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42" s="373" t="str">
        <f>IF(Taula423[[#This Row],[Data inici contracte]]&lt;&gt;0,((Taula423[[#This Row],[Dies de contracte en vigor durant l´any 2023]]/365)*14),"")</f>
        <v/>
      </c>
      <c r="R442" s="367"/>
      <c r="S442" s="367"/>
      <c r="T44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42" s="373" t="str">
        <f>IF(Taula423[[#This Row],[Suma total d''hores d''atenció]]=0,"",AM442)</f>
        <v/>
      </c>
      <c r="V442" s="329"/>
      <c r="W442" s="339"/>
      <c r="X442" s="339"/>
      <c r="Y442" s="339"/>
      <c r="Z442" s="339"/>
      <c r="AA442" s="339"/>
      <c r="AB442" s="318">
        <f t="shared" si="42"/>
        <v>0</v>
      </c>
      <c r="AC442" s="335">
        <f>Taula423[[#This Row],[Mòdul aplicat]]</f>
        <v>0</v>
      </c>
      <c r="AD442" s="336"/>
      <c r="AE442" s="343"/>
      <c r="AF442" s="269"/>
      <c r="AG442" s="474" t="str">
        <f>IF(Taula423[[#This Row],[Data inici contracte]]=0,"",12/365*Taula423[[#This Row],[Dies de contracte en vigor durant l´any 2023]])</f>
        <v/>
      </c>
      <c r="AH442" s="474" t="str">
        <f>IF(Taula423[[#This Row],[Data inici contracte]]=0,"",2/365*Taula423[[#This Row],[Dies de contracte en vigor durant l´any 2023]])</f>
        <v/>
      </c>
      <c r="AI442" s="322">
        <f>IF(AR442=1,((241.81/365)*Taula423[[#This Row],[Dies de contracte en vigor durant l´any 2023]]),0)</f>
        <v>0</v>
      </c>
      <c r="AJ442" s="322"/>
      <c r="AK44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10)]]&lt;&gt;"",AR442=1),1,0)</f>
        <v>0</v>
      </c>
      <c r="AL442" s="534">
        <f t="shared" si="46"/>
        <v>0</v>
      </c>
      <c r="AM44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42" s="322"/>
      <c r="AO442" s="274"/>
      <c r="AP442" s="274"/>
      <c r="AR442" s="429">
        <f>IF(Taula423[[#This Row],[Núm. d''ordre]]&lt;&gt;"",1,0)</f>
        <v>0</v>
      </c>
      <c r="AT442" s="429">
        <f>IF(Taula423[[#This Row],[Núm. d''ordre]]&gt;0,1,0)</f>
        <v>1</v>
      </c>
      <c r="AV442" s="275">
        <f t="shared" si="47"/>
        <v>0</v>
      </c>
      <c r="AW442" s="275">
        <f t="shared" si="48"/>
        <v>0</v>
      </c>
      <c r="AX442" s="275">
        <f t="shared" si="43"/>
        <v>0</v>
      </c>
      <c r="AY442" s="274"/>
      <c r="AZ442" s="275">
        <f t="shared" si="44"/>
        <v>0</v>
      </c>
      <c r="BA442" s="275">
        <f t="shared" si="45"/>
        <v>0</v>
      </c>
      <c r="BZ442" s="276"/>
      <c r="CA442" s="276"/>
      <c r="CB442" s="276"/>
    </row>
    <row r="443" spans="1:80" ht="13.5" customHeight="1">
      <c r="A443" s="267"/>
      <c r="B443" s="274" t="str">
        <f>IF($C443&lt;&gt;"",MAX($B$7:B442)+1,"")</f>
        <v/>
      </c>
      <c r="C443" s="325"/>
      <c r="D443" s="337"/>
      <c r="E443" s="338"/>
      <c r="F443" s="311"/>
      <c r="G443" s="311"/>
      <c r="H443" s="324"/>
      <c r="I443" s="313">
        <f ca="1">DATEDIF(Taula423[[#This Row],[Data naixement dd/mm/aaaa]],TODAY(),"Y")</f>
        <v>124</v>
      </c>
      <c r="J443" s="325"/>
      <c r="K443" s="329"/>
      <c r="L443" s="342"/>
      <c r="M443" s="328"/>
      <c r="N443" s="328"/>
      <c r="O443" s="533" t="str">
        <f>IF(Taula423[[#This Row],[Data inici contracte]]&lt;&gt;0,Taula423[[#This Row],[Data finalització contracte]]+1,"")</f>
        <v/>
      </c>
      <c r="P44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43" s="373" t="str">
        <f>IF(Taula423[[#This Row],[Data inici contracte]]&lt;&gt;0,((Taula423[[#This Row],[Dies de contracte en vigor durant l´any 2023]]/365)*14),"")</f>
        <v/>
      </c>
      <c r="R443" s="367"/>
      <c r="S443" s="367"/>
      <c r="T44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43" s="373" t="str">
        <f>IF(Taula423[[#This Row],[Suma total d''hores d''atenció]]=0,"",AM443)</f>
        <v/>
      </c>
      <c r="V443" s="329"/>
      <c r="W443" s="339"/>
      <c r="X443" s="339"/>
      <c r="Y443" s="339"/>
      <c r="Z443" s="339"/>
      <c r="AA443" s="339"/>
      <c r="AB443" s="318">
        <f t="shared" si="42"/>
        <v>0</v>
      </c>
      <c r="AC443" s="335">
        <f>Taula423[[#This Row],[Mòdul aplicat]]</f>
        <v>0</v>
      </c>
      <c r="AD443" s="336"/>
      <c r="AE443" s="343"/>
      <c r="AF443" s="269"/>
      <c r="AG443" s="474" t="str">
        <f>IF(Taula423[[#This Row],[Data inici contracte]]=0,"",12/365*Taula423[[#This Row],[Dies de contracte en vigor durant l´any 2023]])</f>
        <v/>
      </c>
      <c r="AH443" s="474" t="str">
        <f>IF(Taula423[[#This Row],[Data inici contracte]]=0,"",2/365*Taula423[[#This Row],[Dies de contracte en vigor durant l´any 2023]])</f>
        <v/>
      </c>
      <c r="AI443" s="322">
        <f>IF(AR443=1,((241.81/365)*Taula423[[#This Row],[Dies de contracte en vigor durant l´any 2023]]),0)</f>
        <v>0</v>
      </c>
      <c r="AJ443" s="322"/>
      <c r="AK44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10)]]&lt;&gt;"",AR443=1),1,0)</f>
        <v>0</v>
      </c>
      <c r="AL443" s="534">
        <f t="shared" si="46"/>
        <v>0</v>
      </c>
      <c r="AM44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43" s="322"/>
      <c r="AO443" s="274"/>
      <c r="AP443" s="274"/>
      <c r="AR443" s="429">
        <f>IF(Taula423[[#This Row],[Núm. d''ordre]]&lt;&gt;"",1,0)</f>
        <v>0</v>
      </c>
      <c r="AT443" s="429">
        <f>IF(Taula423[[#This Row],[Núm. d''ordre]]&gt;0,1,0)</f>
        <v>1</v>
      </c>
      <c r="AV443" s="275">
        <f t="shared" si="47"/>
        <v>0</v>
      </c>
      <c r="AW443" s="275">
        <f t="shared" si="48"/>
        <v>0</v>
      </c>
      <c r="AX443" s="275">
        <f t="shared" si="43"/>
        <v>0</v>
      </c>
      <c r="AY443" s="274"/>
      <c r="AZ443" s="275">
        <f t="shared" si="44"/>
        <v>0</v>
      </c>
      <c r="BA443" s="275">
        <f t="shared" si="45"/>
        <v>0</v>
      </c>
      <c r="BZ443" s="276"/>
      <c r="CA443" s="276"/>
      <c r="CB443" s="276"/>
    </row>
    <row r="444" spans="1:80" ht="13.5" customHeight="1">
      <c r="A444" s="267"/>
      <c r="B444" s="274" t="str">
        <f>IF($C444&lt;&gt;"",MAX($B$7:B443)+1,"")</f>
        <v/>
      </c>
      <c r="C444" s="325"/>
      <c r="D444" s="337"/>
      <c r="E444" s="338"/>
      <c r="F444" s="311"/>
      <c r="G444" s="311"/>
      <c r="H444" s="324"/>
      <c r="I444" s="313">
        <f ca="1">DATEDIF(Taula423[[#This Row],[Data naixement dd/mm/aaaa]],TODAY(),"Y")</f>
        <v>124</v>
      </c>
      <c r="J444" s="325"/>
      <c r="K444" s="329"/>
      <c r="L444" s="342"/>
      <c r="M444" s="328"/>
      <c r="N444" s="328"/>
      <c r="O444" s="533" t="str">
        <f>IF(Taula423[[#This Row],[Data inici contracte]]&lt;&gt;0,Taula423[[#This Row],[Data finalització contracte]]+1,"")</f>
        <v/>
      </c>
      <c r="P44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44" s="373" t="str">
        <f>IF(Taula423[[#This Row],[Data inici contracte]]&lt;&gt;0,((Taula423[[#This Row],[Dies de contracte en vigor durant l´any 2023]]/365)*14),"")</f>
        <v/>
      </c>
      <c r="R444" s="367"/>
      <c r="S444" s="367"/>
      <c r="T44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44" s="373" t="str">
        <f>IF(Taula423[[#This Row],[Suma total d''hores d''atenció]]=0,"",AM444)</f>
        <v/>
      </c>
      <c r="V444" s="329"/>
      <c r="W444" s="339"/>
      <c r="X444" s="339"/>
      <c r="Y444" s="339"/>
      <c r="Z444" s="339"/>
      <c r="AA444" s="339"/>
      <c r="AB444" s="318">
        <f t="shared" si="42"/>
        <v>0</v>
      </c>
      <c r="AC444" s="335">
        <f>Taula423[[#This Row],[Mòdul aplicat]]</f>
        <v>0</v>
      </c>
      <c r="AD444" s="336"/>
      <c r="AE444" s="343"/>
      <c r="AF444" s="269"/>
      <c r="AG444" s="474" t="str">
        <f>IF(Taula423[[#This Row],[Data inici contracte]]=0,"",12/365*Taula423[[#This Row],[Dies de contracte en vigor durant l´any 2023]])</f>
        <v/>
      </c>
      <c r="AH444" s="474" t="str">
        <f>IF(Taula423[[#This Row],[Data inici contracte]]=0,"",2/365*Taula423[[#This Row],[Dies de contracte en vigor durant l´any 2023]])</f>
        <v/>
      </c>
      <c r="AI444" s="322">
        <f>IF(AR444=1,((241.81/365)*Taula423[[#This Row],[Dies de contracte en vigor durant l´any 2023]]),0)</f>
        <v>0</v>
      </c>
      <c r="AJ444" s="322"/>
      <c r="AK44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10)]]&lt;&gt;"",AR444=1),1,0)</f>
        <v>0</v>
      </c>
      <c r="AL444" s="534">
        <f t="shared" si="46"/>
        <v>0</v>
      </c>
      <c r="AM44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44" s="322"/>
      <c r="AO444" s="274"/>
      <c r="AP444" s="274"/>
      <c r="AR444" s="429">
        <f>IF(Taula423[[#This Row],[Núm. d''ordre]]&lt;&gt;"",1,0)</f>
        <v>0</v>
      </c>
      <c r="AT444" s="429">
        <f>IF(Taula423[[#This Row],[Núm. d''ordre]]&gt;0,1,0)</f>
        <v>1</v>
      </c>
      <c r="AV444" s="275">
        <f t="shared" si="47"/>
        <v>0</v>
      </c>
      <c r="AW444" s="275">
        <f t="shared" si="48"/>
        <v>0</v>
      </c>
      <c r="AX444" s="275">
        <f t="shared" si="43"/>
        <v>0</v>
      </c>
      <c r="AY444" s="274"/>
      <c r="AZ444" s="275">
        <f t="shared" si="44"/>
        <v>0</v>
      </c>
      <c r="BA444" s="275">
        <f t="shared" si="45"/>
        <v>0</v>
      </c>
      <c r="BZ444" s="276"/>
      <c r="CA444" s="276"/>
      <c r="CB444" s="276"/>
    </row>
    <row r="445" spans="1:80" ht="13.5" customHeight="1">
      <c r="A445" s="267"/>
      <c r="B445" s="274" t="str">
        <f>IF($C445&lt;&gt;"",MAX($B$7:B444)+1,"")</f>
        <v/>
      </c>
      <c r="C445" s="325"/>
      <c r="D445" s="337"/>
      <c r="E445" s="338"/>
      <c r="F445" s="311"/>
      <c r="G445" s="311"/>
      <c r="H445" s="324"/>
      <c r="I445" s="313">
        <f ca="1">DATEDIF(Taula423[[#This Row],[Data naixement dd/mm/aaaa]],TODAY(),"Y")</f>
        <v>124</v>
      </c>
      <c r="J445" s="325"/>
      <c r="K445" s="329"/>
      <c r="L445" s="342"/>
      <c r="M445" s="328"/>
      <c r="N445" s="328"/>
      <c r="O445" s="533" t="str">
        <f>IF(Taula423[[#This Row],[Data inici contracte]]&lt;&gt;0,Taula423[[#This Row],[Data finalització contracte]]+1,"")</f>
        <v/>
      </c>
      <c r="P44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45" s="373" t="str">
        <f>IF(Taula423[[#This Row],[Data inici contracte]]&lt;&gt;0,((Taula423[[#This Row],[Dies de contracte en vigor durant l´any 2023]]/365)*14),"")</f>
        <v/>
      </c>
      <c r="R445" s="367"/>
      <c r="S445" s="367"/>
      <c r="T44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45" s="373" t="str">
        <f>IF(Taula423[[#This Row],[Suma total d''hores d''atenció]]=0,"",AM445)</f>
        <v/>
      </c>
      <c r="V445" s="329"/>
      <c r="W445" s="339"/>
      <c r="X445" s="339"/>
      <c r="Y445" s="339"/>
      <c r="Z445" s="339"/>
      <c r="AA445" s="339"/>
      <c r="AB445" s="318">
        <f t="shared" si="42"/>
        <v>0</v>
      </c>
      <c r="AC445" s="335">
        <f>Taula423[[#This Row],[Mòdul aplicat]]</f>
        <v>0</v>
      </c>
      <c r="AD445" s="336"/>
      <c r="AE445" s="343"/>
      <c r="AF445" s="269"/>
      <c r="AG445" s="474" t="str">
        <f>IF(Taula423[[#This Row],[Data inici contracte]]=0,"",12/365*Taula423[[#This Row],[Dies de contracte en vigor durant l´any 2023]])</f>
        <v/>
      </c>
      <c r="AH445" s="474" t="str">
        <f>IF(Taula423[[#This Row],[Data inici contracte]]=0,"",2/365*Taula423[[#This Row],[Dies de contracte en vigor durant l´any 2023]])</f>
        <v/>
      </c>
      <c r="AI445" s="322">
        <f>IF(AR445=1,((241.81/365)*Taula423[[#This Row],[Dies de contracte en vigor durant l´any 2023]]),0)</f>
        <v>0</v>
      </c>
      <c r="AJ445" s="322"/>
      <c r="AK44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10)]]&lt;&gt;"",AR445=1),1,0)</f>
        <v>0</v>
      </c>
      <c r="AL445" s="534">
        <f t="shared" si="46"/>
        <v>0</v>
      </c>
      <c r="AM44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45" s="322"/>
      <c r="AO445" s="274"/>
      <c r="AP445" s="274"/>
      <c r="AR445" s="429">
        <f>IF(Taula423[[#This Row],[Núm. d''ordre]]&lt;&gt;"",1,0)</f>
        <v>0</v>
      </c>
      <c r="AT445" s="429">
        <f>IF(Taula423[[#This Row],[Núm. d''ordre]]&gt;0,1,0)</f>
        <v>1</v>
      </c>
      <c r="AV445" s="275">
        <f t="shared" si="47"/>
        <v>0</v>
      </c>
      <c r="AW445" s="275">
        <f t="shared" si="48"/>
        <v>0</v>
      </c>
      <c r="AX445" s="275">
        <f t="shared" si="43"/>
        <v>0</v>
      </c>
      <c r="AY445" s="274"/>
      <c r="AZ445" s="275">
        <f t="shared" si="44"/>
        <v>0</v>
      </c>
      <c r="BA445" s="275">
        <f t="shared" si="45"/>
        <v>0</v>
      </c>
      <c r="BZ445" s="276"/>
      <c r="CA445" s="276"/>
      <c r="CB445" s="276"/>
    </row>
    <row r="446" spans="1:80" ht="13.5" customHeight="1">
      <c r="A446" s="267"/>
      <c r="B446" s="274" t="str">
        <f>IF($C446&lt;&gt;"",MAX($B$7:B445)+1,"")</f>
        <v/>
      </c>
      <c r="C446" s="325"/>
      <c r="D446" s="337"/>
      <c r="E446" s="338"/>
      <c r="F446" s="311"/>
      <c r="G446" s="311"/>
      <c r="H446" s="324"/>
      <c r="I446" s="313">
        <f ca="1">DATEDIF(Taula423[[#This Row],[Data naixement dd/mm/aaaa]],TODAY(),"Y")</f>
        <v>124</v>
      </c>
      <c r="J446" s="325"/>
      <c r="K446" s="329"/>
      <c r="L446" s="342"/>
      <c r="M446" s="328"/>
      <c r="N446" s="328"/>
      <c r="O446" s="533" t="str">
        <f>IF(Taula423[[#This Row],[Data inici contracte]]&lt;&gt;0,Taula423[[#This Row],[Data finalització contracte]]+1,"")</f>
        <v/>
      </c>
      <c r="P44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46" s="373" t="str">
        <f>IF(Taula423[[#This Row],[Data inici contracte]]&lt;&gt;0,((Taula423[[#This Row],[Dies de contracte en vigor durant l´any 2023]]/365)*14),"")</f>
        <v/>
      </c>
      <c r="R446" s="367"/>
      <c r="S446" s="367"/>
      <c r="T44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46" s="373" t="str">
        <f>IF(Taula423[[#This Row],[Suma total d''hores d''atenció]]=0,"",AM446)</f>
        <v/>
      </c>
      <c r="V446" s="329"/>
      <c r="W446" s="339"/>
      <c r="X446" s="339"/>
      <c r="Y446" s="339"/>
      <c r="Z446" s="339"/>
      <c r="AA446" s="339"/>
      <c r="AB446" s="318">
        <f t="shared" si="42"/>
        <v>0</v>
      </c>
      <c r="AC446" s="335">
        <f>Taula423[[#This Row],[Mòdul aplicat]]</f>
        <v>0</v>
      </c>
      <c r="AD446" s="336"/>
      <c r="AE446" s="306"/>
      <c r="AF446" s="269"/>
      <c r="AG446" s="474" t="str">
        <f>IF(Taula423[[#This Row],[Data inici contracte]]=0,"",12/365*Taula423[[#This Row],[Dies de contracte en vigor durant l´any 2023]])</f>
        <v/>
      </c>
      <c r="AH446" s="474" t="str">
        <f>IF(Taula423[[#This Row],[Data inici contracte]]=0,"",2/365*Taula423[[#This Row],[Dies de contracte en vigor durant l´any 2023]])</f>
        <v/>
      </c>
      <c r="AI446" s="322">
        <f>IF(AR446=1,((241.81/365)*Taula423[[#This Row],[Dies de contracte en vigor durant l´any 2023]]),0)</f>
        <v>0</v>
      </c>
      <c r="AJ446" s="322"/>
      <c r="AK44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10)]]&lt;&gt;"",AR446=1),1,0)</f>
        <v>0</v>
      </c>
      <c r="AL446" s="534">
        <f t="shared" si="46"/>
        <v>0</v>
      </c>
      <c r="AM44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46" s="322"/>
      <c r="AO446" s="274"/>
      <c r="AP446" s="274"/>
      <c r="AR446" s="429">
        <f>IF(Taula423[[#This Row],[Núm. d''ordre]]&lt;&gt;"",1,0)</f>
        <v>0</v>
      </c>
      <c r="AT446" s="429">
        <f>IF(Taula423[[#This Row],[Núm. d''ordre]]&gt;0,1,0)</f>
        <v>1</v>
      </c>
      <c r="AV446" s="275">
        <f t="shared" si="47"/>
        <v>0</v>
      </c>
      <c r="AW446" s="275">
        <f t="shared" si="48"/>
        <v>0</v>
      </c>
      <c r="AX446" s="275">
        <f t="shared" si="43"/>
        <v>0</v>
      </c>
      <c r="AY446" s="274"/>
      <c r="AZ446" s="275">
        <f t="shared" si="44"/>
        <v>0</v>
      </c>
      <c r="BA446" s="275">
        <f t="shared" si="45"/>
        <v>0</v>
      </c>
      <c r="BZ446" s="276"/>
      <c r="CA446" s="276"/>
      <c r="CB446" s="276"/>
    </row>
    <row r="447" spans="1:80" ht="13.5" customHeight="1">
      <c r="A447" s="267"/>
      <c r="B447" s="274" t="str">
        <f>IF($C447&lt;&gt;"",MAX($B$7:B446)+1,"")</f>
        <v/>
      </c>
      <c r="C447" s="325"/>
      <c r="D447" s="337"/>
      <c r="E447" s="338"/>
      <c r="F447" s="311"/>
      <c r="G447" s="311"/>
      <c r="H447" s="324"/>
      <c r="I447" s="313">
        <f ca="1">DATEDIF(Taula423[[#This Row],[Data naixement dd/mm/aaaa]],TODAY(),"Y")</f>
        <v>124</v>
      </c>
      <c r="J447" s="325"/>
      <c r="K447" s="329"/>
      <c r="L447" s="342"/>
      <c r="M447" s="328"/>
      <c r="N447" s="328"/>
      <c r="O447" s="533" t="str">
        <f>IF(Taula423[[#This Row],[Data inici contracte]]&lt;&gt;0,Taula423[[#This Row],[Data finalització contracte]]+1,"")</f>
        <v/>
      </c>
      <c r="P44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47" s="373" t="str">
        <f>IF(Taula423[[#This Row],[Data inici contracte]]&lt;&gt;0,((Taula423[[#This Row],[Dies de contracte en vigor durant l´any 2023]]/365)*14),"")</f>
        <v/>
      </c>
      <c r="R447" s="367"/>
      <c r="S447" s="367"/>
      <c r="T44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47" s="373" t="str">
        <f>IF(Taula423[[#This Row],[Suma total d''hores d''atenció]]=0,"",AM447)</f>
        <v/>
      </c>
      <c r="V447" s="329"/>
      <c r="W447" s="339"/>
      <c r="X447" s="339"/>
      <c r="Y447" s="339"/>
      <c r="Z447" s="339"/>
      <c r="AA447" s="339"/>
      <c r="AB447" s="318">
        <f t="shared" si="42"/>
        <v>0</v>
      </c>
      <c r="AC447" s="335">
        <f>Taula423[[#This Row],[Mòdul aplicat]]</f>
        <v>0</v>
      </c>
      <c r="AD447" s="336"/>
      <c r="AE447" s="306"/>
      <c r="AF447" s="269"/>
      <c r="AG447" s="474" t="str">
        <f>IF(Taula423[[#This Row],[Data inici contracte]]=0,"",12/365*Taula423[[#This Row],[Dies de contracte en vigor durant l´any 2023]])</f>
        <v/>
      </c>
      <c r="AH447" s="474" t="str">
        <f>IF(Taula423[[#This Row],[Data inici contracte]]=0,"",2/365*Taula423[[#This Row],[Dies de contracte en vigor durant l´any 2023]])</f>
        <v/>
      </c>
      <c r="AI447" s="322">
        <f>IF(AR447=1,((241.81/365)*Taula423[[#This Row],[Dies de contracte en vigor durant l´any 2023]]),0)</f>
        <v>0</v>
      </c>
      <c r="AJ447" s="322"/>
      <c r="AK44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10)]]&lt;&gt;"",AR447=1),1,0)</f>
        <v>0</v>
      </c>
      <c r="AL447" s="534">
        <f t="shared" si="46"/>
        <v>0</v>
      </c>
      <c r="AM44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47" s="322"/>
      <c r="AO447" s="274"/>
      <c r="AP447" s="274"/>
      <c r="AR447" s="429">
        <f>IF(Taula423[[#This Row],[Núm. d''ordre]]&lt;&gt;"",1,0)</f>
        <v>0</v>
      </c>
      <c r="AT447" s="429">
        <f>IF(Taula423[[#This Row],[Núm. d''ordre]]&gt;0,1,0)</f>
        <v>1</v>
      </c>
      <c r="AV447" s="275">
        <f t="shared" si="47"/>
        <v>0</v>
      </c>
      <c r="AW447" s="275">
        <f t="shared" si="48"/>
        <v>0</v>
      </c>
      <c r="AX447" s="275">
        <f t="shared" si="43"/>
        <v>0</v>
      </c>
      <c r="AY447" s="274"/>
      <c r="AZ447" s="275">
        <f t="shared" si="44"/>
        <v>0</v>
      </c>
      <c r="BA447" s="275">
        <f t="shared" si="45"/>
        <v>0</v>
      </c>
      <c r="BZ447" s="276"/>
      <c r="CA447" s="276"/>
      <c r="CB447" s="276"/>
    </row>
    <row r="448" spans="1:80" ht="13.5" customHeight="1">
      <c r="A448" s="267"/>
      <c r="B448" s="274" t="str">
        <f>IF($C448&lt;&gt;"",MAX($B$7:B447)+1,"")</f>
        <v/>
      </c>
      <c r="C448" s="325"/>
      <c r="D448" s="337"/>
      <c r="E448" s="338"/>
      <c r="F448" s="311"/>
      <c r="G448" s="311"/>
      <c r="H448" s="324"/>
      <c r="I448" s="313">
        <f ca="1">DATEDIF(Taula423[[#This Row],[Data naixement dd/mm/aaaa]],TODAY(),"Y")</f>
        <v>124</v>
      </c>
      <c r="J448" s="325"/>
      <c r="K448" s="329"/>
      <c r="L448" s="342"/>
      <c r="M448" s="328"/>
      <c r="N448" s="328"/>
      <c r="O448" s="533" t="str">
        <f>IF(Taula423[[#This Row],[Data inici contracte]]&lt;&gt;0,Taula423[[#This Row],[Data finalització contracte]]+1,"")</f>
        <v/>
      </c>
      <c r="P44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48" s="373" t="str">
        <f>IF(Taula423[[#This Row],[Data inici contracte]]&lt;&gt;0,((Taula423[[#This Row],[Dies de contracte en vigor durant l´any 2023]]/365)*14),"")</f>
        <v/>
      </c>
      <c r="R448" s="367"/>
      <c r="S448" s="367"/>
      <c r="T44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48" s="373" t="str">
        <f>IF(Taula423[[#This Row],[Suma total d''hores d''atenció]]=0,"",AM448)</f>
        <v/>
      </c>
      <c r="V448" s="329"/>
      <c r="W448" s="339"/>
      <c r="X448" s="339"/>
      <c r="Y448" s="339"/>
      <c r="Z448" s="339"/>
      <c r="AA448" s="339"/>
      <c r="AB448" s="318">
        <f t="shared" si="42"/>
        <v>0</v>
      </c>
      <c r="AC448" s="335">
        <f>Taula423[[#This Row],[Mòdul aplicat]]</f>
        <v>0</v>
      </c>
      <c r="AD448" s="336"/>
      <c r="AE448" s="306"/>
      <c r="AF448" s="269"/>
      <c r="AG448" s="474" t="str">
        <f>IF(Taula423[[#This Row],[Data inici contracte]]=0,"",12/365*Taula423[[#This Row],[Dies de contracte en vigor durant l´any 2023]])</f>
        <v/>
      </c>
      <c r="AH448" s="474" t="str">
        <f>IF(Taula423[[#This Row],[Data inici contracte]]=0,"",2/365*Taula423[[#This Row],[Dies de contracte en vigor durant l´any 2023]])</f>
        <v/>
      </c>
      <c r="AI448" s="322">
        <f>IF(AR448=1,((241.81/365)*Taula423[[#This Row],[Dies de contracte en vigor durant l´any 2023]]),0)</f>
        <v>0</v>
      </c>
      <c r="AJ448" s="322"/>
      <c r="AK44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10)]]&lt;&gt;"",AR448=1),1,0)</f>
        <v>0</v>
      </c>
      <c r="AL448" s="534">
        <f t="shared" si="46"/>
        <v>0</v>
      </c>
      <c r="AM44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48" s="322"/>
      <c r="AO448" s="274"/>
      <c r="AP448" s="274"/>
      <c r="AR448" s="429">
        <f>IF(Taula423[[#This Row],[Núm. d''ordre]]&lt;&gt;"",1,0)</f>
        <v>0</v>
      </c>
      <c r="AT448" s="429">
        <f>IF(Taula423[[#This Row],[Núm. d''ordre]]&gt;0,1,0)</f>
        <v>1</v>
      </c>
      <c r="AV448" s="275">
        <f t="shared" si="47"/>
        <v>0</v>
      </c>
      <c r="AW448" s="275">
        <f t="shared" si="48"/>
        <v>0</v>
      </c>
      <c r="AX448" s="275">
        <f t="shared" si="43"/>
        <v>0</v>
      </c>
      <c r="AY448" s="274"/>
      <c r="AZ448" s="275">
        <f t="shared" si="44"/>
        <v>0</v>
      </c>
      <c r="BA448" s="275">
        <f t="shared" si="45"/>
        <v>0</v>
      </c>
      <c r="BZ448" s="276"/>
      <c r="CA448" s="276"/>
      <c r="CB448" s="276"/>
    </row>
    <row r="449" spans="1:80" ht="13.5" customHeight="1">
      <c r="A449" s="267"/>
      <c r="B449" s="274" t="str">
        <f>IF($C449&lt;&gt;"",MAX($B$7:B448)+1,"")</f>
        <v/>
      </c>
      <c r="C449" s="325"/>
      <c r="D449" s="337"/>
      <c r="E449" s="338"/>
      <c r="F449" s="311"/>
      <c r="G449" s="311"/>
      <c r="H449" s="324"/>
      <c r="I449" s="313">
        <f ca="1">DATEDIF(Taula423[[#This Row],[Data naixement dd/mm/aaaa]],TODAY(),"Y")</f>
        <v>124</v>
      </c>
      <c r="J449" s="325"/>
      <c r="K449" s="329"/>
      <c r="L449" s="342"/>
      <c r="M449" s="328"/>
      <c r="N449" s="328"/>
      <c r="O449" s="533" t="str">
        <f>IF(Taula423[[#This Row],[Data inici contracte]]&lt;&gt;0,Taula423[[#This Row],[Data finalització contracte]]+1,"")</f>
        <v/>
      </c>
      <c r="P44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49" s="373" t="str">
        <f>IF(Taula423[[#This Row],[Data inici contracte]]&lt;&gt;0,((Taula423[[#This Row],[Dies de contracte en vigor durant l´any 2023]]/365)*14),"")</f>
        <v/>
      </c>
      <c r="R449" s="367"/>
      <c r="S449" s="367"/>
      <c r="T44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49" s="373" t="str">
        <f>IF(Taula423[[#This Row],[Suma total d''hores d''atenció]]=0,"",AM449)</f>
        <v/>
      </c>
      <c r="V449" s="329"/>
      <c r="W449" s="339"/>
      <c r="X449" s="339"/>
      <c r="Y449" s="339"/>
      <c r="Z449" s="339"/>
      <c r="AA449" s="339"/>
      <c r="AB449" s="318">
        <f t="shared" si="42"/>
        <v>0</v>
      </c>
      <c r="AC449" s="335">
        <f>Taula423[[#This Row],[Mòdul aplicat]]</f>
        <v>0</v>
      </c>
      <c r="AD449" s="336"/>
      <c r="AE449" s="306"/>
      <c r="AF449" s="269"/>
      <c r="AG449" s="474" t="str">
        <f>IF(Taula423[[#This Row],[Data inici contracte]]=0,"",12/365*Taula423[[#This Row],[Dies de contracte en vigor durant l´any 2023]])</f>
        <v/>
      </c>
      <c r="AH449" s="474" t="str">
        <f>IF(Taula423[[#This Row],[Data inici contracte]]=0,"",2/365*Taula423[[#This Row],[Dies de contracte en vigor durant l´any 2023]])</f>
        <v/>
      </c>
      <c r="AI449" s="322">
        <f>IF(AR449=1,((241.81/365)*Taula423[[#This Row],[Dies de contracte en vigor durant l´any 2023]]),0)</f>
        <v>0</v>
      </c>
      <c r="AJ449" s="322"/>
      <c r="AK44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10)]]&lt;&gt;"",AR449=1),1,0)</f>
        <v>0</v>
      </c>
      <c r="AL449" s="534">
        <f t="shared" si="46"/>
        <v>0</v>
      </c>
      <c r="AM44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49" s="322"/>
      <c r="AO449" s="274"/>
      <c r="AP449" s="274"/>
      <c r="AR449" s="429">
        <f>IF(Taula423[[#This Row],[Núm. d''ordre]]&lt;&gt;"",1,0)</f>
        <v>0</v>
      </c>
      <c r="AT449" s="429">
        <f>IF(Taula423[[#This Row],[Núm. d''ordre]]&gt;0,1,0)</f>
        <v>1</v>
      </c>
      <c r="AV449" s="275">
        <f t="shared" si="47"/>
        <v>0</v>
      </c>
      <c r="AW449" s="275">
        <f t="shared" si="48"/>
        <v>0</v>
      </c>
      <c r="AX449" s="275">
        <f t="shared" si="43"/>
        <v>0</v>
      </c>
      <c r="AY449" s="274"/>
      <c r="AZ449" s="275">
        <f t="shared" si="44"/>
        <v>0</v>
      </c>
      <c r="BA449" s="275">
        <f t="shared" si="45"/>
        <v>0</v>
      </c>
      <c r="BZ449" s="276"/>
      <c r="CA449" s="276"/>
      <c r="CB449" s="276"/>
    </row>
    <row r="450" spans="1:80" ht="13.5" customHeight="1">
      <c r="A450" s="267"/>
      <c r="B450" s="274" t="str">
        <f>IF($C450&lt;&gt;"",MAX($B$7:B449)+1,"")</f>
        <v/>
      </c>
      <c r="C450" s="325"/>
      <c r="D450" s="337"/>
      <c r="E450" s="338"/>
      <c r="F450" s="311"/>
      <c r="G450" s="311"/>
      <c r="H450" s="324"/>
      <c r="I450" s="313">
        <f ca="1">DATEDIF(Taula423[[#This Row],[Data naixement dd/mm/aaaa]],TODAY(),"Y")</f>
        <v>124</v>
      </c>
      <c r="J450" s="325"/>
      <c r="K450" s="329"/>
      <c r="L450" s="342"/>
      <c r="M450" s="328"/>
      <c r="N450" s="328"/>
      <c r="O450" s="533" t="str">
        <f>IF(Taula423[[#This Row],[Data inici contracte]]&lt;&gt;0,Taula423[[#This Row],[Data finalització contracte]]+1,"")</f>
        <v/>
      </c>
      <c r="P45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50" s="373" t="str">
        <f>IF(Taula423[[#This Row],[Data inici contracte]]&lt;&gt;0,((Taula423[[#This Row],[Dies de contracte en vigor durant l´any 2023]]/365)*14),"")</f>
        <v/>
      </c>
      <c r="R450" s="367"/>
      <c r="S450" s="367"/>
      <c r="T45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50" s="373" t="str">
        <f>IF(Taula423[[#This Row],[Suma total d''hores d''atenció]]=0,"",AM450)</f>
        <v/>
      </c>
      <c r="V450" s="329"/>
      <c r="W450" s="339"/>
      <c r="X450" s="339"/>
      <c r="Y450" s="339"/>
      <c r="Z450" s="339"/>
      <c r="AA450" s="339"/>
      <c r="AB450" s="318">
        <f t="shared" si="42"/>
        <v>0</v>
      </c>
      <c r="AC450" s="335">
        <f>Taula423[[#This Row],[Mòdul aplicat]]</f>
        <v>0</v>
      </c>
      <c r="AD450" s="336"/>
      <c r="AE450" s="306"/>
      <c r="AF450" s="269"/>
      <c r="AG450" s="474" t="str">
        <f>IF(Taula423[[#This Row],[Data inici contracte]]=0,"",12/365*Taula423[[#This Row],[Dies de contracte en vigor durant l´any 2023]])</f>
        <v/>
      </c>
      <c r="AH450" s="474" t="str">
        <f>IF(Taula423[[#This Row],[Data inici contracte]]=0,"",2/365*Taula423[[#This Row],[Dies de contracte en vigor durant l´any 2023]])</f>
        <v/>
      </c>
      <c r="AI450" s="322">
        <f>IF(AR450=1,((241.81/365)*Taula423[[#This Row],[Dies de contracte en vigor durant l´any 2023]]),0)</f>
        <v>0</v>
      </c>
      <c r="AJ450" s="322"/>
      <c r="AK45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10)]]&lt;&gt;"",AR450=1),1,0)</f>
        <v>0</v>
      </c>
      <c r="AL450" s="534">
        <f t="shared" si="46"/>
        <v>0</v>
      </c>
      <c r="AM45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50" s="322"/>
      <c r="AO450" s="274"/>
      <c r="AP450" s="274"/>
      <c r="AR450" s="429">
        <f>IF(Taula423[[#This Row],[Núm. d''ordre]]&lt;&gt;"",1,0)</f>
        <v>0</v>
      </c>
      <c r="AT450" s="429">
        <f>IF(Taula423[[#This Row],[Núm. d''ordre]]&gt;0,1,0)</f>
        <v>1</v>
      </c>
      <c r="AV450" s="275">
        <f t="shared" si="47"/>
        <v>0</v>
      </c>
      <c r="AW450" s="275">
        <f t="shared" si="48"/>
        <v>0</v>
      </c>
      <c r="AX450" s="275">
        <f t="shared" si="43"/>
        <v>0</v>
      </c>
      <c r="AY450" s="274"/>
      <c r="AZ450" s="275">
        <f t="shared" si="44"/>
        <v>0</v>
      </c>
      <c r="BA450" s="275">
        <f t="shared" si="45"/>
        <v>0</v>
      </c>
      <c r="BZ450" s="276"/>
      <c r="CA450" s="276"/>
      <c r="CB450" s="276"/>
    </row>
    <row r="451" spans="1:80" ht="13.5" customHeight="1">
      <c r="A451" s="267"/>
      <c r="B451" s="274" t="str">
        <f>IF($C451&lt;&gt;"",MAX($B$7:B450)+1,"")</f>
        <v/>
      </c>
      <c r="C451" s="325"/>
      <c r="D451" s="337"/>
      <c r="E451" s="338"/>
      <c r="F451" s="311"/>
      <c r="G451" s="311"/>
      <c r="H451" s="324"/>
      <c r="I451" s="313">
        <f ca="1">DATEDIF(Taula423[[#This Row],[Data naixement dd/mm/aaaa]],TODAY(),"Y")</f>
        <v>124</v>
      </c>
      <c r="J451" s="325"/>
      <c r="K451" s="329"/>
      <c r="L451" s="342"/>
      <c r="M451" s="328"/>
      <c r="N451" s="328"/>
      <c r="O451" s="533" t="str">
        <f>IF(Taula423[[#This Row],[Data inici contracte]]&lt;&gt;0,Taula423[[#This Row],[Data finalització contracte]]+1,"")</f>
        <v/>
      </c>
      <c r="P45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51" s="373" t="str">
        <f>IF(Taula423[[#This Row],[Data inici contracte]]&lt;&gt;0,((Taula423[[#This Row],[Dies de contracte en vigor durant l´any 2023]]/365)*14),"")</f>
        <v/>
      </c>
      <c r="R451" s="367"/>
      <c r="S451" s="367"/>
      <c r="T45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51" s="373" t="str">
        <f>IF(Taula423[[#This Row],[Suma total d''hores d''atenció]]=0,"",AM451)</f>
        <v/>
      </c>
      <c r="V451" s="329"/>
      <c r="W451" s="339"/>
      <c r="X451" s="339"/>
      <c r="Y451" s="339"/>
      <c r="Z451" s="339"/>
      <c r="AA451" s="339"/>
      <c r="AB451" s="318">
        <f t="shared" si="42"/>
        <v>0</v>
      </c>
      <c r="AC451" s="335">
        <f>Taula423[[#This Row],[Mòdul aplicat]]</f>
        <v>0</v>
      </c>
      <c r="AD451" s="336"/>
      <c r="AE451" s="306"/>
      <c r="AF451" s="269"/>
      <c r="AG451" s="474" t="str">
        <f>IF(Taula423[[#This Row],[Data inici contracte]]=0,"",12/365*Taula423[[#This Row],[Dies de contracte en vigor durant l´any 2023]])</f>
        <v/>
      </c>
      <c r="AH451" s="474" t="str">
        <f>IF(Taula423[[#This Row],[Data inici contracte]]=0,"",2/365*Taula423[[#This Row],[Dies de contracte en vigor durant l´any 2023]])</f>
        <v/>
      </c>
      <c r="AI451" s="322">
        <f>IF(AR451=1,((241.81/365)*Taula423[[#This Row],[Dies de contracte en vigor durant l´any 2023]]),0)</f>
        <v>0</v>
      </c>
      <c r="AJ451" s="322"/>
      <c r="AK45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10)]]&lt;&gt;"",AR451=1),1,0)</f>
        <v>0</v>
      </c>
      <c r="AL451" s="534">
        <f t="shared" si="46"/>
        <v>0</v>
      </c>
      <c r="AM45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51" s="322"/>
      <c r="AO451" s="274"/>
      <c r="AP451" s="274"/>
      <c r="AR451" s="429">
        <f>IF(Taula423[[#This Row],[Núm. d''ordre]]&lt;&gt;"",1,0)</f>
        <v>0</v>
      </c>
      <c r="AT451" s="429">
        <f>IF(Taula423[[#This Row],[Núm. d''ordre]]&gt;0,1,0)</f>
        <v>1</v>
      </c>
      <c r="AV451" s="275">
        <f t="shared" si="47"/>
        <v>0</v>
      </c>
      <c r="AW451" s="275">
        <f t="shared" si="48"/>
        <v>0</v>
      </c>
      <c r="AX451" s="275">
        <f t="shared" si="43"/>
        <v>0</v>
      </c>
      <c r="AY451" s="274"/>
      <c r="AZ451" s="275">
        <f t="shared" si="44"/>
        <v>0</v>
      </c>
      <c r="BA451" s="275">
        <f t="shared" si="45"/>
        <v>0</v>
      </c>
      <c r="BZ451" s="276"/>
      <c r="CA451" s="276"/>
      <c r="CB451" s="276"/>
    </row>
    <row r="452" spans="1:80" ht="13.5" customHeight="1">
      <c r="A452" s="267"/>
      <c r="B452" s="274" t="str">
        <f>IF($C452&lt;&gt;"",MAX($B$7:B451)+1,"")</f>
        <v/>
      </c>
      <c r="C452" s="325"/>
      <c r="D452" s="337"/>
      <c r="E452" s="338"/>
      <c r="F452" s="311"/>
      <c r="G452" s="311"/>
      <c r="H452" s="324"/>
      <c r="I452" s="313">
        <f ca="1">DATEDIF(Taula423[[#This Row],[Data naixement dd/mm/aaaa]],TODAY(),"Y")</f>
        <v>124</v>
      </c>
      <c r="J452" s="325"/>
      <c r="K452" s="329"/>
      <c r="L452" s="342"/>
      <c r="M452" s="328"/>
      <c r="N452" s="328"/>
      <c r="O452" s="533" t="str">
        <f>IF(Taula423[[#This Row],[Data inici contracte]]&lt;&gt;0,Taula423[[#This Row],[Data finalització contracte]]+1,"")</f>
        <v/>
      </c>
      <c r="P45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52" s="373" t="str">
        <f>IF(Taula423[[#This Row],[Data inici contracte]]&lt;&gt;0,((Taula423[[#This Row],[Dies de contracte en vigor durant l´any 2023]]/365)*14),"")</f>
        <v/>
      </c>
      <c r="R452" s="367"/>
      <c r="S452" s="367"/>
      <c r="T45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52" s="373" t="str">
        <f>IF(Taula423[[#This Row],[Suma total d''hores d''atenció]]=0,"",AM452)</f>
        <v/>
      </c>
      <c r="V452" s="329"/>
      <c r="W452" s="339"/>
      <c r="X452" s="339"/>
      <c r="Y452" s="339"/>
      <c r="Z452" s="339"/>
      <c r="AA452" s="339"/>
      <c r="AB452" s="318">
        <f t="shared" si="42"/>
        <v>0</v>
      </c>
      <c r="AC452" s="335">
        <f>Taula423[[#This Row],[Mòdul aplicat]]</f>
        <v>0</v>
      </c>
      <c r="AD452" s="336"/>
      <c r="AE452" s="343"/>
      <c r="AF452" s="269"/>
      <c r="AG452" s="474" t="str">
        <f>IF(Taula423[[#This Row],[Data inici contracte]]=0,"",12/365*Taula423[[#This Row],[Dies de contracte en vigor durant l´any 2023]])</f>
        <v/>
      </c>
      <c r="AH452" s="474" t="str">
        <f>IF(Taula423[[#This Row],[Data inici contracte]]=0,"",2/365*Taula423[[#This Row],[Dies de contracte en vigor durant l´any 2023]])</f>
        <v/>
      </c>
      <c r="AI452" s="322">
        <f>IF(AR452=1,((241.81/365)*Taula423[[#This Row],[Dies de contracte en vigor durant l´any 2023]]),0)</f>
        <v>0</v>
      </c>
      <c r="AJ452" s="322"/>
      <c r="AK45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10)]]&lt;&gt;"",AR452=1),1,0)</f>
        <v>0</v>
      </c>
      <c r="AL452" s="534">
        <f t="shared" si="46"/>
        <v>0</v>
      </c>
      <c r="AM45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52" s="322"/>
      <c r="AO452" s="274"/>
      <c r="AP452" s="274"/>
      <c r="AR452" s="429">
        <f>IF(Taula423[[#This Row],[Núm. d''ordre]]&lt;&gt;"",1,0)</f>
        <v>0</v>
      </c>
      <c r="AT452" s="429">
        <f>IF(Taula423[[#This Row],[Núm. d''ordre]]&gt;0,1,0)</f>
        <v>1</v>
      </c>
      <c r="AV452" s="275">
        <f t="shared" si="47"/>
        <v>0</v>
      </c>
      <c r="AW452" s="275">
        <f t="shared" si="48"/>
        <v>0</v>
      </c>
      <c r="AX452" s="275">
        <f t="shared" si="43"/>
        <v>0</v>
      </c>
      <c r="AY452" s="274"/>
      <c r="AZ452" s="275">
        <f t="shared" si="44"/>
        <v>0</v>
      </c>
      <c r="BA452" s="275">
        <f t="shared" si="45"/>
        <v>0</v>
      </c>
      <c r="BZ452" s="276"/>
      <c r="CA452" s="276"/>
      <c r="CB452" s="276"/>
    </row>
    <row r="453" spans="1:80" ht="13.5" customHeight="1">
      <c r="A453" s="267"/>
      <c r="B453" s="274" t="str">
        <f>IF($C453&lt;&gt;"",MAX($B$7:B452)+1,"")</f>
        <v/>
      </c>
      <c r="C453" s="325"/>
      <c r="D453" s="337"/>
      <c r="E453" s="338"/>
      <c r="F453" s="311"/>
      <c r="G453" s="311"/>
      <c r="H453" s="324"/>
      <c r="I453" s="313">
        <f ca="1">DATEDIF(Taula423[[#This Row],[Data naixement dd/mm/aaaa]],TODAY(),"Y")</f>
        <v>124</v>
      </c>
      <c r="J453" s="325"/>
      <c r="K453" s="329"/>
      <c r="L453" s="342"/>
      <c r="M453" s="328"/>
      <c r="N453" s="328"/>
      <c r="O453" s="533" t="str">
        <f>IF(Taula423[[#This Row],[Data inici contracte]]&lt;&gt;0,Taula423[[#This Row],[Data finalització contracte]]+1,"")</f>
        <v/>
      </c>
      <c r="P45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53" s="373" t="str">
        <f>IF(Taula423[[#This Row],[Data inici contracte]]&lt;&gt;0,((Taula423[[#This Row],[Dies de contracte en vigor durant l´any 2023]]/365)*14),"")</f>
        <v/>
      </c>
      <c r="R453" s="367"/>
      <c r="S453" s="367"/>
      <c r="T45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53" s="373" t="str">
        <f>IF(Taula423[[#This Row],[Suma total d''hores d''atenció]]=0,"",AM453)</f>
        <v/>
      </c>
      <c r="V453" s="329"/>
      <c r="W453" s="339"/>
      <c r="X453" s="339"/>
      <c r="Y453" s="339"/>
      <c r="Z453" s="339"/>
      <c r="AA453" s="339"/>
      <c r="AB453" s="318">
        <f t="shared" si="42"/>
        <v>0</v>
      </c>
      <c r="AC453" s="335">
        <f>Taula423[[#This Row],[Mòdul aplicat]]</f>
        <v>0</v>
      </c>
      <c r="AD453" s="336"/>
      <c r="AE453" s="343"/>
      <c r="AF453" s="269"/>
      <c r="AG453" s="474" t="str">
        <f>IF(Taula423[[#This Row],[Data inici contracte]]=0,"",12/365*Taula423[[#This Row],[Dies de contracte en vigor durant l´any 2023]])</f>
        <v/>
      </c>
      <c r="AH453" s="474" t="str">
        <f>IF(Taula423[[#This Row],[Data inici contracte]]=0,"",2/365*Taula423[[#This Row],[Dies de contracte en vigor durant l´any 2023]])</f>
        <v/>
      </c>
      <c r="AI453" s="322">
        <f>IF(AR453=1,((241.81/365)*Taula423[[#This Row],[Dies de contracte en vigor durant l´any 2023]]),0)</f>
        <v>0</v>
      </c>
      <c r="AJ453" s="322"/>
      <c r="AK45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10)]]&lt;&gt;"",AR453=1),1,0)</f>
        <v>0</v>
      </c>
      <c r="AL453" s="534">
        <f t="shared" si="46"/>
        <v>0</v>
      </c>
      <c r="AM45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53" s="322"/>
      <c r="AO453" s="274"/>
      <c r="AP453" s="274"/>
      <c r="AR453" s="429">
        <f>IF(Taula423[[#This Row],[Núm. d''ordre]]&lt;&gt;"",1,0)</f>
        <v>0</v>
      </c>
      <c r="AT453" s="429">
        <f>IF(Taula423[[#This Row],[Núm. d''ordre]]&gt;0,1,0)</f>
        <v>1</v>
      </c>
      <c r="AV453" s="275">
        <f t="shared" si="47"/>
        <v>0</v>
      </c>
      <c r="AW453" s="275">
        <f t="shared" si="48"/>
        <v>0</v>
      </c>
      <c r="AX453" s="275">
        <f t="shared" si="43"/>
        <v>0</v>
      </c>
      <c r="AY453" s="274"/>
      <c r="AZ453" s="275">
        <f t="shared" si="44"/>
        <v>0</v>
      </c>
      <c r="BA453" s="275">
        <f t="shared" si="45"/>
        <v>0</v>
      </c>
      <c r="BZ453" s="276"/>
      <c r="CA453" s="276"/>
      <c r="CB453" s="276"/>
    </row>
    <row r="454" spans="1:80" ht="13.5" customHeight="1">
      <c r="A454" s="267"/>
      <c r="B454" s="274" t="str">
        <f>IF($C454&lt;&gt;"",MAX($B$7:B453)+1,"")</f>
        <v/>
      </c>
      <c r="C454" s="325"/>
      <c r="D454" s="337"/>
      <c r="E454" s="338"/>
      <c r="F454" s="311"/>
      <c r="G454" s="311"/>
      <c r="H454" s="324"/>
      <c r="I454" s="313">
        <f ca="1">DATEDIF(Taula423[[#This Row],[Data naixement dd/mm/aaaa]],TODAY(),"Y")</f>
        <v>124</v>
      </c>
      <c r="J454" s="325"/>
      <c r="K454" s="329"/>
      <c r="L454" s="342"/>
      <c r="M454" s="328"/>
      <c r="N454" s="328"/>
      <c r="O454" s="533" t="str">
        <f>IF(Taula423[[#This Row],[Data inici contracte]]&lt;&gt;0,Taula423[[#This Row],[Data finalització contracte]]+1,"")</f>
        <v/>
      </c>
      <c r="P45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54" s="373" t="str">
        <f>IF(Taula423[[#This Row],[Data inici contracte]]&lt;&gt;0,((Taula423[[#This Row],[Dies de contracte en vigor durant l´any 2023]]/365)*14),"")</f>
        <v/>
      </c>
      <c r="R454" s="367"/>
      <c r="S454" s="367"/>
      <c r="T45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54" s="373" t="str">
        <f>IF(Taula423[[#This Row],[Suma total d''hores d''atenció]]=0,"",AM454)</f>
        <v/>
      </c>
      <c r="V454" s="329"/>
      <c r="W454" s="339"/>
      <c r="X454" s="339"/>
      <c r="Y454" s="339"/>
      <c r="Z454" s="339"/>
      <c r="AA454" s="339"/>
      <c r="AB454" s="318">
        <f t="shared" si="42"/>
        <v>0</v>
      </c>
      <c r="AC454" s="335">
        <f>Taula423[[#This Row],[Mòdul aplicat]]</f>
        <v>0</v>
      </c>
      <c r="AD454" s="336"/>
      <c r="AE454" s="343"/>
      <c r="AF454" s="269"/>
      <c r="AG454" s="474" t="str">
        <f>IF(Taula423[[#This Row],[Data inici contracte]]=0,"",12/365*Taula423[[#This Row],[Dies de contracte en vigor durant l´any 2023]])</f>
        <v/>
      </c>
      <c r="AH454" s="474" t="str">
        <f>IF(Taula423[[#This Row],[Data inici contracte]]=0,"",2/365*Taula423[[#This Row],[Dies de contracte en vigor durant l´any 2023]])</f>
        <v/>
      </c>
      <c r="AI454" s="322">
        <f>IF(AR454=1,((241.81/365)*Taula423[[#This Row],[Dies de contracte en vigor durant l´any 2023]]),0)</f>
        <v>0</v>
      </c>
      <c r="AJ454" s="322"/>
      <c r="AK45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10)]]&lt;&gt;"",AR454=1),1,0)</f>
        <v>0</v>
      </c>
      <c r="AL454" s="534">
        <f t="shared" si="46"/>
        <v>0</v>
      </c>
      <c r="AM45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54" s="322"/>
      <c r="AO454" s="274"/>
      <c r="AP454" s="274"/>
      <c r="AR454" s="429">
        <f>IF(Taula423[[#This Row],[Núm. d''ordre]]&lt;&gt;"",1,0)</f>
        <v>0</v>
      </c>
      <c r="AT454" s="429">
        <f>IF(Taula423[[#This Row],[Núm. d''ordre]]&gt;0,1,0)</f>
        <v>1</v>
      </c>
      <c r="AV454" s="275">
        <f t="shared" si="47"/>
        <v>0</v>
      </c>
      <c r="AW454" s="275">
        <f t="shared" si="48"/>
        <v>0</v>
      </c>
      <c r="AX454" s="275">
        <f t="shared" si="43"/>
        <v>0</v>
      </c>
      <c r="AY454" s="274"/>
      <c r="AZ454" s="275">
        <f t="shared" si="44"/>
        <v>0</v>
      </c>
      <c r="BA454" s="275">
        <f t="shared" si="45"/>
        <v>0</v>
      </c>
      <c r="BZ454" s="276"/>
      <c r="CA454" s="276"/>
      <c r="CB454" s="276"/>
    </row>
    <row r="455" spans="1:80" ht="13.5" customHeight="1">
      <c r="A455" s="267"/>
      <c r="B455" s="274" t="str">
        <f>IF($C455&lt;&gt;"",MAX($B$7:B454)+1,"")</f>
        <v/>
      </c>
      <c r="C455" s="325"/>
      <c r="D455" s="337"/>
      <c r="E455" s="338"/>
      <c r="F455" s="311"/>
      <c r="G455" s="311"/>
      <c r="H455" s="324"/>
      <c r="I455" s="313">
        <f ca="1">DATEDIF(Taula423[[#This Row],[Data naixement dd/mm/aaaa]],TODAY(),"Y")</f>
        <v>124</v>
      </c>
      <c r="J455" s="325"/>
      <c r="K455" s="329"/>
      <c r="L455" s="342"/>
      <c r="M455" s="328"/>
      <c r="N455" s="328"/>
      <c r="O455" s="533" t="str">
        <f>IF(Taula423[[#This Row],[Data inici contracte]]&lt;&gt;0,Taula423[[#This Row],[Data finalització contracte]]+1,"")</f>
        <v/>
      </c>
      <c r="P45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55" s="373" t="str">
        <f>IF(Taula423[[#This Row],[Data inici contracte]]&lt;&gt;0,((Taula423[[#This Row],[Dies de contracte en vigor durant l´any 2023]]/365)*14),"")</f>
        <v/>
      </c>
      <c r="R455" s="367"/>
      <c r="S455" s="367"/>
      <c r="T45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55" s="373" t="str">
        <f>IF(Taula423[[#This Row],[Suma total d''hores d''atenció]]=0,"",AM455)</f>
        <v/>
      </c>
      <c r="V455" s="329"/>
      <c r="W455" s="339"/>
      <c r="X455" s="339"/>
      <c r="Y455" s="339"/>
      <c r="Z455" s="339"/>
      <c r="AA455" s="339"/>
      <c r="AB455" s="318">
        <f t="shared" ref="AB455:AB507" si="49">IF((AK455+AL455=2),AI455,0)</f>
        <v>0</v>
      </c>
      <c r="AC455" s="335">
        <f>Taula423[[#This Row],[Mòdul aplicat]]</f>
        <v>0</v>
      </c>
      <c r="AD455" s="336"/>
      <c r="AE455" s="343"/>
      <c r="AF455" s="269"/>
      <c r="AG455" s="474" t="str">
        <f>IF(Taula423[[#This Row],[Data inici contracte]]=0,"",12/365*Taula423[[#This Row],[Dies de contracte en vigor durant l´any 2023]])</f>
        <v/>
      </c>
      <c r="AH455" s="474" t="str">
        <f>IF(Taula423[[#This Row],[Data inici contracte]]=0,"",2/365*Taula423[[#This Row],[Dies de contracte en vigor durant l´any 2023]])</f>
        <v/>
      </c>
      <c r="AI455" s="322">
        <f>IF(AR455=1,((241.81/365)*Taula423[[#This Row],[Dies de contracte en vigor durant l´any 2023]]),0)</f>
        <v>0</v>
      </c>
      <c r="AJ455" s="322"/>
      <c r="AK45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10)]]&lt;&gt;"",AR455=1),1,0)</f>
        <v>0</v>
      </c>
      <c r="AL455" s="534">
        <f t="shared" si="46"/>
        <v>0</v>
      </c>
      <c r="AM45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55" s="322"/>
      <c r="AO455" s="274"/>
      <c r="AP455" s="274"/>
      <c r="AR455" s="429">
        <f>IF(Taula423[[#This Row],[Núm. d''ordre]]&lt;&gt;"",1,0)</f>
        <v>0</v>
      </c>
      <c r="AT455" s="429">
        <f>IF(Taula423[[#This Row],[Núm. d''ordre]]&gt;0,1,0)</f>
        <v>1</v>
      </c>
      <c r="AV455" s="275">
        <f t="shared" si="47"/>
        <v>0</v>
      </c>
      <c r="AW455" s="275">
        <f t="shared" si="48"/>
        <v>0</v>
      </c>
      <c r="AX455" s="275">
        <f t="shared" ref="AX455:AX506" si="50">IF(G455="No binari",1,0)</f>
        <v>0</v>
      </c>
      <c r="AY455" s="274"/>
      <c r="AZ455" s="275">
        <f t="shared" ref="AZ455:AZ506" si="51">IF(F455="Home",1,0)</f>
        <v>0</v>
      </c>
      <c r="BA455" s="275">
        <f t="shared" ref="BA455:BA506" si="52">IF(F455="Dona",1,0)</f>
        <v>0</v>
      </c>
      <c r="BZ455" s="276"/>
      <c r="CA455" s="276"/>
      <c r="CB455" s="276"/>
    </row>
    <row r="456" spans="1:80" ht="13.5" customHeight="1">
      <c r="A456" s="267"/>
      <c r="B456" s="274" t="str">
        <f>IF($C456&lt;&gt;"",MAX($B$7:B455)+1,"")</f>
        <v/>
      </c>
      <c r="C456" s="325"/>
      <c r="D456" s="337"/>
      <c r="E456" s="338"/>
      <c r="F456" s="311"/>
      <c r="G456" s="311"/>
      <c r="H456" s="324"/>
      <c r="I456" s="313">
        <f ca="1">DATEDIF(Taula423[[#This Row],[Data naixement dd/mm/aaaa]],TODAY(),"Y")</f>
        <v>124</v>
      </c>
      <c r="J456" s="325"/>
      <c r="K456" s="329"/>
      <c r="L456" s="342"/>
      <c r="M456" s="328"/>
      <c r="N456" s="328"/>
      <c r="O456" s="533" t="str">
        <f>IF(Taula423[[#This Row],[Data inici contracte]]&lt;&gt;0,Taula423[[#This Row],[Data finalització contracte]]+1,"")</f>
        <v/>
      </c>
      <c r="P45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56" s="373" t="str">
        <f>IF(Taula423[[#This Row],[Data inici contracte]]&lt;&gt;0,((Taula423[[#This Row],[Dies de contracte en vigor durant l´any 2023]]/365)*14),"")</f>
        <v/>
      </c>
      <c r="R456" s="367"/>
      <c r="S456" s="367"/>
      <c r="T45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56" s="373" t="str">
        <f>IF(Taula423[[#This Row],[Suma total d''hores d''atenció]]=0,"",AM456)</f>
        <v/>
      </c>
      <c r="V456" s="329"/>
      <c r="W456" s="339"/>
      <c r="X456" s="339"/>
      <c r="Y456" s="339"/>
      <c r="Z456" s="339"/>
      <c r="AA456" s="339"/>
      <c r="AB456" s="318">
        <f t="shared" si="49"/>
        <v>0</v>
      </c>
      <c r="AC456" s="335">
        <f>Taula423[[#This Row],[Mòdul aplicat]]</f>
        <v>0</v>
      </c>
      <c r="AD456" s="336"/>
      <c r="AE456" s="343"/>
      <c r="AF456" s="269"/>
      <c r="AG456" s="474" t="str">
        <f>IF(Taula423[[#This Row],[Data inici contracte]]=0,"",12/365*Taula423[[#This Row],[Dies de contracte en vigor durant l´any 2023]])</f>
        <v/>
      </c>
      <c r="AH456" s="474" t="str">
        <f>IF(Taula423[[#This Row],[Data inici contracte]]=0,"",2/365*Taula423[[#This Row],[Dies de contracte en vigor durant l´any 2023]])</f>
        <v/>
      </c>
      <c r="AI456" s="322">
        <f>IF(AR456=1,((241.81/365)*Taula423[[#This Row],[Dies de contracte en vigor durant l´any 2023]]),0)</f>
        <v>0</v>
      </c>
      <c r="AJ456" s="322"/>
      <c r="AK45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10)]]&lt;&gt;"",AR456=1),1,0)</f>
        <v>0</v>
      </c>
      <c r="AL456" s="534">
        <f t="shared" ref="AL456:AL506" si="53">IF(AM456="Atenció mínima assolida amb èxit",1,0)</f>
        <v>0</v>
      </c>
      <c r="AM45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56" s="322"/>
      <c r="AO456" s="274"/>
      <c r="AP456" s="274"/>
      <c r="AR456" s="429">
        <f>IF(Taula423[[#This Row],[Núm. d''ordre]]&lt;&gt;"",1,0)</f>
        <v>0</v>
      </c>
      <c r="AT456" s="429">
        <f>IF(Taula423[[#This Row],[Núm. d''ordre]]&gt;0,1,0)</f>
        <v>1</v>
      </c>
      <c r="AV456" s="275">
        <f t="shared" ref="AV456:AV506" si="54">IF(G456="Home",1,0)</f>
        <v>0</v>
      </c>
      <c r="AW456" s="275">
        <f t="shared" ref="AW456:AW506" si="55">IF(G456="Dona",1,0)</f>
        <v>0</v>
      </c>
      <c r="AX456" s="275">
        <f t="shared" si="50"/>
        <v>0</v>
      </c>
      <c r="AY456" s="274"/>
      <c r="AZ456" s="275">
        <f t="shared" si="51"/>
        <v>0</v>
      </c>
      <c r="BA456" s="275">
        <f t="shared" si="52"/>
        <v>0</v>
      </c>
      <c r="BZ456" s="276"/>
      <c r="CA456" s="276"/>
      <c r="CB456" s="276"/>
    </row>
    <row r="457" spans="1:80" ht="13.5" customHeight="1">
      <c r="A457" s="267"/>
      <c r="B457" s="274" t="str">
        <f>IF($C457&lt;&gt;"",MAX($B$7:B456)+1,"")</f>
        <v/>
      </c>
      <c r="C457" s="325"/>
      <c r="D457" s="337"/>
      <c r="E457" s="338"/>
      <c r="F457" s="311"/>
      <c r="G457" s="311"/>
      <c r="H457" s="324"/>
      <c r="I457" s="313">
        <f ca="1">DATEDIF(Taula423[[#This Row],[Data naixement dd/mm/aaaa]],TODAY(),"Y")</f>
        <v>124</v>
      </c>
      <c r="J457" s="325"/>
      <c r="K457" s="329"/>
      <c r="L457" s="342"/>
      <c r="M457" s="328"/>
      <c r="N457" s="328"/>
      <c r="O457" s="533" t="str">
        <f>IF(Taula423[[#This Row],[Data inici contracte]]&lt;&gt;0,Taula423[[#This Row],[Data finalització contracte]]+1,"")</f>
        <v/>
      </c>
      <c r="P45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57" s="373" t="str">
        <f>IF(Taula423[[#This Row],[Data inici contracte]]&lt;&gt;0,((Taula423[[#This Row],[Dies de contracte en vigor durant l´any 2023]]/365)*14),"")</f>
        <v/>
      </c>
      <c r="R457" s="367"/>
      <c r="S457" s="367"/>
      <c r="T45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57" s="373" t="str">
        <f>IF(Taula423[[#This Row],[Suma total d''hores d''atenció]]=0,"",AM457)</f>
        <v/>
      </c>
      <c r="V457" s="329"/>
      <c r="W457" s="339"/>
      <c r="X457" s="339"/>
      <c r="Y457" s="339"/>
      <c r="Z457" s="339"/>
      <c r="AA457" s="339"/>
      <c r="AB457" s="318">
        <f t="shared" si="49"/>
        <v>0</v>
      </c>
      <c r="AC457" s="335">
        <f>Taula423[[#This Row],[Mòdul aplicat]]</f>
        <v>0</v>
      </c>
      <c r="AD457" s="336"/>
      <c r="AE457" s="343"/>
      <c r="AF457" s="269"/>
      <c r="AG457" s="474" t="str">
        <f>IF(Taula423[[#This Row],[Data inici contracte]]=0,"",12/365*Taula423[[#This Row],[Dies de contracte en vigor durant l´any 2023]])</f>
        <v/>
      </c>
      <c r="AH457" s="474" t="str">
        <f>IF(Taula423[[#This Row],[Data inici contracte]]=0,"",2/365*Taula423[[#This Row],[Dies de contracte en vigor durant l´any 2023]])</f>
        <v/>
      </c>
      <c r="AI457" s="322">
        <f>IF(AR457=1,((241.81/365)*Taula423[[#This Row],[Dies de contracte en vigor durant l´any 2023]]),0)</f>
        <v>0</v>
      </c>
      <c r="AJ457" s="322"/>
      <c r="AK45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10)]]&lt;&gt;"",AR457=1),1,0)</f>
        <v>0</v>
      </c>
      <c r="AL457" s="534">
        <f t="shared" si="53"/>
        <v>0</v>
      </c>
      <c r="AM45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57" s="322"/>
      <c r="AO457" s="274"/>
      <c r="AP457" s="274"/>
      <c r="AR457" s="429">
        <f>IF(Taula423[[#This Row],[Núm. d''ordre]]&lt;&gt;"",1,0)</f>
        <v>0</v>
      </c>
      <c r="AT457" s="429">
        <f>IF(Taula423[[#This Row],[Núm. d''ordre]]&gt;0,1,0)</f>
        <v>1</v>
      </c>
      <c r="AV457" s="275">
        <f t="shared" si="54"/>
        <v>0</v>
      </c>
      <c r="AW457" s="275">
        <f t="shared" si="55"/>
        <v>0</v>
      </c>
      <c r="AX457" s="275">
        <f t="shared" si="50"/>
        <v>0</v>
      </c>
      <c r="AY457" s="274"/>
      <c r="AZ457" s="275">
        <f t="shared" si="51"/>
        <v>0</v>
      </c>
      <c r="BA457" s="275">
        <f t="shared" si="52"/>
        <v>0</v>
      </c>
      <c r="BZ457" s="276"/>
      <c r="CA457" s="276"/>
      <c r="CB457" s="276"/>
    </row>
    <row r="458" spans="1:80" ht="13.5" customHeight="1">
      <c r="A458" s="267"/>
      <c r="B458" s="274" t="str">
        <f>IF($C458&lt;&gt;"",MAX($B$7:B457)+1,"")</f>
        <v/>
      </c>
      <c r="C458" s="325"/>
      <c r="D458" s="337"/>
      <c r="E458" s="338"/>
      <c r="F458" s="311"/>
      <c r="G458" s="311"/>
      <c r="H458" s="324"/>
      <c r="I458" s="313">
        <f ca="1">DATEDIF(Taula423[[#This Row],[Data naixement dd/mm/aaaa]],TODAY(),"Y")</f>
        <v>124</v>
      </c>
      <c r="J458" s="325"/>
      <c r="K458" s="329"/>
      <c r="L458" s="342"/>
      <c r="M458" s="328"/>
      <c r="N458" s="328"/>
      <c r="O458" s="533" t="str">
        <f>IF(Taula423[[#This Row],[Data inici contracte]]&lt;&gt;0,Taula423[[#This Row],[Data finalització contracte]]+1,"")</f>
        <v/>
      </c>
      <c r="P45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58" s="373" t="str">
        <f>IF(Taula423[[#This Row],[Data inici contracte]]&lt;&gt;0,((Taula423[[#This Row],[Dies de contracte en vigor durant l´any 2023]]/365)*14),"")</f>
        <v/>
      </c>
      <c r="R458" s="367"/>
      <c r="S458" s="367"/>
      <c r="T45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58" s="373" t="str">
        <f>IF(Taula423[[#This Row],[Suma total d''hores d''atenció]]=0,"",AM458)</f>
        <v/>
      </c>
      <c r="V458" s="329"/>
      <c r="W458" s="339"/>
      <c r="X458" s="339"/>
      <c r="Y458" s="339"/>
      <c r="Z458" s="339"/>
      <c r="AA458" s="339"/>
      <c r="AB458" s="318">
        <f t="shared" si="49"/>
        <v>0</v>
      </c>
      <c r="AC458" s="335">
        <f>Taula423[[#This Row],[Mòdul aplicat]]</f>
        <v>0</v>
      </c>
      <c r="AD458" s="336"/>
      <c r="AE458" s="343"/>
      <c r="AF458" s="269"/>
      <c r="AG458" s="474" t="str">
        <f>IF(Taula423[[#This Row],[Data inici contracte]]=0,"",12/365*Taula423[[#This Row],[Dies de contracte en vigor durant l´any 2023]])</f>
        <v/>
      </c>
      <c r="AH458" s="474" t="str">
        <f>IF(Taula423[[#This Row],[Data inici contracte]]=0,"",2/365*Taula423[[#This Row],[Dies de contracte en vigor durant l´any 2023]])</f>
        <v/>
      </c>
      <c r="AI458" s="322">
        <f>IF(AR458=1,((241.81/365)*Taula423[[#This Row],[Dies de contracte en vigor durant l´any 2023]]),0)</f>
        <v>0</v>
      </c>
      <c r="AJ458" s="322"/>
      <c r="AK45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10)]]&lt;&gt;"",AR458=1),1,0)</f>
        <v>0</v>
      </c>
      <c r="AL458" s="534">
        <f t="shared" si="53"/>
        <v>0</v>
      </c>
      <c r="AM45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58" s="322"/>
      <c r="AO458" s="274"/>
      <c r="AP458" s="274"/>
      <c r="AR458" s="429">
        <f>IF(Taula423[[#This Row],[Núm. d''ordre]]&lt;&gt;"",1,0)</f>
        <v>0</v>
      </c>
      <c r="AT458" s="429">
        <f>IF(Taula423[[#This Row],[Núm. d''ordre]]&gt;0,1,0)</f>
        <v>1</v>
      </c>
      <c r="AV458" s="275">
        <f t="shared" si="54"/>
        <v>0</v>
      </c>
      <c r="AW458" s="275">
        <f t="shared" si="55"/>
        <v>0</v>
      </c>
      <c r="AX458" s="275">
        <f t="shared" si="50"/>
        <v>0</v>
      </c>
      <c r="AY458" s="274"/>
      <c r="AZ458" s="275">
        <f t="shared" si="51"/>
        <v>0</v>
      </c>
      <c r="BA458" s="275">
        <f t="shared" si="52"/>
        <v>0</v>
      </c>
      <c r="BZ458" s="276"/>
      <c r="CA458" s="276"/>
      <c r="CB458" s="276"/>
    </row>
    <row r="459" spans="1:80" ht="13.5" customHeight="1">
      <c r="A459" s="267"/>
      <c r="B459" s="274" t="str">
        <f>IF($C459&lt;&gt;"",MAX($B$7:B458)+1,"")</f>
        <v/>
      </c>
      <c r="C459" s="325"/>
      <c r="D459" s="337"/>
      <c r="E459" s="338"/>
      <c r="F459" s="311"/>
      <c r="G459" s="311"/>
      <c r="H459" s="324"/>
      <c r="I459" s="313">
        <f ca="1">DATEDIF(Taula423[[#This Row],[Data naixement dd/mm/aaaa]],TODAY(),"Y")</f>
        <v>124</v>
      </c>
      <c r="J459" s="325"/>
      <c r="K459" s="329"/>
      <c r="L459" s="342"/>
      <c r="M459" s="328"/>
      <c r="N459" s="328"/>
      <c r="O459" s="533" t="str">
        <f>IF(Taula423[[#This Row],[Data inici contracte]]&lt;&gt;0,Taula423[[#This Row],[Data finalització contracte]]+1,"")</f>
        <v/>
      </c>
      <c r="P45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59" s="373" t="str">
        <f>IF(Taula423[[#This Row],[Data inici contracte]]&lt;&gt;0,((Taula423[[#This Row],[Dies de contracte en vigor durant l´any 2023]]/365)*14),"")</f>
        <v/>
      </c>
      <c r="R459" s="367"/>
      <c r="S459" s="367"/>
      <c r="T45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59" s="373" t="str">
        <f>IF(Taula423[[#This Row],[Suma total d''hores d''atenció]]=0,"",AM459)</f>
        <v/>
      </c>
      <c r="V459" s="329"/>
      <c r="W459" s="339"/>
      <c r="X459" s="339"/>
      <c r="Y459" s="339"/>
      <c r="Z459" s="339"/>
      <c r="AA459" s="339"/>
      <c r="AB459" s="318">
        <f t="shared" si="49"/>
        <v>0</v>
      </c>
      <c r="AC459" s="335">
        <f>Taula423[[#This Row],[Mòdul aplicat]]</f>
        <v>0</v>
      </c>
      <c r="AD459" s="336"/>
      <c r="AE459" s="343"/>
      <c r="AF459" s="269"/>
      <c r="AG459" s="474" t="str">
        <f>IF(Taula423[[#This Row],[Data inici contracte]]=0,"",12/365*Taula423[[#This Row],[Dies de contracte en vigor durant l´any 2023]])</f>
        <v/>
      </c>
      <c r="AH459" s="474" t="str">
        <f>IF(Taula423[[#This Row],[Data inici contracte]]=0,"",2/365*Taula423[[#This Row],[Dies de contracte en vigor durant l´any 2023]])</f>
        <v/>
      </c>
      <c r="AI459" s="322">
        <f>IF(AR459=1,((241.81/365)*Taula423[[#This Row],[Dies de contracte en vigor durant l´any 2023]]),0)</f>
        <v>0</v>
      </c>
      <c r="AJ459" s="322"/>
      <c r="AK45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10)]]&lt;&gt;"",AR459=1),1,0)</f>
        <v>0</v>
      </c>
      <c r="AL459" s="534">
        <f t="shared" si="53"/>
        <v>0</v>
      </c>
      <c r="AM45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59" s="322"/>
      <c r="AO459" s="274"/>
      <c r="AP459" s="274"/>
      <c r="AR459" s="429">
        <f>IF(Taula423[[#This Row],[Núm. d''ordre]]&lt;&gt;"",1,0)</f>
        <v>0</v>
      </c>
      <c r="AT459" s="429">
        <f>IF(Taula423[[#This Row],[Núm. d''ordre]]&gt;0,1,0)</f>
        <v>1</v>
      </c>
      <c r="AV459" s="275">
        <f t="shared" si="54"/>
        <v>0</v>
      </c>
      <c r="AW459" s="275">
        <f t="shared" si="55"/>
        <v>0</v>
      </c>
      <c r="AX459" s="275">
        <f t="shared" si="50"/>
        <v>0</v>
      </c>
      <c r="AY459" s="274"/>
      <c r="AZ459" s="275">
        <f t="shared" si="51"/>
        <v>0</v>
      </c>
      <c r="BA459" s="275">
        <f t="shared" si="52"/>
        <v>0</v>
      </c>
      <c r="BZ459" s="276"/>
      <c r="CA459" s="276"/>
      <c r="CB459" s="276"/>
    </row>
    <row r="460" spans="1:80" ht="13.5" customHeight="1">
      <c r="A460" s="267"/>
      <c r="B460" s="274" t="str">
        <f>IF($C460&lt;&gt;"",MAX($B$7:B459)+1,"")</f>
        <v/>
      </c>
      <c r="C460" s="325"/>
      <c r="D460" s="337"/>
      <c r="E460" s="338"/>
      <c r="F460" s="311"/>
      <c r="G460" s="311"/>
      <c r="H460" s="324"/>
      <c r="I460" s="313">
        <f ca="1">DATEDIF(Taula423[[#This Row],[Data naixement dd/mm/aaaa]],TODAY(),"Y")</f>
        <v>124</v>
      </c>
      <c r="J460" s="325"/>
      <c r="K460" s="329"/>
      <c r="L460" s="342"/>
      <c r="M460" s="328"/>
      <c r="N460" s="328"/>
      <c r="O460" s="533" t="str">
        <f>IF(Taula423[[#This Row],[Data inici contracte]]&lt;&gt;0,Taula423[[#This Row],[Data finalització contracte]]+1,"")</f>
        <v/>
      </c>
      <c r="P46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60" s="373" t="str">
        <f>IF(Taula423[[#This Row],[Data inici contracte]]&lt;&gt;0,((Taula423[[#This Row],[Dies de contracte en vigor durant l´any 2023]]/365)*14),"")</f>
        <v/>
      </c>
      <c r="R460" s="367"/>
      <c r="S460" s="367"/>
      <c r="T46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60" s="373" t="str">
        <f>IF(Taula423[[#This Row],[Suma total d''hores d''atenció]]=0,"",AM460)</f>
        <v/>
      </c>
      <c r="V460" s="329"/>
      <c r="W460" s="339"/>
      <c r="X460" s="339"/>
      <c r="Y460" s="339"/>
      <c r="Z460" s="339"/>
      <c r="AA460" s="339"/>
      <c r="AB460" s="318">
        <f t="shared" si="49"/>
        <v>0</v>
      </c>
      <c r="AC460" s="335">
        <f>Taula423[[#This Row],[Mòdul aplicat]]</f>
        <v>0</v>
      </c>
      <c r="AD460" s="336"/>
      <c r="AE460" s="343"/>
      <c r="AF460" s="269"/>
      <c r="AG460" s="474" t="str">
        <f>IF(Taula423[[#This Row],[Data inici contracte]]=0,"",12/365*Taula423[[#This Row],[Dies de contracte en vigor durant l´any 2023]])</f>
        <v/>
      </c>
      <c r="AH460" s="474" t="str">
        <f>IF(Taula423[[#This Row],[Data inici contracte]]=0,"",2/365*Taula423[[#This Row],[Dies de contracte en vigor durant l´any 2023]])</f>
        <v/>
      </c>
      <c r="AI460" s="322">
        <f>IF(AR460=1,((241.81/365)*Taula423[[#This Row],[Dies de contracte en vigor durant l´any 2023]]),0)</f>
        <v>0</v>
      </c>
      <c r="AJ460" s="322"/>
      <c r="AK46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10)]]&lt;&gt;"",AR460=1),1,0)</f>
        <v>0</v>
      </c>
      <c r="AL460" s="534">
        <f t="shared" si="53"/>
        <v>0</v>
      </c>
      <c r="AM46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60" s="322"/>
      <c r="AO460" s="274"/>
      <c r="AP460" s="274"/>
      <c r="AR460" s="429">
        <f>IF(Taula423[[#This Row],[Núm. d''ordre]]&lt;&gt;"",1,0)</f>
        <v>0</v>
      </c>
      <c r="AT460" s="429">
        <f>IF(Taula423[[#This Row],[Núm. d''ordre]]&gt;0,1,0)</f>
        <v>1</v>
      </c>
      <c r="AV460" s="275">
        <f t="shared" si="54"/>
        <v>0</v>
      </c>
      <c r="AW460" s="275">
        <f t="shared" si="55"/>
        <v>0</v>
      </c>
      <c r="AX460" s="275">
        <f t="shared" si="50"/>
        <v>0</v>
      </c>
      <c r="AY460" s="274"/>
      <c r="AZ460" s="275">
        <f t="shared" si="51"/>
        <v>0</v>
      </c>
      <c r="BA460" s="275">
        <f t="shared" si="52"/>
        <v>0</v>
      </c>
      <c r="BZ460" s="276"/>
      <c r="CA460" s="276"/>
      <c r="CB460" s="276"/>
    </row>
    <row r="461" spans="1:80" ht="13.5" customHeight="1">
      <c r="A461" s="267"/>
      <c r="B461" s="274" t="str">
        <f>IF($C461&lt;&gt;"",MAX($B$7:B460)+1,"")</f>
        <v/>
      </c>
      <c r="C461" s="325"/>
      <c r="D461" s="337"/>
      <c r="E461" s="338"/>
      <c r="F461" s="311"/>
      <c r="G461" s="311"/>
      <c r="H461" s="324"/>
      <c r="I461" s="313">
        <f ca="1">DATEDIF(Taula423[[#This Row],[Data naixement dd/mm/aaaa]],TODAY(),"Y")</f>
        <v>124</v>
      </c>
      <c r="J461" s="325"/>
      <c r="K461" s="329"/>
      <c r="L461" s="342"/>
      <c r="M461" s="328"/>
      <c r="N461" s="328"/>
      <c r="O461" s="533" t="str">
        <f>IF(Taula423[[#This Row],[Data inici contracte]]&lt;&gt;0,Taula423[[#This Row],[Data finalització contracte]]+1,"")</f>
        <v/>
      </c>
      <c r="P46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61" s="373" t="str">
        <f>IF(Taula423[[#This Row],[Data inici contracte]]&lt;&gt;0,((Taula423[[#This Row],[Dies de contracte en vigor durant l´any 2023]]/365)*14),"")</f>
        <v/>
      </c>
      <c r="R461" s="367"/>
      <c r="S461" s="367"/>
      <c r="T46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61" s="373" t="str">
        <f>IF(Taula423[[#This Row],[Suma total d''hores d''atenció]]=0,"",AM461)</f>
        <v/>
      </c>
      <c r="V461" s="329"/>
      <c r="W461" s="339"/>
      <c r="X461" s="339"/>
      <c r="Y461" s="339"/>
      <c r="Z461" s="339"/>
      <c r="AA461" s="339"/>
      <c r="AB461" s="318">
        <f t="shared" si="49"/>
        <v>0</v>
      </c>
      <c r="AC461" s="335">
        <f>Taula423[[#This Row],[Mòdul aplicat]]</f>
        <v>0</v>
      </c>
      <c r="AD461" s="336"/>
      <c r="AE461" s="343"/>
      <c r="AF461" s="269"/>
      <c r="AG461" s="474" t="str">
        <f>IF(Taula423[[#This Row],[Data inici contracte]]=0,"",12/365*Taula423[[#This Row],[Dies de contracte en vigor durant l´any 2023]])</f>
        <v/>
      </c>
      <c r="AH461" s="474" t="str">
        <f>IF(Taula423[[#This Row],[Data inici contracte]]=0,"",2/365*Taula423[[#This Row],[Dies de contracte en vigor durant l´any 2023]])</f>
        <v/>
      </c>
      <c r="AI461" s="322">
        <f>IF(AR461=1,((241.81/365)*Taula423[[#This Row],[Dies de contracte en vigor durant l´any 2023]]),0)</f>
        <v>0</v>
      </c>
      <c r="AJ461" s="322"/>
      <c r="AK46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10)]]&lt;&gt;"",AR461=1),1,0)</f>
        <v>0</v>
      </c>
      <c r="AL461" s="534">
        <f t="shared" si="53"/>
        <v>0</v>
      </c>
      <c r="AM46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61" s="322"/>
      <c r="AO461" s="274"/>
      <c r="AP461" s="274"/>
      <c r="AR461" s="429">
        <f>IF(Taula423[[#This Row],[Núm. d''ordre]]&lt;&gt;"",1,0)</f>
        <v>0</v>
      </c>
      <c r="AT461" s="429">
        <f>IF(Taula423[[#This Row],[Núm. d''ordre]]&gt;0,1,0)</f>
        <v>1</v>
      </c>
      <c r="AV461" s="275">
        <f t="shared" si="54"/>
        <v>0</v>
      </c>
      <c r="AW461" s="275">
        <f t="shared" si="55"/>
        <v>0</v>
      </c>
      <c r="AX461" s="275">
        <f t="shared" si="50"/>
        <v>0</v>
      </c>
      <c r="AY461" s="274"/>
      <c r="AZ461" s="275">
        <f t="shared" si="51"/>
        <v>0</v>
      </c>
      <c r="BA461" s="275">
        <f t="shared" si="52"/>
        <v>0</v>
      </c>
      <c r="BZ461" s="276"/>
      <c r="CA461" s="276"/>
      <c r="CB461" s="276"/>
    </row>
    <row r="462" spans="1:80" ht="13.5" customHeight="1">
      <c r="A462" s="267"/>
      <c r="B462" s="274" t="str">
        <f>IF($C462&lt;&gt;"",MAX($B$7:B461)+1,"")</f>
        <v/>
      </c>
      <c r="C462" s="325"/>
      <c r="D462" s="337"/>
      <c r="E462" s="338"/>
      <c r="F462" s="311"/>
      <c r="G462" s="311"/>
      <c r="H462" s="324"/>
      <c r="I462" s="313">
        <f ca="1">DATEDIF(Taula423[[#This Row],[Data naixement dd/mm/aaaa]],TODAY(),"Y")</f>
        <v>124</v>
      </c>
      <c r="J462" s="325"/>
      <c r="K462" s="329"/>
      <c r="L462" s="342"/>
      <c r="M462" s="328"/>
      <c r="N462" s="328"/>
      <c r="O462" s="533" t="str">
        <f>IF(Taula423[[#This Row],[Data inici contracte]]&lt;&gt;0,Taula423[[#This Row],[Data finalització contracte]]+1,"")</f>
        <v/>
      </c>
      <c r="P46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62" s="373" t="str">
        <f>IF(Taula423[[#This Row],[Data inici contracte]]&lt;&gt;0,((Taula423[[#This Row],[Dies de contracte en vigor durant l´any 2023]]/365)*14),"")</f>
        <v/>
      </c>
      <c r="R462" s="367"/>
      <c r="S462" s="367"/>
      <c r="T46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62" s="373" t="str">
        <f>IF(Taula423[[#This Row],[Suma total d''hores d''atenció]]=0,"",AM462)</f>
        <v/>
      </c>
      <c r="V462" s="329"/>
      <c r="W462" s="339"/>
      <c r="X462" s="339"/>
      <c r="Y462" s="339"/>
      <c r="Z462" s="339"/>
      <c r="AA462" s="339"/>
      <c r="AB462" s="318">
        <f t="shared" si="49"/>
        <v>0</v>
      </c>
      <c r="AC462" s="335">
        <f>Taula423[[#This Row],[Mòdul aplicat]]</f>
        <v>0</v>
      </c>
      <c r="AD462" s="336"/>
      <c r="AE462" s="343"/>
      <c r="AF462" s="269"/>
      <c r="AG462" s="474" t="str">
        <f>IF(Taula423[[#This Row],[Data inici contracte]]=0,"",12/365*Taula423[[#This Row],[Dies de contracte en vigor durant l´any 2023]])</f>
        <v/>
      </c>
      <c r="AH462" s="474" t="str">
        <f>IF(Taula423[[#This Row],[Data inici contracte]]=0,"",2/365*Taula423[[#This Row],[Dies de contracte en vigor durant l´any 2023]])</f>
        <v/>
      </c>
      <c r="AI462" s="322">
        <f>IF(AR462=1,((241.81/365)*Taula423[[#This Row],[Dies de contracte en vigor durant l´any 2023]]),0)</f>
        <v>0</v>
      </c>
      <c r="AJ462" s="322"/>
      <c r="AK46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10)]]&lt;&gt;"",AR462=1),1,0)</f>
        <v>0</v>
      </c>
      <c r="AL462" s="534">
        <f t="shared" si="53"/>
        <v>0</v>
      </c>
      <c r="AM46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62" s="322"/>
      <c r="AO462" s="274"/>
      <c r="AP462" s="274"/>
      <c r="AR462" s="429">
        <f>IF(Taula423[[#This Row],[Núm. d''ordre]]&lt;&gt;"",1,0)</f>
        <v>0</v>
      </c>
      <c r="AT462" s="429">
        <f>IF(Taula423[[#This Row],[Núm. d''ordre]]&gt;0,1,0)</f>
        <v>1</v>
      </c>
      <c r="AV462" s="275">
        <f t="shared" si="54"/>
        <v>0</v>
      </c>
      <c r="AW462" s="275">
        <f t="shared" si="55"/>
        <v>0</v>
      </c>
      <c r="AX462" s="275">
        <f t="shared" si="50"/>
        <v>0</v>
      </c>
      <c r="AY462" s="274"/>
      <c r="AZ462" s="275">
        <f t="shared" si="51"/>
        <v>0</v>
      </c>
      <c r="BA462" s="275">
        <f t="shared" si="52"/>
        <v>0</v>
      </c>
      <c r="BZ462" s="276"/>
      <c r="CA462" s="276"/>
      <c r="CB462" s="276"/>
    </row>
    <row r="463" spans="1:80" ht="13.5" customHeight="1">
      <c r="A463" s="267"/>
      <c r="B463" s="274" t="str">
        <f>IF($C463&lt;&gt;"",MAX($B$7:B462)+1,"")</f>
        <v/>
      </c>
      <c r="C463" s="325"/>
      <c r="D463" s="337"/>
      <c r="E463" s="338"/>
      <c r="F463" s="311"/>
      <c r="G463" s="311"/>
      <c r="H463" s="324"/>
      <c r="I463" s="313">
        <f ca="1">DATEDIF(Taula423[[#This Row],[Data naixement dd/mm/aaaa]],TODAY(),"Y")</f>
        <v>124</v>
      </c>
      <c r="J463" s="325"/>
      <c r="K463" s="329"/>
      <c r="L463" s="342"/>
      <c r="M463" s="328"/>
      <c r="N463" s="328"/>
      <c r="O463" s="533" t="str">
        <f>IF(Taula423[[#This Row],[Data inici contracte]]&lt;&gt;0,Taula423[[#This Row],[Data finalització contracte]]+1,"")</f>
        <v/>
      </c>
      <c r="P46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63" s="373" t="str">
        <f>IF(Taula423[[#This Row],[Data inici contracte]]&lt;&gt;0,((Taula423[[#This Row],[Dies de contracte en vigor durant l´any 2023]]/365)*14),"")</f>
        <v/>
      </c>
      <c r="R463" s="367"/>
      <c r="S463" s="367"/>
      <c r="T46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63" s="373" t="str">
        <f>IF(Taula423[[#This Row],[Suma total d''hores d''atenció]]=0,"",AM463)</f>
        <v/>
      </c>
      <c r="V463" s="329"/>
      <c r="W463" s="339"/>
      <c r="X463" s="339"/>
      <c r="Y463" s="339"/>
      <c r="Z463" s="339"/>
      <c r="AA463" s="339"/>
      <c r="AB463" s="318">
        <f t="shared" si="49"/>
        <v>0</v>
      </c>
      <c r="AC463" s="335">
        <f>Taula423[[#This Row],[Mòdul aplicat]]</f>
        <v>0</v>
      </c>
      <c r="AD463" s="336"/>
      <c r="AE463" s="343"/>
      <c r="AF463" s="269"/>
      <c r="AG463" s="474" t="str">
        <f>IF(Taula423[[#This Row],[Data inici contracte]]=0,"",12/365*Taula423[[#This Row],[Dies de contracte en vigor durant l´any 2023]])</f>
        <v/>
      </c>
      <c r="AH463" s="474" t="str">
        <f>IF(Taula423[[#This Row],[Data inici contracte]]=0,"",2/365*Taula423[[#This Row],[Dies de contracte en vigor durant l´any 2023]])</f>
        <v/>
      </c>
      <c r="AI463" s="322">
        <f>IF(AR463=1,((241.81/365)*Taula423[[#This Row],[Dies de contracte en vigor durant l´any 2023]]),0)</f>
        <v>0</v>
      </c>
      <c r="AJ463" s="322"/>
      <c r="AK46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10)]]&lt;&gt;"",AR463=1),1,0)</f>
        <v>0</v>
      </c>
      <c r="AL463" s="534">
        <f t="shared" si="53"/>
        <v>0</v>
      </c>
      <c r="AM46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63" s="322"/>
      <c r="AO463" s="274"/>
      <c r="AP463" s="274"/>
      <c r="AR463" s="429">
        <f>IF(Taula423[[#This Row],[Núm. d''ordre]]&lt;&gt;"",1,0)</f>
        <v>0</v>
      </c>
      <c r="AT463" s="429">
        <f>IF(Taula423[[#This Row],[Núm. d''ordre]]&gt;0,1,0)</f>
        <v>1</v>
      </c>
      <c r="AV463" s="275">
        <f t="shared" si="54"/>
        <v>0</v>
      </c>
      <c r="AW463" s="275">
        <f t="shared" si="55"/>
        <v>0</v>
      </c>
      <c r="AX463" s="275">
        <f t="shared" si="50"/>
        <v>0</v>
      </c>
      <c r="AY463" s="274"/>
      <c r="AZ463" s="275">
        <f t="shared" si="51"/>
        <v>0</v>
      </c>
      <c r="BA463" s="275">
        <f t="shared" si="52"/>
        <v>0</v>
      </c>
      <c r="BZ463" s="276"/>
      <c r="CA463" s="276"/>
      <c r="CB463" s="276"/>
    </row>
    <row r="464" spans="1:80" ht="13.5" customHeight="1">
      <c r="A464" s="267"/>
      <c r="B464" s="274" t="str">
        <f>IF($C464&lt;&gt;"",MAX($B$7:B463)+1,"")</f>
        <v/>
      </c>
      <c r="C464" s="325"/>
      <c r="D464" s="337"/>
      <c r="E464" s="338"/>
      <c r="F464" s="311"/>
      <c r="G464" s="311"/>
      <c r="H464" s="324"/>
      <c r="I464" s="313">
        <f ca="1">DATEDIF(Taula423[[#This Row],[Data naixement dd/mm/aaaa]],TODAY(),"Y")</f>
        <v>124</v>
      </c>
      <c r="J464" s="325"/>
      <c r="K464" s="329"/>
      <c r="L464" s="342"/>
      <c r="M464" s="328"/>
      <c r="N464" s="328"/>
      <c r="O464" s="533" t="str">
        <f>IF(Taula423[[#This Row],[Data inici contracte]]&lt;&gt;0,Taula423[[#This Row],[Data finalització contracte]]+1,"")</f>
        <v/>
      </c>
      <c r="P46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64" s="373" t="str">
        <f>IF(Taula423[[#This Row],[Data inici contracte]]&lt;&gt;0,((Taula423[[#This Row],[Dies de contracte en vigor durant l´any 2023]]/365)*14),"")</f>
        <v/>
      </c>
      <c r="R464" s="367"/>
      <c r="S464" s="367"/>
      <c r="T46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64" s="373" t="str">
        <f>IF(Taula423[[#This Row],[Suma total d''hores d''atenció]]=0,"",AM464)</f>
        <v/>
      </c>
      <c r="V464" s="329"/>
      <c r="W464" s="339"/>
      <c r="X464" s="339"/>
      <c r="Y464" s="339"/>
      <c r="Z464" s="339"/>
      <c r="AA464" s="339"/>
      <c r="AB464" s="318">
        <f t="shared" si="49"/>
        <v>0</v>
      </c>
      <c r="AC464" s="335">
        <f>Taula423[[#This Row],[Mòdul aplicat]]</f>
        <v>0</v>
      </c>
      <c r="AD464" s="336"/>
      <c r="AE464" s="343"/>
      <c r="AF464" s="269"/>
      <c r="AG464" s="474" t="str">
        <f>IF(Taula423[[#This Row],[Data inici contracte]]=0,"",12/365*Taula423[[#This Row],[Dies de contracte en vigor durant l´any 2023]])</f>
        <v/>
      </c>
      <c r="AH464" s="474" t="str">
        <f>IF(Taula423[[#This Row],[Data inici contracte]]=0,"",2/365*Taula423[[#This Row],[Dies de contracte en vigor durant l´any 2023]])</f>
        <v/>
      </c>
      <c r="AI464" s="322">
        <f>IF(AR464=1,((241.81/365)*Taula423[[#This Row],[Dies de contracte en vigor durant l´any 2023]]),0)</f>
        <v>0</v>
      </c>
      <c r="AJ464" s="322"/>
      <c r="AK46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10)]]&lt;&gt;"",AR464=1),1,0)</f>
        <v>0</v>
      </c>
      <c r="AL464" s="534">
        <f t="shared" si="53"/>
        <v>0</v>
      </c>
      <c r="AM46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64" s="322"/>
      <c r="AO464" s="274"/>
      <c r="AP464" s="274"/>
      <c r="AR464" s="429">
        <f>IF(Taula423[[#This Row],[Núm. d''ordre]]&lt;&gt;"",1,0)</f>
        <v>0</v>
      </c>
      <c r="AT464" s="429">
        <f>IF(Taula423[[#This Row],[Núm. d''ordre]]&gt;0,1,0)</f>
        <v>1</v>
      </c>
      <c r="AV464" s="275">
        <f t="shared" si="54"/>
        <v>0</v>
      </c>
      <c r="AW464" s="275">
        <f t="shared" si="55"/>
        <v>0</v>
      </c>
      <c r="AX464" s="275">
        <f t="shared" si="50"/>
        <v>0</v>
      </c>
      <c r="AY464" s="274"/>
      <c r="AZ464" s="275">
        <f t="shared" si="51"/>
        <v>0</v>
      </c>
      <c r="BA464" s="275">
        <f t="shared" si="52"/>
        <v>0</v>
      </c>
      <c r="BZ464" s="276"/>
      <c r="CA464" s="276"/>
      <c r="CB464" s="276"/>
    </row>
    <row r="465" spans="1:80" ht="13.5" customHeight="1">
      <c r="A465" s="267"/>
      <c r="B465" s="274" t="str">
        <f>IF($C465&lt;&gt;"",MAX($B$7:B464)+1,"")</f>
        <v/>
      </c>
      <c r="C465" s="325"/>
      <c r="D465" s="337"/>
      <c r="E465" s="338"/>
      <c r="F465" s="311"/>
      <c r="G465" s="311"/>
      <c r="H465" s="324"/>
      <c r="I465" s="313">
        <f ca="1">DATEDIF(Taula423[[#This Row],[Data naixement dd/mm/aaaa]],TODAY(),"Y")</f>
        <v>124</v>
      </c>
      <c r="J465" s="325"/>
      <c r="K465" s="329"/>
      <c r="L465" s="342"/>
      <c r="M465" s="328"/>
      <c r="N465" s="328"/>
      <c r="O465" s="533" t="str">
        <f>IF(Taula423[[#This Row],[Data inici contracte]]&lt;&gt;0,Taula423[[#This Row],[Data finalització contracte]]+1,"")</f>
        <v/>
      </c>
      <c r="P46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65" s="373" t="str">
        <f>IF(Taula423[[#This Row],[Data inici contracte]]&lt;&gt;0,((Taula423[[#This Row],[Dies de contracte en vigor durant l´any 2023]]/365)*14),"")</f>
        <v/>
      </c>
      <c r="R465" s="367"/>
      <c r="S465" s="367"/>
      <c r="T46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65" s="373" t="str">
        <f>IF(Taula423[[#This Row],[Suma total d''hores d''atenció]]=0,"",AM465)</f>
        <v/>
      </c>
      <c r="V465" s="329"/>
      <c r="W465" s="339"/>
      <c r="X465" s="339"/>
      <c r="Y465" s="339"/>
      <c r="Z465" s="339"/>
      <c r="AA465" s="339"/>
      <c r="AB465" s="318">
        <f t="shared" si="49"/>
        <v>0</v>
      </c>
      <c r="AC465" s="335">
        <f>Taula423[[#This Row],[Mòdul aplicat]]</f>
        <v>0</v>
      </c>
      <c r="AD465" s="336"/>
      <c r="AE465" s="343"/>
      <c r="AF465" s="269"/>
      <c r="AG465" s="474" t="str">
        <f>IF(Taula423[[#This Row],[Data inici contracte]]=0,"",12/365*Taula423[[#This Row],[Dies de contracte en vigor durant l´any 2023]])</f>
        <v/>
      </c>
      <c r="AH465" s="474" t="str">
        <f>IF(Taula423[[#This Row],[Data inici contracte]]=0,"",2/365*Taula423[[#This Row],[Dies de contracte en vigor durant l´any 2023]])</f>
        <v/>
      </c>
      <c r="AI465" s="322">
        <f>IF(AR465=1,((241.81/365)*Taula423[[#This Row],[Dies de contracte en vigor durant l´any 2023]]),0)</f>
        <v>0</v>
      </c>
      <c r="AJ465" s="322"/>
      <c r="AK46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10)]]&lt;&gt;"",AR465=1),1,0)</f>
        <v>0</v>
      </c>
      <c r="AL465" s="534">
        <f t="shared" si="53"/>
        <v>0</v>
      </c>
      <c r="AM46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65" s="322"/>
      <c r="AO465" s="274"/>
      <c r="AP465" s="274"/>
      <c r="AR465" s="429">
        <f>IF(Taula423[[#This Row],[Núm. d''ordre]]&lt;&gt;"",1,0)</f>
        <v>0</v>
      </c>
      <c r="AT465" s="429">
        <f>IF(Taula423[[#This Row],[Núm. d''ordre]]&gt;0,1,0)</f>
        <v>1</v>
      </c>
      <c r="AV465" s="275">
        <f t="shared" si="54"/>
        <v>0</v>
      </c>
      <c r="AW465" s="275">
        <f t="shared" si="55"/>
        <v>0</v>
      </c>
      <c r="AX465" s="275">
        <f t="shared" si="50"/>
        <v>0</v>
      </c>
      <c r="AY465" s="274"/>
      <c r="AZ465" s="275">
        <f t="shared" si="51"/>
        <v>0</v>
      </c>
      <c r="BA465" s="275">
        <f t="shared" si="52"/>
        <v>0</v>
      </c>
      <c r="BZ465" s="276"/>
      <c r="CA465" s="276"/>
      <c r="CB465" s="276"/>
    </row>
    <row r="466" spans="1:80" ht="13.5" customHeight="1">
      <c r="A466" s="267"/>
      <c r="B466" s="274" t="str">
        <f>IF($C466&lt;&gt;"",MAX($B$7:B465)+1,"")</f>
        <v/>
      </c>
      <c r="C466" s="325"/>
      <c r="D466" s="337"/>
      <c r="E466" s="338"/>
      <c r="F466" s="311"/>
      <c r="G466" s="311"/>
      <c r="H466" s="324"/>
      <c r="I466" s="313">
        <f ca="1">DATEDIF(Taula423[[#This Row],[Data naixement dd/mm/aaaa]],TODAY(),"Y")</f>
        <v>124</v>
      </c>
      <c r="J466" s="325"/>
      <c r="K466" s="329"/>
      <c r="L466" s="342"/>
      <c r="M466" s="328"/>
      <c r="N466" s="328"/>
      <c r="O466" s="533" t="str">
        <f>IF(Taula423[[#This Row],[Data inici contracte]]&lt;&gt;0,Taula423[[#This Row],[Data finalització contracte]]+1,"")</f>
        <v/>
      </c>
      <c r="P46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66" s="373" t="str">
        <f>IF(Taula423[[#This Row],[Data inici contracte]]&lt;&gt;0,((Taula423[[#This Row],[Dies de contracte en vigor durant l´any 2023]]/365)*14),"")</f>
        <v/>
      </c>
      <c r="R466" s="367"/>
      <c r="S466" s="367"/>
      <c r="T46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66" s="373" t="str">
        <f>IF(Taula423[[#This Row],[Suma total d''hores d''atenció]]=0,"",AM466)</f>
        <v/>
      </c>
      <c r="V466" s="329"/>
      <c r="W466" s="339"/>
      <c r="X466" s="339"/>
      <c r="Y466" s="339"/>
      <c r="Z466" s="339"/>
      <c r="AA466" s="339"/>
      <c r="AB466" s="318">
        <f t="shared" si="49"/>
        <v>0</v>
      </c>
      <c r="AC466" s="335">
        <f>Taula423[[#This Row],[Mòdul aplicat]]</f>
        <v>0</v>
      </c>
      <c r="AD466" s="336"/>
      <c r="AE466" s="343"/>
      <c r="AF466" s="269"/>
      <c r="AG466" s="474" t="str">
        <f>IF(Taula423[[#This Row],[Data inici contracte]]=0,"",12/365*Taula423[[#This Row],[Dies de contracte en vigor durant l´any 2023]])</f>
        <v/>
      </c>
      <c r="AH466" s="474" t="str">
        <f>IF(Taula423[[#This Row],[Data inici contracte]]=0,"",2/365*Taula423[[#This Row],[Dies de contracte en vigor durant l´any 2023]])</f>
        <v/>
      </c>
      <c r="AI466" s="322">
        <f>IF(AR466=1,((241.81/365)*Taula423[[#This Row],[Dies de contracte en vigor durant l´any 2023]]),0)</f>
        <v>0</v>
      </c>
      <c r="AJ466" s="322"/>
      <c r="AK46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10)]]&lt;&gt;"",AR466=1),1,0)</f>
        <v>0</v>
      </c>
      <c r="AL466" s="534">
        <f t="shared" si="53"/>
        <v>0</v>
      </c>
      <c r="AM46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66" s="322"/>
      <c r="AO466" s="274"/>
      <c r="AP466" s="274"/>
      <c r="AR466" s="429">
        <f>IF(Taula423[[#This Row],[Núm. d''ordre]]&lt;&gt;"",1,0)</f>
        <v>0</v>
      </c>
      <c r="AT466" s="429">
        <f>IF(Taula423[[#This Row],[Núm. d''ordre]]&gt;0,1,0)</f>
        <v>1</v>
      </c>
      <c r="AV466" s="275">
        <f t="shared" si="54"/>
        <v>0</v>
      </c>
      <c r="AW466" s="275">
        <f t="shared" si="55"/>
        <v>0</v>
      </c>
      <c r="AX466" s="275">
        <f t="shared" si="50"/>
        <v>0</v>
      </c>
      <c r="AY466" s="274"/>
      <c r="AZ466" s="275">
        <f t="shared" si="51"/>
        <v>0</v>
      </c>
      <c r="BA466" s="275">
        <f t="shared" si="52"/>
        <v>0</v>
      </c>
      <c r="BZ466" s="276"/>
      <c r="CA466" s="276"/>
      <c r="CB466" s="276"/>
    </row>
    <row r="467" spans="1:80" ht="13.5" customHeight="1">
      <c r="A467" s="267"/>
      <c r="B467" s="274" t="str">
        <f>IF($C467&lt;&gt;"",MAX($B$7:B466)+1,"")</f>
        <v/>
      </c>
      <c r="C467" s="325"/>
      <c r="D467" s="337"/>
      <c r="E467" s="338"/>
      <c r="F467" s="311"/>
      <c r="G467" s="311"/>
      <c r="H467" s="324"/>
      <c r="I467" s="313">
        <f ca="1">DATEDIF(Taula423[[#This Row],[Data naixement dd/mm/aaaa]],TODAY(),"Y")</f>
        <v>124</v>
      </c>
      <c r="J467" s="325"/>
      <c r="K467" s="329"/>
      <c r="L467" s="342"/>
      <c r="M467" s="328"/>
      <c r="N467" s="328"/>
      <c r="O467" s="533" t="str">
        <f>IF(Taula423[[#This Row],[Data inici contracte]]&lt;&gt;0,Taula423[[#This Row],[Data finalització contracte]]+1,"")</f>
        <v/>
      </c>
      <c r="P46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67" s="373" t="str">
        <f>IF(Taula423[[#This Row],[Data inici contracte]]&lt;&gt;0,((Taula423[[#This Row],[Dies de contracte en vigor durant l´any 2023]]/365)*14),"")</f>
        <v/>
      </c>
      <c r="R467" s="367"/>
      <c r="S467" s="367"/>
      <c r="T46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67" s="373" t="str">
        <f>IF(Taula423[[#This Row],[Suma total d''hores d''atenció]]=0,"",AM467)</f>
        <v/>
      </c>
      <c r="V467" s="329"/>
      <c r="W467" s="339"/>
      <c r="X467" s="339"/>
      <c r="Y467" s="339"/>
      <c r="Z467" s="339"/>
      <c r="AA467" s="339"/>
      <c r="AB467" s="318">
        <f t="shared" si="49"/>
        <v>0</v>
      </c>
      <c r="AC467" s="335">
        <f>Taula423[[#This Row],[Mòdul aplicat]]</f>
        <v>0</v>
      </c>
      <c r="AD467" s="336"/>
      <c r="AE467" s="343"/>
      <c r="AF467" s="269"/>
      <c r="AG467" s="474" t="str">
        <f>IF(Taula423[[#This Row],[Data inici contracte]]=0,"",12/365*Taula423[[#This Row],[Dies de contracte en vigor durant l´any 2023]])</f>
        <v/>
      </c>
      <c r="AH467" s="474" t="str">
        <f>IF(Taula423[[#This Row],[Data inici contracte]]=0,"",2/365*Taula423[[#This Row],[Dies de contracte en vigor durant l´any 2023]])</f>
        <v/>
      </c>
      <c r="AI467" s="322">
        <f>IF(AR467=1,((241.81/365)*Taula423[[#This Row],[Dies de contracte en vigor durant l´any 2023]]),0)</f>
        <v>0</v>
      </c>
      <c r="AJ467" s="322"/>
      <c r="AK46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10)]]&lt;&gt;"",AR467=1),1,0)</f>
        <v>0</v>
      </c>
      <c r="AL467" s="534">
        <f t="shared" si="53"/>
        <v>0</v>
      </c>
      <c r="AM46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67" s="322"/>
      <c r="AO467" s="274"/>
      <c r="AP467" s="274"/>
      <c r="AR467" s="429">
        <f>IF(Taula423[[#This Row],[Núm. d''ordre]]&lt;&gt;"",1,0)</f>
        <v>0</v>
      </c>
      <c r="AT467" s="429">
        <f>IF(Taula423[[#This Row],[Núm. d''ordre]]&gt;0,1,0)</f>
        <v>1</v>
      </c>
      <c r="AV467" s="275">
        <f t="shared" si="54"/>
        <v>0</v>
      </c>
      <c r="AW467" s="275">
        <f t="shared" si="55"/>
        <v>0</v>
      </c>
      <c r="AX467" s="275">
        <f t="shared" si="50"/>
        <v>0</v>
      </c>
      <c r="AY467" s="274"/>
      <c r="AZ467" s="275">
        <f t="shared" si="51"/>
        <v>0</v>
      </c>
      <c r="BA467" s="275">
        <f t="shared" si="52"/>
        <v>0</v>
      </c>
      <c r="BZ467" s="276"/>
      <c r="CA467" s="276"/>
      <c r="CB467" s="276"/>
    </row>
    <row r="468" spans="1:80" ht="13.5" customHeight="1">
      <c r="A468" s="267"/>
      <c r="B468" s="274" t="str">
        <f>IF($C468&lt;&gt;"",MAX($B$7:B467)+1,"")</f>
        <v/>
      </c>
      <c r="C468" s="325"/>
      <c r="D468" s="337"/>
      <c r="E468" s="338"/>
      <c r="F468" s="311"/>
      <c r="G468" s="311"/>
      <c r="H468" s="324"/>
      <c r="I468" s="313">
        <f ca="1">DATEDIF(Taula423[[#This Row],[Data naixement dd/mm/aaaa]],TODAY(),"Y")</f>
        <v>124</v>
      </c>
      <c r="J468" s="325"/>
      <c r="K468" s="329"/>
      <c r="L468" s="342"/>
      <c r="M468" s="328"/>
      <c r="N468" s="328"/>
      <c r="O468" s="533" t="str">
        <f>IF(Taula423[[#This Row],[Data inici contracte]]&lt;&gt;0,Taula423[[#This Row],[Data finalització contracte]]+1,"")</f>
        <v/>
      </c>
      <c r="P46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68" s="373" t="str">
        <f>IF(Taula423[[#This Row],[Data inici contracte]]&lt;&gt;0,((Taula423[[#This Row],[Dies de contracte en vigor durant l´any 2023]]/365)*14),"")</f>
        <v/>
      </c>
      <c r="R468" s="367"/>
      <c r="S468" s="367"/>
      <c r="T46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68" s="373" t="str">
        <f>IF(Taula423[[#This Row],[Suma total d''hores d''atenció]]=0,"",AM468)</f>
        <v/>
      </c>
      <c r="V468" s="329"/>
      <c r="W468" s="339"/>
      <c r="X468" s="339"/>
      <c r="Y468" s="339"/>
      <c r="Z468" s="339"/>
      <c r="AA468" s="339"/>
      <c r="AB468" s="318">
        <f t="shared" si="49"/>
        <v>0</v>
      </c>
      <c r="AC468" s="335">
        <f>Taula423[[#This Row],[Mòdul aplicat]]</f>
        <v>0</v>
      </c>
      <c r="AD468" s="336"/>
      <c r="AE468" s="343"/>
      <c r="AF468" s="269"/>
      <c r="AG468" s="474" t="str">
        <f>IF(Taula423[[#This Row],[Data inici contracte]]=0,"",12/365*Taula423[[#This Row],[Dies de contracte en vigor durant l´any 2023]])</f>
        <v/>
      </c>
      <c r="AH468" s="474" t="str">
        <f>IF(Taula423[[#This Row],[Data inici contracte]]=0,"",2/365*Taula423[[#This Row],[Dies de contracte en vigor durant l´any 2023]])</f>
        <v/>
      </c>
      <c r="AI468" s="322">
        <f>IF(AR468=1,((241.81/365)*Taula423[[#This Row],[Dies de contracte en vigor durant l´any 2023]]),0)</f>
        <v>0</v>
      </c>
      <c r="AJ468" s="322"/>
      <c r="AK46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10)]]&lt;&gt;"",AR468=1),1,0)</f>
        <v>0</v>
      </c>
      <c r="AL468" s="534">
        <f t="shared" si="53"/>
        <v>0</v>
      </c>
      <c r="AM46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68" s="322"/>
      <c r="AO468" s="274"/>
      <c r="AP468" s="274"/>
      <c r="AR468" s="429">
        <f>IF(Taula423[[#This Row],[Núm. d''ordre]]&lt;&gt;"",1,0)</f>
        <v>0</v>
      </c>
      <c r="AT468" s="429">
        <f>IF(Taula423[[#This Row],[Núm. d''ordre]]&gt;0,1,0)</f>
        <v>1</v>
      </c>
      <c r="AV468" s="275">
        <f t="shared" si="54"/>
        <v>0</v>
      </c>
      <c r="AW468" s="275">
        <f t="shared" si="55"/>
        <v>0</v>
      </c>
      <c r="AX468" s="275">
        <f t="shared" si="50"/>
        <v>0</v>
      </c>
      <c r="AY468" s="274"/>
      <c r="AZ468" s="275">
        <f t="shared" si="51"/>
        <v>0</v>
      </c>
      <c r="BA468" s="275">
        <f t="shared" si="52"/>
        <v>0</v>
      </c>
      <c r="BZ468" s="276"/>
      <c r="CA468" s="276"/>
      <c r="CB468" s="276"/>
    </row>
    <row r="469" spans="1:80" ht="13.5" customHeight="1">
      <c r="A469" s="267"/>
      <c r="B469" s="274" t="str">
        <f>IF($C469&lt;&gt;"",MAX($B$7:B468)+1,"")</f>
        <v/>
      </c>
      <c r="C469" s="325"/>
      <c r="D469" s="337"/>
      <c r="E469" s="338"/>
      <c r="F469" s="311"/>
      <c r="G469" s="311"/>
      <c r="H469" s="324"/>
      <c r="I469" s="313">
        <f ca="1">DATEDIF(Taula423[[#This Row],[Data naixement dd/mm/aaaa]],TODAY(),"Y")</f>
        <v>124</v>
      </c>
      <c r="J469" s="325"/>
      <c r="K469" s="329"/>
      <c r="L469" s="342"/>
      <c r="M469" s="328"/>
      <c r="N469" s="328"/>
      <c r="O469" s="533" t="str">
        <f>IF(Taula423[[#This Row],[Data inici contracte]]&lt;&gt;0,Taula423[[#This Row],[Data finalització contracte]]+1,"")</f>
        <v/>
      </c>
      <c r="P46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69" s="373" t="str">
        <f>IF(Taula423[[#This Row],[Data inici contracte]]&lt;&gt;0,((Taula423[[#This Row],[Dies de contracte en vigor durant l´any 2023]]/365)*14),"")</f>
        <v/>
      </c>
      <c r="R469" s="367"/>
      <c r="S469" s="367"/>
      <c r="T46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69" s="373" t="str">
        <f>IF(Taula423[[#This Row],[Suma total d''hores d''atenció]]=0,"",AM469)</f>
        <v/>
      </c>
      <c r="V469" s="329"/>
      <c r="W469" s="339"/>
      <c r="X469" s="339"/>
      <c r="Y469" s="339"/>
      <c r="Z469" s="339"/>
      <c r="AA469" s="339"/>
      <c r="AB469" s="318">
        <f t="shared" si="49"/>
        <v>0</v>
      </c>
      <c r="AC469" s="335">
        <f>Taula423[[#This Row],[Mòdul aplicat]]</f>
        <v>0</v>
      </c>
      <c r="AD469" s="336"/>
      <c r="AE469" s="343"/>
      <c r="AF469" s="269"/>
      <c r="AG469" s="474" t="str">
        <f>IF(Taula423[[#This Row],[Data inici contracte]]=0,"",12/365*Taula423[[#This Row],[Dies de contracte en vigor durant l´any 2023]])</f>
        <v/>
      </c>
      <c r="AH469" s="474" t="str">
        <f>IF(Taula423[[#This Row],[Data inici contracte]]=0,"",2/365*Taula423[[#This Row],[Dies de contracte en vigor durant l´any 2023]])</f>
        <v/>
      </c>
      <c r="AI469" s="322">
        <f>IF(AR469=1,((241.81/365)*Taula423[[#This Row],[Dies de contracte en vigor durant l´any 2023]]),0)</f>
        <v>0</v>
      </c>
      <c r="AJ469" s="322"/>
      <c r="AK46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10)]]&lt;&gt;"",AR469=1),1,0)</f>
        <v>0</v>
      </c>
      <c r="AL469" s="534">
        <f t="shared" si="53"/>
        <v>0</v>
      </c>
      <c r="AM46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69" s="322"/>
      <c r="AO469" s="274"/>
      <c r="AP469" s="274"/>
      <c r="AR469" s="429">
        <f>IF(Taula423[[#This Row],[Núm. d''ordre]]&lt;&gt;"",1,0)</f>
        <v>0</v>
      </c>
      <c r="AT469" s="429">
        <f>IF(Taula423[[#This Row],[Núm. d''ordre]]&gt;0,1,0)</f>
        <v>1</v>
      </c>
      <c r="AV469" s="275">
        <f t="shared" si="54"/>
        <v>0</v>
      </c>
      <c r="AW469" s="275">
        <f t="shared" si="55"/>
        <v>0</v>
      </c>
      <c r="AX469" s="275">
        <f t="shared" si="50"/>
        <v>0</v>
      </c>
      <c r="AY469" s="274"/>
      <c r="AZ469" s="275">
        <f t="shared" si="51"/>
        <v>0</v>
      </c>
      <c r="BA469" s="275">
        <f t="shared" si="52"/>
        <v>0</v>
      </c>
      <c r="BZ469" s="276"/>
      <c r="CA469" s="276"/>
      <c r="CB469" s="276"/>
    </row>
    <row r="470" spans="1:80" ht="13.5" customHeight="1">
      <c r="A470" s="267"/>
      <c r="B470" s="274" t="str">
        <f>IF($C470&lt;&gt;"",MAX($B$7:B469)+1,"")</f>
        <v/>
      </c>
      <c r="C470" s="325"/>
      <c r="D470" s="337"/>
      <c r="E470" s="338"/>
      <c r="F470" s="311"/>
      <c r="G470" s="311"/>
      <c r="H470" s="324"/>
      <c r="I470" s="313">
        <f ca="1">DATEDIF(Taula423[[#This Row],[Data naixement dd/mm/aaaa]],TODAY(),"Y")</f>
        <v>124</v>
      </c>
      <c r="J470" s="325"/>
      <c r="K470" s="329"/>
      <c r="L470" s="342"/>
      <c r="M470" s="328"/>
      <c r="N470" s="328"/>
      <c r="O470" s="533" t="str">
        <f>IF(Taula423[[#This Row],[Data inici contracte]]&lt;&gt;0,Taula423[[#This Row],[Data finalització contracte]]+1,"")</f>
        <v/>
      </c>
      <c r="P47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70" s="373" t="str">
        <f>IF(Taula423[[#This Row],[Data inici contracte]]&lt;&gt;0,((Taula423[[#This Row],[Dies de contracte en vigor durant l´any 2023]]/365)*14),"")</f>
        <v/>
      </c>
      <c r="R470" s="367"/>
      <c r="S470" s="367"/>
      <c r="T47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70" s="373" t="str">
        <f>IF(Taula423[[#This Row],[Suma total d''hores d''atenció]]=0,"",AM470)</f>
        <v/>
      </c>
      <c r="V470" s="329"/>
      <c r="W470" s="339"/>
      <c r="X470" s="339"/>
      <c r="Y470" s="339"/>
      <c r="Z470" s="339"/>
      <c r="AA470" s="339"/>
      <c r="AB470" s="318">
        <f t="shared" si="49"/>
        <v>0</v>
      </c>
      <c r="AC470" s="335">
        <f>Taula423[[#This Row],[Mòdul aplicat]]</f>
        <v>0</v>
      </c>
      <c r="AD470" s="336"/>
      <c r="AE470" s="343"/>
      <c r="AF470" s="269"/>
      <c r="AG470" s="474" t="str">
        <f>IF(Taula423[[#This Row],[Data inici contracte]]=0,"",12/365*Taula423[[#This Row],[Dies de contracte en vigor durant l´any 2023]])</f>
        <v/>
      </c>
      <c r="AH470" s="474" t="str">
        <f>IF(Taula423[[#This Row],[Data inici contracte]]=0,"",2/365*Taula423[[#This Row],[Dies de contracte en vigor durant l´any 2023]])</f>
        <v/>
      </c>
      <c r="AI470" s="322">
        <f>IF(AR470=1,((241.81/365)*Taula423[[#This Row],[Dies de contracte en vigor durant l´any 2023]]),0)</f>
        <v>0</v>
      </c>
      <c r="AJ470" s="322"/>
      <c r="AK47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10)]]&lt;&gt;"",AR470=1),1,0)</f>
        <v>0</v>
      </c>
      <c r="AL470" s="534">
        <f t="shared" si="53"/>
        <v>0</v>
      </c>
      <c r="AM47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70" s="322"/>
      <c r="AO470" s="274"/>
      <c r="AP470" s="274"/>
      <c r="AR470" s="429">
        <f>IF(Taula423[[#This Row],[Núm. d''ordre]]&lt;&gt;"",1,0)</f>
        <v>0</v>
      </c>
      <c r="AT470" s="429">
        <f>IF(Taula423[[#This Row],[Núm. d''ordre]]&gt;0,1,0)</f>
        <v>1</v>
      </c>
      <c r="AV470" s="275">
        <f t="shared" si="54"/>
        <v>0</v>
      </c>
      <c r="AW470" s="275">
        <f t="shared" si="55"/>
        <v>0</v>
      </c>
      <c r="AX470" s="275">
        <f t="shared" si="50"/>
        <v>0</v>
      </c>
      <c r="AY470" s="274"/>
      <c r="AZ470" s="275">
        <f t="shared" si="51"/>
        <v>0</v>
      </c>
      <c r="BA470" s="275">
        <f t="shared" si="52"/>
        <v>0</v>
      </c>
      <c r="BZ470" s="276"/>
      <c r="CA470" s="276"/>
      <c r="CB470" s="276"/>
    </row>
    <row r="471" spans="1:80" ht="13.5" customHeight="1">
      <c r="A471" s="267"/>
      <c r="B471" s="274" t="str">
        <f>IF($C471&lt;&gt;"",MAX($B$7:B470)+1,"")</f>
        <v/>
      </c>
      <c r="C471" s="325"/>
      <c r="D471" s="337"/>
      <c r="E471" s="338"/>
      <c r="F471" s="311"/>
      <c r="G471" s="311"/>
      <c r="H471" s="324"/>
      <c r="I471" s="313">
        <f ca="1">DATEDIF(Taula423[[#This Row],[Data naixement dd/mm/aaaa]],TODAY(),"Y")</f>
        <v>124</v>
      </c>
      <c r="J471" s="325"/>
      <c r="K471" s="329"/>
      <c r="L471" s="342"/>
      <c r="M471" s="328"/>
      <c r="N471" s="328"/>
      <c r="O471" s="533" t="str">
        <f>IF(Taula423[[#This Row],[Data inici contracte]]&lt;&gt;0,Taula423[[#This Row],[Data finalització contracte]]+1,"")</f>
        <v/>
      </c>
      <c r="P47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71" s="373" t="str">
        <f>IF(Taula423[[#This Row],[Data inici contracte]]&lt;&gt;0,((Taula423[[#This Row],[Dies de contracte en vigor durant l´any 2023]]/365)*14),"")</f>
        <v/>
      </c>
      <c r="R471" s="367"/>
      <c r="S471" s="367"/>
      <c r="T47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71" s="373" t="str">
        <f>IF(Taula423[[#This Row],[Suma total d''hores d''atenció]]=0,"",AM471)</f>
        <v/>
      </c>
      <c r="V471" s="329"/>
      <c r="W471" s="339"/>
      <c r="X471" s="339"/>
      <c r="Y471" s="339"/>
      <c r="Z471" s="339"/>
      <c r="AA471" s="339"/>
      <c r="AB471" s="318">
        <f t="shared" si="49"/>
        <v>0</v>
      </c>
      <c r="AC471" s="335">
        <f>Taula423[[#This Row],[Mòdul aplicat]]</f>
        <v>0</v>
      </c>
      <c r="AD471" s="336"/>
      <c r="AE471" s="343"/>
      <c r="AF471" s="269"/>
      <c r="AG471" s="474" t="str">
        <f>IF(Taula423[[#This Row],[Data inici contracte]]=0,"",12/365*Taula423[[#This Row],[Dies de contracte en vigor durant l´any 2023]])</f>
        <v/>
      </c>
      <c r="AH471" s="474" t="str">
        <f>IF(Taula423[[#This Row],[Data inici contracte]]=0,"",2/365*Taula423[[#This Row],[Dies de contracte en vigor durant l´any 2023]])</f>
        <v/>
      </c>
      <c r="AI471" s="322">
        <f>IF(AR471=1,((241.81/365)*Taula423[[#This Row],[Dies de contracte en vigor durant l´any 2023]]),0)</f>
        <v>0</v>
      </c>
      <c r="AJ471" s="322"/>
      <c r="AK47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10)]]&lt;&gt;"",AR471=1),1,0)</f>
        <v>0</v>
      </c>
      <c r="AL471" s="534">
        <f t="shared" si="53"/>
        <v>0</v>
      </c>
      <c r="AM47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71" s="322"/>
      <c r="AO471" s="274"/>
      <c r="AP471" s="274"/>
      <c r="AR471" s="429">
        <f>IF(Taula423[[#This Row],[Núm. d''ordre]]&lt;&gt;"",1,0)</f>
        <v>0</v>
      </c>
      <c r="AT471" s="429">
        <f>IF(Taula423[[#This Row],[Núm. d''ordre]]&gt;0,1,0)</f>
        <v>1</v>
      </c>
      <c r="AV471" s="275">
        <f t="shared" si="54"/>
        <v>0</v>
      </c>
      <c r="AW471" s="275">
        <f t="shared" si="55"/>
        <v>0</v>
      </c>
      <c r="AX471" s="275">
        <f t="shared" si="50"/>
        <v>0</v>
      </c>
      <c r="AY471" s="274"/>
      <c r="AZ471" s="275">
        <f t="shared" si="51"/>
        <v>0</v>
      </c>
      <c r="BA471" s="275">
        <f t="shared" si="52"/>
        <v>0</v>
      </c>
      <c r="BZ471" s="276"/>
      <c r="CA471" s="276"/>
      <c r="CB471" s="276"/>
    </row>
    <row r="472" spans="1:80" ht="13.5" customHeight="1">
      <c r="A472" s="267"/>
      <c r="B472" s="274" t="str">
        <f>IF($C472&lt;&gt;"",MAX($B$7:B471)+1,"")</f>
        <v/>
      </c>
      <c r="C472" s="325"/>
      <c r="D472" s="337"/>
      <c r="E472" s="338"/>
      <c r="F472" s="311"/>
      <c r="G472" s="311"/>
      <c r="H472" s="324"/>
      <c r="I472" s="313">
        <f ca="1">DATEDIF(Taula423[[#This Row],[Data naixement dd/mm/aaaa]],TODAY(),"Y")</f>
        <v>124</v>
      </c>
      <c r="J472" s="325"/>
      <c r="K472" s="329"/>
      <c r="L472" s="342"/>
      <c r="M472" s="328"/>
      <c r="N472" s="328"/>
      <c r="O472" s="533" t="str">
        <f>IF(Taula423[[#This Row],[Data inici contracte]]&lt;&gt;0,Taula423[[#This Row],[Data finalització contracte]]+1,"")</f>
        <v/>
      </c>
      <c r="P47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72" s="373" t="str">
        <f>IF(Taula423[[#This Row],[Data inici contracte]]&lt;&gt;0,((Taula423[[#This Row],[Dies de contracte en vigor durant l´any 2023]]/365)*14),"")</f>
        <v/>
      </c>
      <c r="R472" s="367"/>
      <c r="S472" s="367"/>
      <c r="T47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72" s="373" t="str">
        <f>IF(Taula423[[#This Row],[Suma total d''hores d''atenció]]=0,"",AM472)</f>
        <v/>
      </c>
      <c r="V472" s="329"/>
      <c r="W472" s="339"/>
      <c r="X472" s="339"/>
      <c r="Y472" s="339"/>
      <c r="Z472" s="339"/>
      <c r="AA472" s="339"/>
      <c r="AB472" s="318">
        <f t="shared" si="49"/>
        <v>0</v>
      </c>
      <c r="AC472" s="335">
        <f>Taula423[[#This Row],[Mòdul aplicat]]</f>
        <v>0</v>
      </c>
      <c r="AD472" s="336"/>
      <c r="AE472" s="343"/>
      <c r="AF472" s="269"/>
      <c r="AG472" s="474" t="str">
        <f>IF(Taula423[[#This Row],[Data inici contracte]]=0,"",12/365*Taula423[[#This Row],[Dies de contracte en vigor durant l´any 2023]])</f>
        <v/>
      </c>
      <c r="AH472" s="474" t="str">
        <f>IF(Taula423[[#This Row],[Data inici contracte]]=0,"",2/365*Taula423[[#This Row],[Dies de contracte en vigor durant l´any 2023]])</f>
        <v/>
      </c>
      <c r="AI472" s="322">
        <f>IF(AR472=1,((241.81/365)*Taula423[[#This Row],[Dies de contracte en vigor durant l´any 2023]]),0)</f>
        <v>0</v>
      </c>
      <c r="AJ472" s="322"/>
      <c r="AK47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10)]]&lt;&gt;"",AR472=1),1,0)</f>
        <v>0</v>
      </c>
      <c r="AL472" s="534">
        <f t="shared" si="53"/>
        <v>0</v>
      </c>
      <c r="AM47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72" s="322"/>
      <c r="AO472" s="274"/>
      <c r="AP472" s="274"/>
      <c r="AR472" s="429">
        <f>IF(Taula423[[#This Row],[Núm. d''ordre]]&lt;&gt;"",1,0)</f>
        <v>0</v>
      </c>
      <c r="AT472" s="429">
        <f>IF(Taula423[[#This Row],[Núm. d''ordre]]&gt;0,1,0)</f>
        <v>1</v>
      </c>
      <c r="AV472" s="275">
        <f t="shared" si="54"/>
        <v>0</v>
      </c>
      <c r="AW472" s="275">
        <f t="shared" si="55"/>
        <v>0</v>
      </c>
      <c r="AX472" s="275">
        <f t="shared" si="50"/>
        <v>0</v>
      </c>
      <c r="AY472" s="274"/>
      <c r="AZ472" s="275">
        <f t="shared" si="51"/>
        <v>0</v>
      </c>
      <c r="BA472" s="275">
        <f t="shared" si="52"/>
        <v>0</v>
      </c>
      <c r="BZ472" s="276"/>
      <c r="CA472" s="276"/>
      <c r="CB472" s="276"/>
    </row>
    <row r="473" spans="1:80" ht="13.5" customHeight="1">
      <c r="A473" s="267"/>
      <c r="B473" s="274" t="str">
        <f>IF($C473&lt;&gt;"",MAX($B$7:B472)+1,"")</f>
        <v/>
      </c>
      <c r="C473" s="325"/>
      <c r="D473" s="337"/>
      <c r="E473" s="338"/>
      <c r="F473" s="311"/>
      <c r="G473" s="311"/>
      <c r="H473" s="324"/>
      <c r="I473" s="313">
        <f ca="1">DATEDIF(Taula423[[#This Row],[Data naixement dd/mm/aaaa]],TODAY(),"Y")</f>
        <v>124</v>
      </c>
      <c r="J473" s="325"/>
      <c r="K473" s="329"/>
      <c r="L473" s="342"/>
      <c r="M473" s="328"/>
      <c r="N473" s="328"/>
      <c r="O473" s="533" t="str">
        <f>IF(Taula423[[#This Row],[Data inici contracte]]&lt;&gt;0,Taula423[[#This Row],[Data finalització contracte]]+1,"")</f>
        <v/>
      </c>
      <c r="P47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73" s="373" t="str">
        <f>IF(Taula423[[#This Row],[Data inici contracte]]&lt;&gt;0,((Taula423[[#This Row],[Dies de contracte en vigor durant l´any 2023]]/365)*14),"")</f>
        <v/>
      </c>
      <c r="R473" s="367"/>
      <c r="S473" s="367"/>
      <c r="T47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73" s="373" t="str">
        <f>IF(Taula423[[#This Row],[Suma total d''hores d''atenció]]=0,"",AM473)</f>
        <v/>
      </c>
      <c r="V473" s="329"/>
      <c r="W473" s="339"/>
      <c r="X473" s="339"/>
      <c r="Y473" s="339"/>
      <c r="Z473" s="339"/>
      <c r="AA473" s="339"/>
      <c r="AB473" s="318">
        <f t="shared" si="49"/>
        <v>0</v>
      </c>
      <c r="AC473" s="335">
        <f>Taula423[[#This Row],[Mòdul aplicat]]</f>
        <v>0</v>
      </c>
      <c r="AD473" s="336"/>
      <c r="AE473" s="343"/>
      <c r="AF473" s="269"/>
      <c r="AG473" s="474" t="str">
        <f>IF(Taula423[[#This Row],[Data inici contracte]]=0,"",12/365*Taula423[[#This Row],[Dies de contracte en vigor durant l´any 2023]])</f>
        <v/>
      </c>
      <c r="AH473" s="474" t="str">
        <f>IF(Taula423[[#This Row],[Data inici contracte]]=0,"",2/365*Taula423[[#This Row],[Dies de contracte en vigor durant l´any 2023]])</f>
        <v/>
      </c>
      <c r="AI473" s="322">
        <f>IF(AR473=1,((241.81/365)*Taula423[[#This Row],[Dies de contracte en vigor durant l´any 2023]]),0)</f>
        <v>0</v>
      </c>
      <c r="AJ473" s="322"/>
      <c r="AK47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10)]]&lt;&gt;"",AR473=1),1,0)</f>
        <v>0</v>
      </c>
      <c r="AL473" s="534">
        <f t="shared" si="53"/>
        <v>0</v>
      </c>
      <c r="AM47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73" s="322"/>
      <c r="AO473" s="274"/>
      <c r="AP473" s="274"/>
      <c r="AR473" s="429">
        <f>IF(Taula423[[#This Row],[Núm. d''ordre]]&lt;&gt;"",1,0)</f>
        <v>0</v>
      </c>
      <c r="AT473" s="429">
        <f>IF(Taula423[[#This Row],[Núm. d''ordre]]&gt;0,1,0)</f>
        <v>1</v>
      </c>
      <c r="AV473" s="275">
        <f t="shared" si="54"/>
        <v>0</v>
      </c>
      <c r="AW473" s="275">
        <f t="shared" si="55"/>
        <v>0</v>
      </c>
      <c r="AX473" s="275">
        <f t="shared" si="50"/>
        <v>0</v>
      </c>
      <c r="AY473" s="274"/>
      <c r="AZ473" s="275">
        <f t="shared" si="51"/>
        <v>0</v>
      </c>
      <c r="BA473" s="275">
        <f t="shared" si="52"/>
        <v>0</v>
      </c>
      <c r="BZ473" s="276"/>
      <c r="CA473" s="276"/>
      <c r="CB473" s="276"/>
    </row>
    <row r="474" spans="1:80" ht="13.5" customHeight="1">
      <c r="A474" s="267"/>
      <c r="B474" s="274" t="str">
        <f>IF($C474&lt;&gt;"",MAX($B$7:B473)+1,"")</f>
        <v/>
      </c>
      <c r="C474" s="325"/>
      <c r="D474" s="337"/>
      <c r="E474" s="338"/>
      <c r="F474" s="311"/>
      <c r="G474" s="311"/>
      <c r="H474" s="324"/>
      <c r="I474" s="313">
        <f ca="1">DATEDIF(Taula423[[#This Row],[Data naixement dd/mm/aaaa]],TODAY(),"Y")</f>
        <v>124</v>
      </c>
      <c r="J474" s="325"/>
      <c r="K474" s="329"/>
      <c r="L474" s="342"/>
      <c r="M474" s="328"/>
      <c r="N474" s="328"/>
      <c r="O474" s="533" t="str">
        <f>IF(Taula423[[#This Row],[Data inici contracte]]&lt;&gt;0,Taula423[[#This Row],[Data finalització contracte]]+1,"")</f>
        <v/>
      </c>
      <c r="P47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74" s="373" t="str">
        <f>IF(Taula423[[#This Row],[Data inici contracte]]&lt;&gt;0,((Taula423[[#This Row],[Dies de contracte en vigor durant l´any 2023]]/365)*14),"")</f>
        <v/>
      </c>
      <c r="R474" s="367"/>
      <c r="S474" s="367"/>
      <c r="T47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74" s="373" t="str">
        <f>IF(Taula423[[#This Row],[Suma total d''hores d''atenció]]=0,"",AM474)</f>
        <v/>
      </c>
      <c r="V474" s="329"/>
      <c r="W474" s="339"/>
      <c r="X474" s="339"/>
      <c r="Y474" s="339"/>
      <c r="Z474" s="339"/>
      <c r="AA474" s="339"/>
      <c r="AB474" s="318">
        <f t="shared" si="49"/>
        <v>0</v>
      </c>
      <c r="AC474" s="335">
        <f>Taula423[[#This Row],[Mòdul aplicat]]</f>
        <v>0</v>
      </c>
      <c r="AD474" s="336"/>
      <c r="AE474" s="343"/>
      <c r="AF474" s="269"/>
      <c r="AG474" s="474" t="str">
        <f>IF(Taula423[[#This Row],[Data inici contracte]]=0,"",12/365*Taula423[[#This Row],[Dies de contracte en vigor durant l´any 2023]])</f>
        <v/>
      </c>
      <c r="AH474" s="474" t="str">
        <f>IF(Taula423[[#This Row],[Data inici contracte]]=0,"",2/365*Taula423[[#This Row],[Dies de contracte en vigor durant l´any 2023]])</f>
        <v/>
      </c>
      <c r="AI474" s="322">
        <f>IF(AR474=1,((241.81/365)*Taula423[[#This Row],[Dies de contracte en vigor durant l´any 2023]]),0)</f>
        <v>0</v>
      </c>
      <c r="AJ474" s="322"/>
      <c r="AK47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10)]]&lt;&gt;"",AR474=1),1,0)</f>
        <v>0</v>
      </c>
      <c r="AL474" s="534">
        <f t="shared" si="53"/>
        <v>0</v>
      </c>
      <c r="AM47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74" s="322"/>
      <c r="AO474" s="274"/>
      <c r="AP474" s="274"/>
      <c r="AR474" s="429">
        <f>IF(Taula423[[#This Row],[Núm. d''ordre]]&lt;&gt;"",1,0)</f>
        <v>0</v>
      </c>
      <c r="AT474" s="429">
        <f>IF(Taula423[[#This Row],[Núm. d''ordre]]&gt;0,1,0)</f>
        <v>1</v>
      </c>
      <c r="AV474" s="275">
        <f t="shared" si="54"/>
        <v>0</v>
      </c>
      <c r="AW474" s="275">
        <f t="shared" si="55"/>
        <v>0</v>
      </c>
      <c r="AX474" s="275">
        <f t="shared" si="50"/>
        <v>0</v>
      </c>
      <c r="AY474" s="274"/>
      <c r="AZ474" s="275">
        <f t="shared" si="51"/>
        <v>0</v>
      </c>
      <c r="BA474" s="275">
        <f t="shared" si="52"/>
        <v>0</v>
      </c>
      <c r="BZ474" s="276"/>
      <c r="CA474" s="276"/>
      <c r="CB474" s="276"/>
    </row>
    <row r="475" spans="1:80" ht="13.5" customHeight="1">
      <c r="A475" s="267"/>
      <c r="B475" s="274" t="str">
        <f>IF($C475&lt;&gt;"",MAX($B$7:B474)+1,"")</f>
        <v/>
      </c>
      <c r="C475" s="325"/>
      <c r="D475" s="337"/>
      <c r="E475" s="338"/>
      <c r="F475" s="311"/>
      <c r="G475" s="311"/>
      <c r="H475" s="324"/>
      <c r="I475" s="313">
        <f ca="1">DATEDIF(Taula423[[#This Row],[Data naixement dd/mm/aaaa]],TODAY(),"Y")</f>
        <v>124</v>
      </c>
      <c r="J475" s="325"/>
      <c r="K475" s="329"/>
      <c r="L475" s="342"/>
      <c r="M475" s="328"/>
      <c r="N475" s="328"/>
      <c r="O475" s="533" t="str">
        <f>IF(Taula423[[#This Row],[Data inici contracte]]&lt;&gt;0,Taula423[[#This Row],[Data finalització contracte]]+1,"")</f>
        <v/>
      </c>
      <c r="P47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75" s="373" t="str">
        <f>IF(Taula423[[#This Row],[Data inici contracte]]&lt;&gt;0,((Taula423[[#This Row],[Dies de contracte en vigor durant l´any 2023]]/365)*14),"")</f>
        <v/>
      </c>
      <c r="R475" s="367"/>
      <c r="S475" s="367"/>
      <c r="T47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75" s="373" t="str">
        <f>IF(Taula423[[#This Row],[Suma total d''hores d''atenció]]=0,"",AM475)</f>
        <v/>
      </c>
      <c r="V475" s="329"/>
      <c r="W475" s="339"/>
      <c r="X475" s="339"/>
      <c r="Y475" s="339"/>
      <c r="Z475" s="339"/>
      <c r="AA475" s="339"/>
      <c r="AB475" s="318">
        <f t="shared" si="49"/>
        <v>0</v>
      </c>
      <c r="AC475" s="335">
        <f>Taula423[[#This Row],[Mòdul aplicat]]</f>
        <v>0</v>
      </c>
      <c r="AD475" s="336"/>
      <c r="AE475" s="343"/>
      <c r="AF475" s="269"/>
      <c r="AG475" s="474" t="str">
        <f>IF(Taula423[[#This Row],[Data inici contracte]]=0,"",12/365*Taula423[[#This Row],[Dies de contracte en vigor durant l´any 2023]])</f>
        <v/>
      </c>
      <c r="AH475" s="474" t="str">
        <f>IF(Taula423[[#This Row],[Data inici contracte]]=0,"",2/365*Taula423[[#This Row],[Dies de contracte en vigor durant l´any 2023]])</f>
        <v/>
      </c>
      <c r="AI475" s="322">
        <f>IF(AR475=1,((241.81/365)*Taula423[[#This Row],[Dies de contracte en vigor durant l´any 2023]]),0)</f>
        <v>0</v>
      </c>
      <c r="AJ475" s="322"/>
      <c r="AK47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10)]]&lt;&gt;"",AR475=1),1,0)</f>
        <v>0</v>
      </c>
      <c r="AL475" s="534">
        <f t="shared" si="53"/>
        <v>0</v>
      </c>
      <c r="AM47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75" s="322"/>
      <c r="AO475" s="274"/>
      <c r="AP475" s="274"/>
      <c r="AR475" s="429">
        <f>IF(Taula423[[#This Row],[Núm. d''ordre]]&lt;&gt;"",1,0)</f>
        <v>0</v>
      </c>
      <c r="AT475" s="429">
        <f>IF(Taula423[[#This Row],[Núm. d''ordre]]&gt;0,1,0)</f>
        <v>1</v>
      </c>
      <c r="AV475" s="275">
        <f t="shared" si="54"/>
        <v>0</v>
      </c>
      <c r="AW475" s="275">
        <f t="shared" si="55"/>
        <v>0</v>
      </c>
      <c r="AX475" s="275">
        <f t="shared" si="50"/>
        <v>0</v>
      </c>
      <c r="AY475" s="274"/>
      <c r="AZ475" s="275">
        <f t="shared" si="51"/>
        <v>0</v>
      </c>
      <c r="BA475" s="275">
        <f t="shared" si="52"/>
        <v>0</v>
      </c>
      <c r="BZ475" s="276"/>
      <c r="CA475" s="276"/>
      <c r="CB475" s="276"/>
    </row>
    <row r="476" spans="1:80" ht="13.5" customHeight="1">
      <c r="A476" s="267"/>
      <c r="B476" s="274" t="str">
        <f>IF($C476&lt;&gt;"",MAX($B$7:B475)+1,"")</f>
        <v/>
      </c>
      <c r="C476" s="325"/>
      <c r="D476" s="337"/>
      <c r="E476" s="338"/>
      <c r="F476" s="311"/>
      <c r="G476" s="311"/>
      <c r="H476" s="324"/>
      <c r="I476" s="313">
        <f ca="1">DATEDIF(Taula423[[#This Row],[Data naixement dd/mm/aaaa]],TODAY(),"Y")</f>
        <v>124</v>
      </c>
      <c r="J476" s="325"/>
      <c r="K476" s="329"/>
      <c r="L476" s="342"/>
      <c r="M476" s="328"/>
      <c r="N476" s="328"/>
      <c r="O476" s="533" t="str">
        <f>IF(Taula423[[#This Row],[Data inici contracte]]&lt;&gt;0,Taula423[[#This Row],[Data finalització contracte]]+1,"")</f>
        <v/>
      </c>
      <c r="P47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76" s="373" t="str">
        <f>IF(Taula423[[#This Row],[Data inici contracte]]&lt;&gt;0,((Taula423[[#This Row],[Dies de contracte en vigor durant l´any 2023]]/365)*14),"")</f>
        <v/>
      </c>
      <c r="R476" s="367"/>
      <c r="S476" s="367"/>
      <c r="T47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76" s="373" t="str">
        <f>IF(Taula423[[#This Row],[Suma total d''hores d''atenció]]=0,"",AM476)</f>
        <v/>
      </c>
      <c r="V476" s="329"/>
      <c r="W476" s="339"/>
      <c r="X476" s="339"/>
      <c r="Y476" s="339"/>
      <c r="Z476" s="339"/>
      <c r="AA476" s="339"/>
      <c r="AB476" s="318">
        <f t="shared" si="49"/>
        <v>0</v>
      </c>
      <c r="AC476" s="335">
        <f>Taula423[[#This Row],[Mòdul aplicat]]</f>
        <v>0</v>
      </c>
      <c r="AD476" s="336"/>
      <c r="AE476" s="343"/>
      <c r="AF476" s="269"/>
      <c r="AG476" s="474" t="str">
        <f>IF(Taula423[[#This Row],[Data inici contracte]]=0,"",12/365*Taula423[[#This Row],[Dies de contracte en vigor durant l´any 2023]])</f>
        <v/>
      </c>
      <c r="AH476" s="474" t="str">
        <f>IF(Taula423[[#This Row],[Data inici contracte]]=0,"",2/365*Taula423[[#This Row],[Dies de contracte en vigor durant l´any 2023]])</f>
        <v/>
      </c>
      <c r="AI476" s="322">
        <f>IF(AR476=1,((241.81/365)*Taula423[[#This Row],[Dies de contracte en vigor durant l´any 2023]]),0)</f>
        <v>0</v>
      </c>
      <c r="AJ476" s="322"/>
      <c r="AK47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10)]]&lt;&gt;"",AR476=1),1,0)</f>
        <v>0</v>
      </c>
      <c r="AL476" s="534">
        <f t="shared" si="53"/>
        <v>0</v>
      </c>
      <c r="AM47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76" s="322"/>
      <c r="AO476" s="274"/>
      <c r="AP476" s="274"/>
      <c r="AR476" s="429">
        <f>IF(Taula423[[#This Row],[Núm. d''ordre]]&lt;&gt;"",1,0)</f>
        <v>0</v>
      </c>
      <c r="AT476" s="429">
        <f>IF(Taula423[[#This Row],[Núm. d''ordre]]&gt;0,1,0)</f>
        <v>1</v>
      </c>
      <c r="AV476" s="275">
        <f t="shared" si="54"/>
        <v>0</v>
      </c>
      <c r="AW476" s="275">
        <f t="shared" si="55"/>
        <v>0</v>
      </c>
      <c r="AX476" s="275">
        <f t="shared" si="50"/>
        <v>0</v>
      </c>
      <c r="AY476" s="274"/>
      <c r="AZ476" s="275">
        <f t="shared" si="51"/>
        <v>0</v>
      </c>
      <c r="BA476" s="275">
        <f t="shared" si="52"/>
        <v>0</v>
      </c>
      <c r="BZ476" s="276"/>
      <c r="CA476" s="276"/>
      <c r="CB476" s="276"/>
    </row>
    <row r="477" spans="1:80" ht="13.5" customHeight="1">
      <c r="A477" s="267"/>
      <c r="B477" s="274" t="str">
        <f>IF($C477&lt;&gt;"",MAX($B$7:B476)+1,"")</f>
        <v/>
      </c>
      <c r="C477" s="325"/>
      <c r="D477" s="337"/>
      <c r="E477" s="338"/>
      <c r="F477" s="311"/>
      <c r="G477" s="311"/>
      <c r="H477" s="324"/>
      <c r="I477" s="313">
        <f ca="1">DATEDIF(Taula423[[#This Row],[Data naixement dd/mm/aaaa]],TODAY(),"Y")</f>
        <v>124</v>
      </c>
      <c r="J477" s="325"/>
      <c r="K477" s="329"/>
      <c r="L477" s="342"/>
      <c r="M477" s="328"/>
      <c r="N477" s="328"/>
      <c r="O477" s="533" t="str">
        <f>IF(Taula423[[#This Row],[Data inici contracte]]&lt;&gt;0,Taula423[[#This Row],[Data finalització contracte]]+1,"")</f>
        <v/>
      </c>
      <c r="P47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77" s="373" t="str">
        <f>IF(Taula423[[#This Row],[Data inici contracte]]&lt;&gt;0,((Taula423[[#This Row],[Dies de contracte en vigor durant l´any 2023]]/365)*14),"")</f>
        <v/>
      </c>
      <c r="R477" s="367"/>
      <c r="S477" s="367"/>
      <c r="T47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77" s="373" t="str">
        <f>IF(Taula423[[#This Row],[Suma total d''hores d''atenció]]=0,"",AM477)</f>
        <v/>
      </c>
      <c r="V477" s="329"/>
      <c r="W477" s="339"/>
      <c r="X477" s="339"/>
      <c r="Y477" s="339"/>
      <c r="Z477" s="339"/>
      <c r="AA477" s="339"/>
      <c r="AB477" s="318">
        <f t="shared" si="49"/>
        <v>0</v>
      </c>
      <c r="AC477" s="335">
        <f>Taula423[[#This Row],[Mòdul aplicat]]</f>
        <v>0</v>
      </c>
      <c r="AD477" s="336"/>
      <c r="AE477" s="343"/>
      <c r="AF477" s="269"/>
      <c r="AG477" s="474" t="str">
        <f>IF(Taula423[[#This Row],[Data inici contracte]]=0,"",12/365*Taula423[[#This Row],[Dies de contracte en vigor durant l´any 2023]])</f>
        <v/>
      </c>
      <c r="AH477" s="474" t="str">
        <f>IF(Taula423[[#This Row],[Data inici contracte]]=0,"",2/365*Taula423[[#This Row],[Dies de contracte en vigor durant l´any 2023]])</f>
        <v/>
      </c>
      <c r="AI477" s="322">
        <f>IF(AR477=1,((241.81/365)*Taula423[[#This Row],[Dies de contracte en vigor durant l´any 2023]]),0)</f>
        <v>0</v>
      </c>
      <c r="AJ477" s="322"/>
      <c r="AK47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10)]]&lt;&gt;"",AR477=1),1,0)</f>
        <v>0</v>
      </c>
      <c r="AL477" s="534">
        <f t="shared" si="53"/>
        <v>0</v>
      </c>
      <c r="AM47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77" s="322"/>
      <c r="AO477" s="274"/>
      <c r="AP477" s="274"/>
      <c r="AR477" s="429">
        <f>IF(Taula423[[#This Row],[Núm. d''ordre]]&lt;&gt;"",1,0)</f>
        <v>0</v>
      </c>
      <c r="AT477" s="429">
        <f>IF(Taula423[[#This Row],[Núm. d''ordre]]&gt;0,1,0)</f>
        <v>1</v>
      </c>
      <c r="AV477" s="275">
        <f t="shared" si="54"/>
        <v>0</v>
      </c>
      <c r="AW477" s="275">
        <f t="shared" si="55"/>
        <v>0</v>
      </c>
      <c r="AX477" s="275">
        <f t="shared" si="50"/>
        <v>0</v>
      </c>
      <c r="AY477" s="274"/>
      <c r="AZ477" s="275">
        <f t="shared" si="51"/>
        <v>0</v>
      </c>
      <c r="BA477" s="275">
        <f t="shared" si="52"/>
        <v>0</v>
      </c>
      <c r="BZ477" s="276"/>
      <c r="CA477" s="276"/>
      <c r="CB477" s="276"/>
    </row>
    <row r="478" spans="1:80" ht="13.5" customHeight="1">
      <c r="A478" s="267"/>
      <c r="B478" s="274" t="str">
        <f>IF($C478&lt;&gt;"",MAX($B$7:B477)+1,"")</f>
        <v/>
      </c>
      <c r="C478" s="325"/>
      <c r="D478" s="337"/>
      <c r="E478" s="338"/>
      <c r="F478" s="311"/>
      <c r="G478" s="311"/>
      <c r="H478" s="324"/>
      <c r="I478" s="313">
        <f ca="1">DATEDIF(Taula423[[#This Row],[Data naixement dd/mm/aaaa]],TODAY(),"Y")</f>
        <v>124</v>
      </c>
      <c r="J478" s="325"/>
      <c r="K478" s="329"/>
      <c r="L478" s="342"/>
      <c r="M478" s="328"/>
      <c r="N478" s="328"/>
      <c r="O478" s="533" t="str">
        <f>IF(Taula423[[#This Row],[Data inici contracte]]&lt;&gt;0,Taula423[[#This Row],[Data finalització contracte]]+1,"")</f>
        <v/>
      </c>
      <c r="P47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78" s="373" t="str">
        <f>IF(Taula423[[#This Row],[Data inici contracte]]&lt;&gt;0,((Taula423[[#This Row],[Dies de contracte en vigor durant l´any 2023]]/365)*14),"")</f>
        <v/>
      </c>
      <c r="R478" s="367"/>
      <c r="S478" s="367"/>
      <c r="T47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78" s="373" t="str">
        <f>IF(Taula423[[#This Row],[Suma total d''hores d''atenció]]=0,"",AM478)</f>
        <v/>
      </c>
      <c r="V478" s="329"/>
      <c r="W478" s="339"/>
      <c r="X478" s="339"/>
      <c r="Y478" s="339"/>
      <c r="Z478" s="339"/>
      <c r="AA478" s="339"/>
      <c r="AB478" s="318">
        <f t="shared" si="49"/>
        <v>0</v>
      </c>
      <c r="AC478" s="335">
        <f>Taula423[[#This Row],[Mòdul aplicat]]</f>
        <v>0</v>
      </c>
      <c r="AD478" s="336"/>
      <c r="AE478" s="343"/>
      <c r="AF478" s="269"/>
      <c r="AG478" s="474" t="str">
        <f>IF(Taula423[[#This Row],[Data inici contracte]]=0,"",12/365*Taula423[[#This Row],[Dies de contracte en vigor durant l´any 2023]])</f>
        <v/>
      </c>
      <c r="AH478" s="474" t="str">
        <f>IF(Taula423[[#This Row],[Data inici contracte]]=0,"",2/365*Taula423[[#This Row],[Dies de contracte en vigor durant l´any 2023]])</f>
        <v/>
      </c>
      <c r="AI478" s="322">
        <f>IF(AR478=1,((241.81/365)*Taula423[[#This Row],[Dies de contracte en vigor durant l´any 2023]]),0)</f>
        <v>0</v>
      </c>
      <c r="AJ478" s="322"/>
      <c r="AK47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10)]]&lt;&gt;"",AR478=1),1,0)</f>
        <v>0</v>
      </c>
      <c r="AL478" s="534">
        <f t="shared" si="53"/>
        <v>0</v>
      </c>
      <c r="AM47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78" s="322"/>
      <c r="AO478" s="274"/>
      <c r="AP478" s="274"/>
      <c r="AR478" s="429">
        <f>IF(Taula423[[#This Row],[Núm. d''ordre]]&lt;&gt;"",1,0)</f>
        <v>0</v>
      </c>
      <c r="AT478" s="429">
        <f>IF(Taula423[[#This Row],[Núm. d''ordre]]&gt;0,1,0)</f>
        <v>1</v>
      </c>
      <c r="AV478" s="275">
        <f t="shared" si="54"/>
        <v>0</v>
      </c>
      <c r="AW478" s="275">
        <f t="shared" si="55"/>
        <v>0</v>
      </c>
      <c r="AX478" s="275">
        <f t="shared" si="50"/>
        <v>0</v>
      </c>
      <c r="AY478" s="274"/>
      <c r="AZ478" s="275">
        <f t="shared" si="51"/>
        <v>0</v>
      </c>
      <c r="BA478" s="275">
        <f t="shared" si="52"/>
        <v>0</v>
      </c>
      <c r="BZ478" s="276"/>
      <c r="CA478" s="276"/>
      <c r="CB478" s="276"/>
    </row>
    <row r="479" spans="1:80" ht="13.5" customHeight="1">
      <c r="A479" s="267"/>
      <c r="B479" s="274" t="str">
        <f>IF($C479&lt;&gt;"",MAX($B$7:B478)+1,"")</f>
        <v/>
      </c>
      <c r="C479" s="325"/>
      <c r="D479" s="337"/>
      <c r="E479" s="338"/>
      <c r="F479" s="311"/>
      <c r="G479" s="311"/>
      <c r="H479" s="324"/>
      <c r="I479" s="313">
        <f ca="1">DATEDIF(Taula423[[#This Row],[Data naixement dd/mm/aaaa]],TODAY(),"Y")</f>
        <v>124</v>
      </c>
      <c r="J479" s="325"/>
      <c r="K479" s="329"/>
      <c r="L479" s="342"/>
      <c r="M479" s="328"/>
      <c r="N479" s="328"/>
      <c r="O479" s="533" t="str">
        <f>IF(Taula423[[#This Row],[Data inici contracte]]&lt;&gt;0,Taula423[[#This Row],[Data finalització contracte]]+1,"")</f>
        <v/>
      </c>
      <c r="P47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79" s="373" t="str">
        <f>IF(Taula423[[#This Row],[Data inici contracte]]&lt;&gt;0,((Taula423[[#This Row],[Dies de contracte en vigor durant l´any 2023]]/365)*14),"")</f>
        <v/>
      </c>
      <c r="R479" s="367"/>
      <c r="S479" s="367"/>
      <c r="T47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79" s="373" t="str">
        <f>IF(Taula423[[#This Row],[Suma total d''hores d''atenció]]=0,"",AM479)</f>
        <v/>
      </c>
      <c r="V479" s="329"/>
      <c r="W479" s="339"/>
      <c r="X479" s="339"/>
      <c r="Y479" s="339"/>
      <c r="Z479" s="339"/>
      <c r="AA479" s="339"/>
      <c r="AB479" s="318">
        <f t="shared" si="49"/>
        <v>0</v>
      </c>
      <c r="AC479" s="335">
        <f>Taula423[[#This Row],[Mòdul aplicat]]</f>
        <v>0</v>
      </c>
      <c r="AD479" s="336"/>
      <c r="AE479" s="343"/>
      <c r="AF479" s="269"/>
      <c r="AG479" s="474" t="str">
        <f>IF(Taula423[[#This Row],[Data inici contracte]]=0,"",12/365*Taula423[[#This Row],[Dies de contracte en vigor durant l´any 2023]])</f>
        <v/>
      </c>
      <c r="AH479" s="474" t="str">
        <f>IF(Taula423[[#This Row],[Data inici contracte]]=0,"",2/365*Taula423[[#This Row],[Dies de contracte en vigor durant l´any 2023]])</f>
        <v/>
      </c>
      <c r="AI479" s="322">
        <f>IF(AR479=1,((241.81/365)*Taula423[[#This Row],[Dies de contracte en vigor durant l´any 2023]]),0)</f>
        <v>0</v>
      </c>
      <c r="AJ479" s="322"/>
      <c r="AK47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10)]]&lt;&gt;"",AR479=1),1,0)</f>
        <v>0</v>
      </c>
      <c r="AL479" s="534">
        <f t="shared" si="53"/>
        <v>0</v>
      </c>
      <c r="AM47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79" s="322"/>
      <c r="AO479" s="274"/>
      <c r="AP479" s="274"/>
      <c r="AR479" s="429">
        <f>IF(Taula423[[#This Row],[Núm. d''ordre]]&lt;&gt;"",1,0)</f>
        <v>0</v>
      </c>
      <c r="AT479" s="429">
        <f>IF(Taula423[[#This Row],[Núm. d''ordre]]&gt;0,1,0)</f>
        <v>1</v>
      </c>
      <c r="AV479" s="275">
        <f t="shared" si="54"/>
        <v>0</v>
      </c>
      <c r="AW479" s="275">
        <f t="shared" si="55"/>
        <v>0</v>
      </c>
      <c r="AX479" s="275">
        <f t="shared" si="50"/>
        <v>0</v>
      </c>
      <c r="AY479" s="274"/>
      <c r="AZ479" s="275">
        <f t="shared" si="51"/>
        <v>0</v>
      </c>
      <c r="BA479" s="275">
        <f t="shared" si="52"/>
        <v>0</v>
      </c>
      <c r="BZ479" s="276"/>
      <c r="CA479" s="276"/>
      <c r="CB479" s="276"/>
    </row>
    <row r="480" spans="1:80" ht="13.5" customHeight="1">
      <c r="A480" s="267"/>
      <c r="B480" s="274" t="str">
        <f>IF($C480&lt;&gt;"",MAX($B$7:B479)+1,"")</f>
        <v/>
      </c>
      <c r="C480" s="325"/>
      <c r="D480" s="337"/>
      <c r="E480" s="338"/>
      <c r="F480" s="311"/>
      <c r="G480" s="311"/>
      <c r="H480" s="324"/>
      <c r="I480" s="313">
        <f ca="1">DATEDIF(Taula423[[#This Row],[Data naixement dd/mm/aaaa]],TODAY(),"Y")</f>
        <v>124</v>
      </c>
      <c r="J480" s="325"/>
      <c r="K480" s="329"/>
      <c r="L480" s="342"/>
      <c r="M480" s="328"/>
      <c r="N480" s="328"/>
      <c r="O480" s="533" t="str">
        <f>IF(Taula423[[#This Row],[Data inici contracte]]&lt;&gt;0,Taula423[[#This Row],[Data finalització contracte]]+1,"")</f>
        <v/>
      </c>
      <c r="P48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80" s="373" t="str">
        <f>IF(Taula423[[#This Row],[Data inici contracte]]&lt;&gt;0,((Taula423[[#This Row],[Dies de contracte en vigor durant l´any 2023]]/365)*14),"")</f>
        <v/>
      </c>
      <c r="R480" s="367"/>
      <c r="S480" s="367"/>
      <c r="T48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80" s="373" t="str">
        <f>IF(Taula423[[#This Row],[Suma total d''hores d''atenció]]=0,"",AM480)</f>
        <v/>
      </c>
      <c r="V480" s="329"/>
      <c r="W480" s="339"/>
      <c r="X480" s="339"/>
      <c r="Y480" s="339"/>
      <c r="Z480" s="339"/>
      <c r="AA480" s="339"/>
      <c r="AB480" s="318">
        <f t="shared" si="49"/>
        <v>0</v>
      </c>
      <c r="AC480" s="335">
        <f>Taula423[[#This Row],[Mòdul aplicat]]</f>
        <v>0</v>
      </c>
      <c r="AD480" s="336"/>
      <c r="AE480" s="343"/>
      <c r="AF480" s="269"/>
      <c r="AG480" s="474" t="str">
        <f>IF(Taula423[[#This Row],[Data inici contracte]]=0,"",12/365*Taula423[[#This Row],[Dies de contracte en vigor durant l´any 2023]])</f>
        <v/>
      </c>
      <c r="AH480" s="474" t="str">
        <f>IF(Taula423[[#This Row],[Data inici contracte]]=0,"",2/365*Taula423[[#This Row],[Dies de contracte en vigor durant l´any 2023]])</f>
        <v/>
      </c>
      <c r="AI480" s="322">
        <f>IF(AR480=1,((241.81/365)*Taula423[[#This Row],[Dies de contracte en vigor durant l´any 2023]]),0)</f>
        <v>0</v>
      </c>
      <c r="AJ480" s="322"/>
      <c r="AK48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10)]]&lt;&gt;"",AR480=1),1,0)</f>
        <v>0</v>
      </c>
      <c r="AL480" s="534">
        <f t="shared" si="53"/>
        <v>0</v>
      </c>
      <c r="AM48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80" s="322"/>
      <c r="AO480" s="274"/>
      <c r="AP480" s="274"/>
      <c r="AR480" s="429">
        <f>IF(Taula423[[#This Row],[Núm. d''ordre]]&lt;&gt;"",1,0)</f>
        <v>0</v>
      </c>
      <c r="AT480" s="429">
        <f>IF(Taula423[[#This Row],[Núm. d''ordre]]&gt;0,1,0)</f>
        <v>1</v>
      </c>
      <c r="AV480" s="275">
        <f t="shared" si="54"/>
        <v>0</v>
      </c>
      <c r="AW480" s="275">
        <f t="shared" si="55"/>
        <v>0</v>
      </c>
      <c r="AX480" s="275">
        <f t="shared" si="50"/>
        <v>0</v>
      </c>
      <c r="AY480" s="274"/>
      <c r="AZ480" s="275">
        <f t="shared" si="51"/>
        <v>0</v>
      </c>
      <c r="BA480" s="275">
        <f t="shared" si="52"/>
        <v>0</v>
      </c>
      <c r="BZ480" s="276"/>
      <c r="CA480" s="276"/>
      <c r="CB480" s="276"/>
    </row>
    <row r="481" spans="1:80" ht="13.5" customHeight="1">
      <c r="A481" s="267"/>
      <c r="B481" s="274" t="str">
        <f>IF($C481&lt;&gt;"",MAX($B$7:B480)+1,"")</f>
        <v/>
      </c>
      <c r="C481" s="325"/>
      <c r="D481" s="337"/>
      <c r="E481" s="338"/>
      <c r="F481" s="311"/>
      <c r="G481" s="311"/>
      <c r="H481" s="324"/>
      <c r="I481" s="313">
        <f ca="1">DATEDIF(Taula423[[#This Row],[Data naixement dd/mm/aaaa]],TODAY(),"Y")</f>
        <v>124</v>
      </c>
      <c r="J481" s="325"/>
      <c r="K481" s="329"/>
      <c r="L481" s="342"/>
      <c r="M481" s="328"/>
      <c r="N481" s="328"/>
      <c r="O481" s="533" t="str">
        <f>IF(Taula423[[#This Row],[Data inici contracte]]&lt;&gt;0,Taula423[[#This Row],[Data finalització contracte]]+1,"")</f>
        <v/>
      </c>
      <c r="P48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81" s="373" t="str">
        <f>IF(Taula423[[#This Row],[Data inici contracte]]&lt;&gt;0,((Taula423[[#This Row],[Dies de contracte en vigor durant l´any 2023]]/365)*14),"")</f>
        <v/>
      </c>
      <c r="R481" s="367"/>
      <c r="S481" s="367"/>
      <c r="T48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81" s="373" t="str">
        <f>IF(Taula423[[#This Row],[Suma total d''hores d''atenció]]=0,"",AM481)</f>
        <v/>
      </c>
      <c r="V481" s="329"/>
      <c r="W481" s="339"/>
      <c r="X481" s="339"/>
      <c r="Y481" s="339"/>
      <c r="Z481" s="339"/>
      <c r="AA481" s="339"/>
      <c r="AB481" s="318">
        <f t="shared" si="49"/>
        <v>0</v>
      </c>
      <c r="AC481" s="335">
        <f>Taula423[[#This Row],[Mòdul aplicat]]</f>
        <v>0</v>
      </c>
      <c r="AD481" s="336"/>
      <c r="AE481" s="343"/>
      <c r="AF481" s="269"/>
      <c r="AG481" s="474" t="str">
        <f>IF(Taula423[[#This Row],[Data inici contracte]]=0,"",12/365*Taula423[[#This Row],[Dies de contracte en vigor durant l´any 2023]])</f>
        <v/>
      </c>
      <c r="AH481" s="474" t="str">
        <f>IF(Taula423[[#This Row],[Data inici contracte]]=0,"",2/365*Taula423[[#This Row],[Dies de contracte en vigor durant l´any 2023]])</f>
        <v/>
      </c>
      <c r="AI481" s="322">
        <f>IF(AR481=1,((241.81/365)*Taula423[[#This Row],[Dies de contracte en vigor durant l´any 2023]]),0)</f>
        <v>0</v>
      </c>
      <c r="AJ481" s="322"/>
      <c r="AK48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10)]]&lt;&gt;"",AR481=1),1,0)</f>
        <v>0</v>
      </c>
      <c r="AL481" s="534">
        <f t="shared" si="53"/>
        <v>0</v>
      </c>
      <c r="AM48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81" s="322"/>
      <c r="AO481" s="274"/>
      <c r="AP481" s="274"/>
      <c r="AR481" s="429">
        <f>IF(Taula423[[#This Row],[Núm. d''ordre]]&lt;&gt;"",1,0)</f>
        <v>0</v>
      </c>
      <c r="AT481" s="429">
        <f>IF(Taula423[[#This Row],[Núm. d''ordre]]&gt;0,1,0)</f>
        <v>1</v>
      </c>
      <c r="AV481" s="275">
        <f t="shared" si="54"/>
        <v>0</v>
      </c>
      <c r="AW481" s="275">
        <f t="shared" si="55"/>
        <v>0</v>
      </c>
      <c r="AX481" s="275">
        <f t="shared" si="50"/>
        <v>0</v>
      </c>
      <c r="AY481" s="274"/>
      <c r="AZ481" s="275">
        <f t="shared" si="51"/>
        <v>0</v>
      </c>
      <c r="BA481" s="275">
        <f t="shared" si="52"/>
        <v>0</v>
      </c>
      <c r="BZ481" s="276"/>
      <c r="CA481" s="276"/>
      <c r="CB481" s="276"/>
    </row>
    <row r="482" spans="1:80" ht="13.5" customHeight="1">
      <c r="A482" s="267"/>
      <c r="B482" s="274" t="str">
        <f>IF($C482&lt;&gt;"",MAX($B$7:B481)+1,"")</f>
        <v/>
      </c>
      <c r="C482" s="325"/>
      <c r="D482" s="337"/>
      <c r="E482" s="338"/>
      <c r="F482" s="311"/>
      <c r="G482" s="311"/>
      <c r="H482" s="324"/>
      <c r="I482" s="313">
        <f ca="1">DATEDIF(Taula423[[#This Row],[Data naixement dd/mm/aaaa]],TODAY(),"Y")</f>
        <v>124</v>
      </c>
      <c r="J482" s="325"/>
      <c r="K482" s="329"/>
      <c r="L482" s="342"/>
      <c r="M482" s="328"/>
      <c r="N482" s="328"/>
      <c r="O482" s="533" t="str">
        <f>IF(Taula423[[#This Row],[Data inici contracte]]&lt;&gt;0,Taula423[[#This Row],[Data finalització contracte]]+1,"")</f>
        <v/>
      </c>
      <c r="P48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82" s="373" t="str">
        <f>IF(Taula423[[#This Row],[Data inici contracte]]&lt;&gt;0,((Taula423[[#This Row],[Dies de contracte en vigor durant l´any 2023]]/365)*14),"")</f>
        <v/>
      </c>
      <c r="R482" s="367"/>
      <c r="S482" s="367"/>
      <c r="T48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82" s="373" t="str">
        <f>IF(Taula423[[#This Row],[Suma total d''hores d''atenció]]=0,"",AM482)</f>
        <v/>
      </c>
      <c r="V482" s="329"/>
      <c r="W482" s="339"/>
      <c r="X482" s="339"/>
      <c r="Y482" s="339"/>
      <c r="Z482" s="339"/>
      <c r="AA482" s="339"/>
      <c r="AB482" s="318">
        <f t="shared" si="49"/>
        <v>0</v>
      </c>
      <c r="AC482" s="335">
        <f>Taula423[[#This Row],[Mòdul aplicat]]</f>
        <v>0</v>
      </c>
      <c r="AD482" s="336"/>
      <c r="AE482" s="343"/>
      <c r="AF482" s="269"/>
      <c r="AG482" s="474" t="str">
        <f>IF(Taula423[[#This Row],[Data inici contracte]]=0,"",12/365*Taula423[[#This Row],[Dies de contracte en vigor durant l´any 2023]])</f>
        <v/>
      </c>
      <c r="AH482" s="474" t="str">
        <f>IF(Taula423[[#This Row],[Data inici contracte]]=0,"",2/365*Taula423[[#This Row],[Dies de contracte en vigor durant l´any 2023]])</f>
        <v/>
      </c>
      <c r="AI482" s="322">
        <f>IF(AR482=1,((241.81/365)*Taula423[[#This Row],[Dies de contracte en vigor durant l´any 2023]]),0)</f>
        <v>0</v>
      </c>
      <c r="AJ482" s="322"/>
      <c r="AK48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10)]]&lt;&gt;"",AR482=1),1,0)</f>
        <v>0</v>
      </c>
      <c r="AL482" s="534">
        <f t="shared" si="53"/>
        <v>0</v>
      </c>
      <c r="AM48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82" s="322"/>
      <c r="AO482" s="274"/>
      <c r="AP482" s="274"/>
      <c r="AR482" s="429">
        <f>IF(Taula423[[#This Row],[Núm. d''ordre]]&lt;&gt;"",1,0)</f>
        <v>0</v>
      </c>
      <c r="AT482" s="429">
        <f>IF(Taula423[[#This Row],[Núm. d''ordre]]&gt;0,1,0)</f>
        <v>1</v>
      </c>
      <c r="AV482" s="275">
        <f t="shared" si="54"/>
        <v>0</v>
      </c>
      <c r="AW482" s="275">
        <f t="shared" si="55"/>
        <v>0</v>
      </c>
      <c r="AX482" s="275">
        <f t="shared" si="50"/>
        <v>0</v>
      </c>
      <c r="AY482" s="274"/>
      <c r="AZ482" s="275">
        <f t="shared" si="51"/>
        <v>0</v>
      </c>
      <c r="BA482" s="275">
        <f t="shared" si="52"/>
        <v>0</v>
      </c>
      <c r="BZ482" s="276"/>
      <c r="CA482" s="276"/>
      <c r="CB482" s="276"/>
    </row>
    <row r="483" spans="1:80" ht="13.5" customHeight="1">
      <c r="A483" s="267"/>
      <c r="B483" s="274" t="str">
        <f>IF($C483&lt;&gt;"",MAX($B$7:B482)+1,"")</f>
        <v/>
      </c>
      <c r="C483" s="325"/>
      <c r="D483" s="337"/>
      <c r="E483" s="338"/>
      <c r="F483" s="311"/>
      <c r="G483" s="311"/>
      <c r="H483" s="324"/>
      <c r="I483" s="313">
        <f ca="1">DATEDIF(Taula423[[#This Row],[Data naixement dd/mm/aaaa]],TODAY(),"Y")</f>
        <v>124</v>
      </c>
      <c r="J483" s="325"/>
      <c r="K483" s="329"/>
      <c r="L483" s="342"/>
      <c r="M483" s="328"/>
      <c r="N483" s="328"/>
      <c r="O483" s="533" t="str">
        <f>IF(Taula423[[#This Row],[Data inici contracte]]&lt;&gt;0,Taula423[[#This Row],[Data finalització contracte]]+1,"")</f>
        <v/>
      </c>
      <c r="P48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83" s="373" t="str">
        <f>IF(Taula423[[#This Row],[Data inici contracte]]&lt;&gt;0,((Taula423[[#This Row],[Dies de contracte en vigor durant l´any 2023]]/365)*14),"")</f>
        <v/>
      </c>
      <c r="R483" s="367"/>
      <c r="S483" s="367"/>
      <c r="T48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83" s="373" t="str">
        <f>IF(Taula423[[#This Row],[Suma total d''hores d''atenció]]=0,"",AM483)</f>
        <v/>
      </c>
      <c r="V483" s="329"/>
      <c r="W483" s="339"/>
      <c r="X483" s="339"/>
      <c r="Y483" s="339"/>
      <c r="Z483" s="339"/>
      <c r="AA483" s="339"/>
      <c r="AB483" s="318">
        <f t="shared" si="49"/>
        <v>0</v>
      </c>
      <c r="AC483" s="335">
        <f>Taula423[[#This Row],[Mòdul aplicat]]</f>
        <v>0</v>
      </c>
      <c r="AD483" s="336"/>
      <c r="AE483" s="343"/>
      <c r="AF483" s="269"/>
      <c r="AG483" s="474" t="str">
        <f>IF(Taula423[[#This Row],[Data inici contracte]]=0,"",12/365*Taula423[[#This Row],[Dies de contracte en vigor durant l´any 2023]])</f>
        <v/>
      </c>
      <c r="AH483" s="474" t="str">
        <f>IF(Taula423[[#This Row],[Data inici contracte]]=0,"",2/365*Taula423[[#This Row],[Dies de contracte en vigor durant l´any 2023]])</f>
        <v/>
      </c>
      <c r="AI483" s="322">
        <f>IF(AR483=1,((241.81/365)*Taula423[[#This Row],[Dies de contracte en vigor durant l´any 2023]]),0)</f>
        <v>0</v>
      </c>
      <c r="AJ483" s="322"/>
      <c r="AK48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10)]]&lt;&gt;"",AR483=1),1,0)</f>
        <v>0</v>
      </c>
      <c r="AL483" s="534">
        <f t="shared" si="53"/>
        <v>0</v>
      </c>
      <c r="AM48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83" s="322"/>
      <c r="AO483" s="274"/>
      <c r="AP483" s="274"/>
      <c r="AR483" s="429">
        <f>IF(Taula423[[#This Row],[Núm. d''ordre]]&lt;&gt;"",1,0)</f>
        <v>0</v>
      </c>
      <c r="AT483" s="429">
        <f>IF(Taula423[[#This Row],[Núm. d''ordre]]&gt;0,1,0)</f>
        <v>1</v>
      </c>
      <c r="AV483" s="275">
        <f t="shared" si="54"/>
        <v>0</v>
      </c>
      <c r="AW483" s="275">
        <f t="shared" si="55"/>
        <v>0</v>
      </c>
      <c r="AX483" s="275">
        <f t="shared" si="50"/>
        <v>0</v>
      </c>
      <c r="AY483" s="274"/>
      <c r="AZ483" s="275">
        <f t="shared" si="51"/>
        <v>0</v>
      </c>
      <c r="BA483" s="275">
        <f t="shared" si="52"/>
        <v>0</v>
      </c>
      <c r="BZ483" s="276"/>
      <c r="CA483" s="276"/>
      <c r="CB483" s="276"/>
    </row>
    <row r="484" spans="1:80" ht="13.5" customHeight="1">
      <c r="A484" s="267"/>
      <c r="B484" s="274" t="str">
        <f>IF($C484&lt;&gt;"",MAX($B$7:B483)+1,"")</f>
        <v/>
      </c>
      <c r="C484" s="325"/>
      <c r="D484" s="337"/>
      <c r="E484" s="338"/>
      <c r="F484" s="311"/>
      <c r="G484" s="311"/>
      <c r="H484" s="324"/>
      <c r="I484" s="313">
        <f ca="1">DATEDIF(Taula423[[#This Row],[Data naixement dd/mm/aaaa]],TODAY(),"Y")</f>
        <v>124</v>
      </c>
      <c r="J484" s="325"/>
      <c r="K484" s="329"/>
      <c r="L484" s="342"/>
      <c r="M484" s="328"/>
      <c r="N484" s="328"/>
      <c r="O484" s="533" t="str">
        <f>IF(Taula423[[#This Row],[Data inici contracte]]&lt;&gt;0,Taula423[[#This Row],[Data finalització contracte]]+1,"")</f>
        <v/>
      </c>
      <c r="P48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84" s="373" t="str">
        <f>IF(Taula423[[#This Row],[Data inici contracte]]&lt;&gt;0,((Taula423[[#This Row],[Dies de contracte en vigor durant l´any 2023]]/365)*14),"")</f>
        <v/>
      </c>
      <c r="R484" s="367"/>
      <c r="S484" s="367"/>
      <c r="T48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84" s="373" t="str">
        <f>IF(Taula423[[#This Row],[Suma total d''hores d''atenció]]=0,"",AM484)</f>
        <v/>
      </c>
      <c r="V484" s="329"/>
      <c r="W484" s="339"/>
      <c r="X484" s="339"/>
      <c r="Y484" s="339"/>
      <c r="Z484" s="339"/>
      <c r="AA484" s="339"/>
      <c r="AB484" s="318">
        <f t="shared" si="49"/>
        <v>0</v>
      </c>
      <c r="AC484" s="335">
        <f>Taula423[[#This Row],[Mòdul aplicat]]</f>
        <v>0</v>
      </c>
      <c r="AD484" s="336"/>
      <c r="AE484" s="343"/>
      <c r="AF484" s="269"/>
      <c r="AG484" s="474" t="str">
        <f>IF(Taula423[[#This Row],[Data inici contracte]]=0,"",12/365*Taula423[[#This Row],[Dies de contracte en vigor durant l´any 2023]])</f>
        <v/>
      </c>
      <c r="AH484" s="474" t="str">
        <f>IF(Taula423[[#This Row],[Data inici contracte]]=0,"",2/365*Taula423[[#This Row],[Dies de contracte en vigor durant l´any 2023]])</f>
        <v/>
      </c>
      <c r="AI484" s="322">
        <f>IF(AR484=1,((241.81/365)*Taula423[[#This Row],[Dies de contracte en vigor durant l´any 2023]]),0)</f>
        <v>0</v>
      </c>
      <c r="AJ484" s="322"/>
      <c r="AK48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10)]]&lt;&gt;"",AR484=1),1,0)</f>
        <v>0</v>
      </c>
      <c r="AL484" s="534">
        <f t="shared" si="53"/>
        <v>0</v>
      </c>
      <c r="AM48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84" s="322"/>
      <c r="AO484" s="274"/>
      <c r="AP484" s="274"/>
      <c r="AR484" s="429">
        <f>IF(Taula423[[#This Row],[Núm. d''ordre]]&lt;&gt;"",1,0)</f>
        <v>0</v>
      </c>
      <c r="AT484" s="429">
        <f>IF(Taula423[[#This Row],[Núm. d''ordre]]&gt;0,1,0)</f>
        <v>1</v>
      </c>
      <c r="AV484" s="275">
        <f t="shared" si="54"/>
        <v>0</v>
      </c>
      <c r="AW484" s="275">
        <f t="shared" si="55"/>
        <v>0</v>
      </c>
      <c r="AX484" s="275">
        <f t="shared" si="50"/>
        <v>0</v>
      </c>
      <c r="AY484" s="274"/>
      <c r="AZ484" s="275">
        <f t="shared" si="51"/>
        <v>0</v>
      </c>
      <c r="BA484" s="275">
        <f t="shared" si="52"/>
        <v>0</v>
      </c>
      <c r="BZ484" s="276"/>
      <c r="CA484" s="276"/>
      <c r="CB484" s="276"/>
    </row>
    <row r="485" spans="1:80" ht="13.5" customHeight="1">
      <c r="A485" s="267"/>
      <c r="B485" s="274" t="str">
        <f>IF($C485&lt;&gt;"",MAX($B$7:B484)+1,"")</f>
        <v/>
      </c>
      <c r="C485" s="325"/>
      <c r="D485" s="337"/>
      <c r="E485" s="338"/>
      <c r="F485" s="311"/>
      <c r="G485" s="311"/>
      <c r="H485" s="324"/>
      <c r="I485" s="313">
        <f ca="1">DATEDIF(Taula423[[#This Row],[Data naixement dd/mm/aaaa]],TODAY(),"Y")</f>
        <v>124</v>
      </c>
      <c r="J485" s="325"/>
      <c r="K485" s="329"/>
      <c r="L485" s="342"/>
      <c r="M485" s="328"/>
      <c r="N485" s="328"/>
      <c r="O485" s="533" t="str">
        <f>IF(Taula423[[#This Row],[Data inici contracte]]&lt;&gt;0,Taula423[[#This Row],[Data finalització contracte]]+1,"")</f>
        <v/>
      </c>
      <c r="P48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85" s="373" t="str">
        <f>IF(Taula423[[#This Row],[Data inici contracte]]&lt;&gt;0,((Taula423[[#This Row],[Dies de contracte en vigor durant l´any 2023]]/365)*14),"")</f>
        <v/>
      </c>
      <c r="R485" s="367"/>
      <c r="S485" s="367"/>
      <c r="T48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85" s="373" t="str">
        <f>IF(Taula423[[#This Row],[Suma total d''hores d''atenció]]=0,"",AM485)</f>
        <v/>
      </c>
      <c r="V485" s="329"/>
      <c r="W485" s="339"/>
      <c r="X485" s="339"/>
      <c r="Y485" s="339"/>
      <c r="Z485" s="339"/>
      <c r="AA485" s="339"/>
      <c r="AB485" s="318">
        <f t="shared" si="49"/>
        <v>0</v>
      </c>
      <c r="AC485" s="335">
        <f>Taula423[[#This Row],[Mòdul aplicat]]</f>
        <v>0</v>
      </c>
      <c r="AD485" s="336"/>
      <c r="AE485" s="343"/>
      <c r="AF485" s="269"/>
      <c r="AG485" s="474" t="str">
        <f>IF(Taula423[[#This Row],[Data inici contracte]]=0,"",12/365*Taula423[[#This Row],[Dies de contracte en vigor durant l´any 2023]])</f>
        <v/>
      </c>
      <c r="AH485" s="474" t="str">
        <f>IF(Taula423[[#This Row],[Data inici contracte]]=0,"",2/365*Taula423[[#This Row],[Dies de contracte en vigor durant l´any 2023]])</f>
        <v/>
      </c>
      <c r="AI485" s="322">
        <f>IF(AR485=1,((241.81/365)*Taula423[[#This Row],[Dies de contracte en vigor durant l´any 2023]]),0)</f>
        <v>0</v>
      </c>
      <c r="AJ485" s="322"/>
      <c r="AK48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10)]]&lt;&gt;"",AR485=1),1,0)</f>
        <v>0</v>
      </c>
      <c r="AL485" s="534">
        <f t="shared" si="53"/>
        <v>0</v>
      </c>
      <c r="AM48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85" s="322"/>
      <c r="AO485" s="274"/>
      <c r="AP485" s="274"/>
      <c r="AR485" s="429">
        <f>IF(Taula423[[#This Row],[Núm. d''ordre]]&lt;&gt;"",1,0)</f>
        <v>0</v>
      </c>
      <c r="AT485" s="429">
        <f>IF(Taula423[[#This Row],[Núm. d''ordre]]&gt;0,1,0)</f>
        <v>1</v>
      </c>
      <c r="AV485" s="275">
        <f t="shared" si="54"/>
        <v>0</v>
      </c>
      <c r="AW485" s="275">
        <f t="shared" si="55"/>
        <v>0</v>
      </c>
      <c r="AX485" s="275">
        <f t="shared" si="50"/>
        <v>0</v>
      </c>
      <c r="AY485" s="274"/>
      <c r="AZ485" s="275">
        <f t="shared" si="51"/>
        <v>0</v>
      </c>
      <c r="BA485" s="275">
        <f t="shared" si="52"/>
        <v>0</v>
      </c>
      <c r="BZ485" s="276"/>
      <c r="CA485" s="276"/>
      <c r="CB485" s="276"/>
    </row>
    <row r="486" spans="1:80" ht="13.5" customHeight="1">
      <c r="A486" s="267"/>
      <c r="B486" s="274" t="str">
        <f>IF($C486&lt;&gt;"",MAX($B$7:B485)+1,"")</f>
        <v/>
      </c>
      <c r="C486" s="325"/>
      <c r="D486" s="337"/>
      <c r="E486" s="338"/>
      <c r="F486" s="311"/>
      <c r="G486" s="311"/>
      <c r="H486" s="324"/>
      <c r="I486" s="313">
        <f ca="1">DATEDIF(Taula423[[#This Row],[Data naixement dd/mm/aaaa]],TODAY(),"Y")</f>
        <v>124</v>
      </c>
      <c r="J486" s="325"/>
      <c r="K486" s="329"/>
      <c r="L486" s="342"/>
      <c r="M486" s="328"/>
      <c r="N486" s="328"/>
      <c r="O486" s="533" t="str">
        <f>IF(Taula423[[#This Row],[Data inici contracte]]&lt;&gt;0,Taula423[[#This Row],[Data finalització contracte]]+1,"")</f>
        <v/>
      </c>
      <c r="P48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86" s="373" t="str">
        <f>IF(Taula423[[#This Row],[Data inici contracte]]&lt;&gt;0,((Taula423[[#This Row],[Dies de contracte en vigor durant l´any 2023]]/365)*14),"")</f>
        <v/>
      </c>
      <c r="R486" s="367"/>
      <c r="S486" s="367"/>
      <c r="T48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86" s="373" t="str">
        <f>IF(Taula423[[#This Row],[Suma total d''hores d''atenció]]=0,"",AM486)</f>
        <v/>
      </c>
      <c r="V486" s="329"/>
      <c r="W486" s="339"/>
      <c r="X486" s="339"/>
      <c r="Y486" s="339"/>
      <c r="Z486" s="339"/>
      <c r="AA486" s="339"/>
      <c r="AB486" s="318">
        <f t="shared" si="49"/>
        <v>0</v>
      </c>
      <c r="AC486" s="335">
        <f>Taula423[[#This Row],[Mòdul aplicat]]</f>
        <v>0</v>
      </c>
      <c r="AD486" s="336"/>
      <c r="AE486" s="343"/>
      <c r="AF486" s="269"/>
      <c r="AG486" s="474" t="str">
        <f>IF(Taula423[[#This Row],[Data inici contracte]]=0,"",12/365*Taula423[[#This Row],[Dies de contracte en vigor durant l´any 2023]])</f>
        <v/>
      </c>
      <c r="AH486" s="474" t="str">
        <f>IF(Taula423[[#This Row],[Data inici contracte]]=0,"",2/365*Taula423[[#This Row],[Dies de contracte en vigor durant l´any 2023]])</f>
        <v/>
      </c>
      <c r="AI486" s="322">
        <f>IF(AR486=1,((241.81/365)*Taula423[[#This Row],[Dies de contracte en vigor durant l´any 2023]]),0)</f>
        <v>0</v>
      </c>
      <c r="AJ486" s="322"/>
      <c r="AK48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10)]]&lt;&gt;"",AR486=1),1,0)</f>
        <v>0</v>
      </c>
      <c r="AL486" s="534">
        <f t="shared" si="53"/>
        <v>0</v>
      </c>
      <c r="AM48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86" s="322"/>
      <c r="AO486" s="274"/>
      <c r="AP486" s="274"/>
      <c r="AR486" s="429">
        <f>IF(Taula423[[#This Row],[Núm. d''ordre]]&lt;&gt;"",1,0)</f>
        <v>0</v>
      </c>
      <c r="AT486" s="429">
        <f>IF(Taula423[[#This Row],[Núm. d''ordre]]&gt;0,1,0)</f>
        <v>1</v>
      </c>
      <c r="AV486" s="275">
        <f t="shared" si="54"/>
        <v>0</v>
      </c>
      <c r="AW486" s="275">
        <f t="shared" si="55"/>
        <v>0</v>
      </c>
      <c r="AX486" s="275">
        <f t="shared" si="50"/>
        <v>0</v>
      </c>
      <c r="AY486" s="274"/>
      <c r="AZ486" s="275">
        <f t="shared" si="51"/>
        <v>0</v>
      </c>
      <c r="BA486" s="275">
        <f t="shared" si="52"/>
        <v>0</v>
      </c>
      <c r="BZ486" s="276"/>
      <c r="CA486" s="276"/>
      <c r="CB486" s="276"/>
    </row>
    <row r="487" spans="1:80" ht="13.5" customHeight="1">
      <c r="A487" s="267"/>
      <c r="B487" s="274" t="str">
        <f>IF($C487&lt;&gt;"",MAX($B$7:B486)+1,"")</f>
        <v/>
      </c>
      <c r="C487" s="325"/>
      <c r="D487" s="337"/>
      <c r="E487" s="338"/>
      <c r="F487" s="311"/>
      <c r="G487" s="311"/>
      <c r="H487" s="324"/>
      <c r="I487" s="313">
        <f ca="1">DATEDIF(Taula423[[#This Row],[Data naixement dd/mm/aaaa]],TODAY(),"Y")</f>
        <v>124</v>
      </c>
      <c r="J487" s="325"/>
      <c r="K487" s="329"/>
      <c r="L487" s="342"/>
      <c r="M487" s="328"/>
      <c r="N487" s="328"/>
      <c r="O487" s="533" t="str">
        <f>IF(Taula423[[#This Row],[Data inici contracte]]&lt;&gt;0,Taula423[[#This Row],[Data finalització contracte]]+1,"")</f>
        <v/>
      </c>
      <c r="P48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87" s="373" t="str">
        <f>IF(Taula423[[#This Row],[Data inici contracte]]&lt;&gt;0,((Taula423[[#This Row],[Dies de contracte en vigor durant l´any 2023]]/365)*14),"")</f>
        <v/>
      </c>
      <c r="R487" s="367"/>
      <c r="S487" s="367"/>
      <c r="T48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87" s="373" t="str">
        <f>IF(Taula423[[#This Row],[Suma total d''hores d''atenció]]=0,"",AM487)</f>
        <v/>
      </c>
      <c r="V487" s="329"/>
      <c r="W487" s="339"/>
      <c r="X487" s="339"/>
      <c r="Y487" s="339"/>
      <c r="Z487" s="339"/>
      <c r="AA487" s="339"/>
      <c r="AB487" s="318">
        <f t="shared" si="49"/>
        <v>0</v>
      </c>
      <c r="AC487" s="335">
        <f>Taula423[[#This Row],[Mòdul aplicat]]</f>
        <v>0</v>
      </c>
      <c r="AD487" s="336"/>
      <c r="AE487" s="343"/>
      <c r="AF487" s="269"/>
      <c r="AG487" s="474" t="str">
        <f>IF(Taula423[[#This Row],[Data inici contracte]]=0,"",12/365*Taula423[[#This Row],[Dies de contracte en vigor durant l´any 2023]])</f>
        <v/>
      </c>
      <c r="AH487" s="474" t="str">
        <f>IF(Taula423[[#This Row],[Data inici contracte]]=0,"",2/365*Taula423[[#This Row],[Dies de contracte en vigor durant l´any 2023]])</f>
        <v/>
      </c>
      <c r="AI487" s="322">
        <f>IF(AR487=1,((241.81/365)*Taula423[[#This Row],[Dies de contracte en vigor durant l´any 2023]]),0)</f>
        <v>0</v>
      </c>
      <c r="AJ487" s="322"/>
      <c r="AK48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10)]]&lt;&gt;"",AR487=1),1,0)</f>
        <v>0</v>
      </c>
      <c r="AL487" s="534">
        <f t="shared" si="53"/>
        <v>0</v>
      </c>
      <c r="AM48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87" s="322"/>
      <c r="AO487" s="274"/>
      <c r="AP487" s="274"/>
      <c r="AR487" s="429">
        <f>IF(Taula423[[#This Row],[Núm. d''ordre]]&lt;&gt;"",1,0)</f>
        <v>0</v>
      </c>
      <c r="AT487" s="429">
        <f>IF(Taula423[[#This Row],[Núm. d''ordre]]&gt;0,1,0)</f>
        <v>1</v>
      </c>
      <c r="AV487" s="275">
        <f t="shared" si="54"/>
        <v>0</v>
      </c>
      <c r="AW487" s="275">
        <f t="shared" si="55"/>
        <v>0</v>
      </c>
      <c r="AX487" s="275">
        <f t="shared" si="50"/>
        <v>0</v>
      </c>
      <c r="AY487" s="274"/>
      <c r="AZ487" s="275">
        <f t="shared" si="51"/>
        <v>0</v>
      </c>
      <c r="BA487" s="275">
        <f t="shared" si="52"/>
        <v>0</v>
      </c>
      <c r="BZ487" s="276"/>
      <c r="CA487" s="276"/>
      <c r="CB487" s="276"/>
    </row>
    <row r="488" spans="1:80" ht="13.5" customHeight="1">
      <c r="A488" s="267"/>
      <c r="B488" s="274" t="str">
        <f>IF($C488&lt;&gt;"",MAX($B$7:B487)+1,"")</f>
        <v/>
      </c>
      <c r="C488" s="325"/>
      <c r="D488" s="337"/>
      <c r="E488" s="338"/>
      <c r="F488" s="311"/>
      <c r="G488" s="311"/>
      <c r="H488" s="324"/>
      <c r="I488" s="313">
        <f ca="1">DATEDIF(Taula423[[#This Row],[Data naixement dd/mm/aaaa]],TODAY(),"Y")</f>
        <v>124</v>
      </c>
      <c r="J488" s="325"/>
      <c r="K488" s="329"/>
      <c r="L488" s="342"/>
      <c r="M488" s="328"/>
      <c r="N488" s="328"/>
      <c r="O488" s="533" t="str">
        <f>IF(Taula423[[#This Row],[Data inici contracte]]&lt;&gt;0,Taula423[[#This Row],[Data finalització contracte]]+1,"")</f>
        <v/>
      </c>
      <c r="P48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88" s="373" t="str">
        <f>IF(Taula423[[#This Row],[Data inici contracte]]&lt;&gt;0,((Taula423[[#This Row],[Dies de contracte en vigor durant l´any 2023]]/365)*14),"")</f>
        <v/>
      </c>
      <c r="R488" s="367"/>
      <c r="S488" s="367"/>
      <c r="T48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88" s="373" t="str">
        <f>IF(Taula423[[#This Row],[Suma total d''hores d''atenció]]=0,"",AM488)</f>
        <v/>
      </c>
      <c r="V488" s="329"/>
      <c r="W488" s="339"/>
      <c r="X488" s="339"/>
      <c r="Y488" s="339"/>
      <c r="Z488" s="339"/>
      <c r="AA488" s="339"/>
      <c r="AB488" s="318">
        <f t="shared" si="49"/>
        <v>0</v>
      </c>
      <c r="AC488" s="335">
        <f>Taula423[[#This Row],[Mòdul aplicat]]</f>
        <v>0</v>
      </c>
      <c r="AD488" s="336"/>
      <c r="AE488" s="343"/>
      <c r="AF488" s="269"/>
      <c r="AG488" s="474" t="str">
        <f>IF(Taula423[[#This Row],[Data inici contracte]]=0,"",12/365*Taula423[[#This Row],[Dies de contracte en vigor durant l´any 2023]])</f>
        <v/>
      </c>
      <c r="AH488" s="474" t="str">
        <f>IF(Taula423[[#This Row],[Data inici contracte]]=0,"",2/365*Taula423[[#This Row],[Dies de contracte en vigor durant l´any 2023]])</f>
        <v/>
      </c>
      <c r="AI488" s="322">
        <f>IF(AR488=1,((241.81/365)*Taula423[[#This Row],[Dies de contracte en vigor durant l´any 2023]]),0)</f>
        <v>0</v>
      </c>
      <c r="AJ488" s="322"/>
      <c r="AK48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10)]]&lt;&gt;"",AR488=1),1,0)</f>
        <v>0</v>
      </c>
      <c r="AL488" s="534">
        <f t="shared" si="53"/>
        <v>0</v>
      </c>
      <c r="AM48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88" s="322"/>
      <c r="AO488" s="274"/>
      <c r="AP488" s="274"/>
      <c r="AR488" s="429">
        <f>IF(Taula423[[#This Row],[Núm. d''ordre]]&lt;&gt;"",1,0)</f>
        <v>0</v>
      </c>
      <c r="AT488" s="429">
        <f>IF(Taula423[[#This Row],[Núm. d''ordre]]&gt;0,1,0)</f>
        <v>1</v>
      </c>
      <c r="AV488" s="275">
        <f t="shared" si="54"/>
        <v>0</v>
      </c>
      <c r="AW488" s="275">
        <f t="shared" si="55"/>
        <v>0</v>
      </c>
      <c r="AX488" s="275">
        <f t="shared" si="50"/>
        <v>0</v>
      </c>
      <c r="AY488" s="274"/>
      <c r="AZ488" s="275">
        <f t="shared" si="51"/>
        <v>0</v>
      </c>
      <c r="BA488" s="275">
        <f t="shared" si="52"/>
        <v>0</v>
      </c>
      <c r="BZ488" s="276"/>
      <c r="CA488" s="276"/>
      <c r="CB488" s="276"/>
    </row>
    <row r="489" spans="1:80" ht="13.5" customHeight="1">
      <c r="A489" s="267"/>
      <c r="B489" s="274" t="str">
        <f>IF($C489&lt;&gt;"",MAX($B$7:B488)+1,"")</f>
        <v/>
      </c>
      <c r="C489" s="325"/>
      <c r="D489" s="337"/>
      <c r="E489" s="338"/>
      <c r="F489" s="311"/>
      <c r="G489" s="311"/>
      <c r="H489" s="324"/>
      <c r="I489" s="313">
        <f ca="1">DATEDIF(Taula423[[#This Row],[Data naixement dd/mm/aaaa]],TODAY(),"Y")</f>
        <v>124</v>
      </c>
      <c r="J489" s="325"/>
      <c r="K489" s="329"/>
      <c r="L489" s="342"/>
      <c r="M489" s="328"/>
      <c r="N489" s="328"/>
      <c r="O489" s="533" t="str">
        <f>IF(Taula423[[#This Row],[Data inici contracte]]&lt;&gt;0,Taula423[[#This Row],[Data finalització contracte]]+1,"")</f>
        <v/>
      </c>
      <c r="P48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89" s="373" t="str">
        <f>IF(Taula423[[#This Row],[Data inici contracte]]&lt;&gt;0,((Taula423[[#This Row],[Dies de contracte en vigor durant l´any 2023]]/365)*14),"")</f>
        <v/>
      </c>
      <c r="R489" s="367"/>
      <c r="S489" s="367"/>
      <c r="T48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89" s="373" t="str">
        <f>IF(Taula423[[#This Row],[Suma total d''hores d''atenció]]=0,"",AM489)</f>
        <v/>
      </c>
      <c r="V489" s="329"/>
      <c r="W489" s="339"/>
      <c r="X489" s="339"/>
      <c r="Y489" s="339"/>
      <c r="Z489" s="339"/>
      <c r="AA489" s="339"/>
      <c r="AB489" s="318">
        <f t="shared" si="49"/>
        <v>0</v>
      </c>
      <c r="AC489" s="335">
        <f>Taula423[[#This Row],[Mòdul aplicat]]</f>
        <v>0</v>
      </c>
      <c r="AD489" s="336"/>
      <c r="AE489" s="343"/>
      <c r="AF489" s="269"/>
      <c r="AG489" s="474" t="str">
        <f>IF(Taula423[[#This Row],[Data inici contracte]]=0,"",12/365*Taula423[[#This Row],[Dies de contracte en vigor durant l´any 2023]])</f>
        <v/>
      </c>
      <c r="AH489" s="474" t="str">
        <f>IF(Taula423[[#This Row],[Data inici contracte]]=0,"",2/365*Taula423[[#This Row],[Dies de contracte en vigor durant l´any 2023]])</f>
        <v/>
      </c>
      <c r="AI489" s="322">
        <f>IF(AR489=1,((241.81/365)*Taula423[[#This Row],[Dies de contracte en vigor durant l´any 2023]]),0)</f>
        <v>0</v>
      </c>
      <c r="AJ489" s="322"/>
      <c r="AK48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10)]]&lt;&gt;"",AR489=1),1,0)</f>
        <v>0</v>
      </c>
      <c r="AL489" s="534">
        <f t="shared" si="53"/>
        <v>0</v>
      </c>
      <c r="AM48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89" s="322"/>
      <c r="AO489" s="274"/>
      <c r="AP489" s="274"/>
      <c r="AR489" s="429">
        <f>IF(Taula423[[#This Row],[Núm. d''ordre]]&lt;&gt;"",1,0)</f>
        <v>0</v>
      </c>
      <c r="AT489" s="429">
        <f>IF(Taula423[[#This Row],[Núm. d''ordre]]&gt;0,1,0)</f>
        <v>1</v>
      </c>
      <c r="AV489" s="275">
        <f t="shared" si="54"/>
        <v>0</v>
      </c>
      <c r="AW489" s="275">
        <f t="shared" si="55"/>
        <v>0</v>
      </c>
      <c r="AX489" s="275">
        <f t="shared" si="50"/>
        <v>0</v>
      </c>
      <c r="AY489" s="274"/>
      <c r="AZ489" s="275">
        <f t="shared" si="51"/>
        <v>0</v>
      </c>
      <c r="BA489" s="275">
        <f t="shared" si="52"/>
        <v>0</v>
      </c>
      <c r="BZ489" s="276"/>
      <c r="CA489" s="276"/>
      <c r="CB489" s="276"/>
    </row>
    <row r="490" spans="1:80" ht="13.5" customHeight="1">
      <c r="A490" s="267"/>
      <c r="B490" s="274" t="str">
        <f>IF($C490&lt;&gt;"",MAX($B$7:B489)+1,"")</f>
        <v/>
      </c>
      <c r="C490" s="325"/>
      <c r="D490" s="337"/>
      <c r="E490" s="338"/>
      <c r="F490" s="311"/>
      <c r="G490" s="311"/>
      <c r="H490" s="324"/>
      <c r="I490" s="313">
        <f ca="1">DATEDIF(Taula423[[#This Row],[Data naixement dd/mm/aaaa]],TODAY(),"Y")</f>
        <v>124</v>
      </c>
      <c r="J490" s="325"/>
      <c r="K490" s="329"/>
      <c r="L490" s="342"/>
      <c r="M490" s="328"/>
      <c r="N490" s="328"/>
      <c r="O490" s="533" t="str">
        <f>IF(Taula423[[#This Row],[Data inici contracte]]&lt;&gt;0,Taula423[[#This Row],[Data finalització contracte]]+1,"")</f>
        <v/>
      </c>
      <c r="P49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90" s="373" t="str">
        <f>IF(Taula423[[#This Row],[Data inici contracte]]&lt;&gt;0,((Taula423[[#This Row],[Dies de contracte en vigor durant l´any 2023]]/365)*14),"")</f>
        <v/>
      </c>
      <c r="R490" s="367"/>
      <c r="S490" s="367"/>
      <c r="T49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90" s="373" t="str">
        <f>IF(Taula423[[#This Row],[Suma total d''hores d''atenció]]=0,"",AM490)</f>
        <v/>
      </c>
      <c r="V490" s="329"/>
      <c r="W490" s="339"/>
      <c r="X490" s="339"/>
      <c r="Y490" s="339"/>
      <c r="Z490" s="339"/>
      <c r="AA490" s="339"/>
      <c r="AB490" s="318">
        <f t="shared" si="49"/>
        <v>0</v>
      </c>
      <c r="AC490" s="335">
        <f>Taula423[[#This Row],[Mòdul aplicat]]</f>
        <v>0</v>
      </c>
      <c r="AD490" s="336"/>
      <c r="AE490" s="343"/>
      <c r="AF490" s="269"/>
      <c r="AG490" s="474" t="str">
        <f>IF(Taula423[[#This Row],[Data inici contracte]]=0,"",12/365*Taula423[[#This Row],[Dies de contracte en vigor durant l´any 2023]])</f>
        <v/>
      </c>
      <c r="AH490" s="474" t="str">
        <f>IF(Taula423[[#This Row],[Data inici contracte]]=0,"",2/365*Taula423[[#This Row],[Dies de contracte en vigor durant l´any 2023]])</f>
        <v/>
      </c>
      <c r="AI490" s="322">
        <f>IF(AR490=1,((241.81/365)*Taula423[[#This Row],[Dies de contracte en vigor durant l´any 2023]]),0)</f>
        <v>0</v>
      </c>
      <c r="AJ490" s="322"/>
      <c r="AK49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10)]]&lt;&gt;"",AR490=1),1,0)</f>
        <v>0</v>
      </c>
      <c r="AL490" s="534">
        <f t="shared" si="53"/>
        <v>0</v>
      </c>
      <c r="AM49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90" s="322"/>
      <c r="AO490" s="274"/>
      <c r="AP490" s="274"/>
      <c r="AR490" s="429">
        <f>IF(Taula423[[#This Row],[Núm. d''ordre]]&lt;&gt;"",1,0)</f>
        <v>0</v>
      </c>
      <c r="AT490" s="429">
        <f>IF(Taula423[[#This Row],[Núm. d''ordre]]&gt;0,1,0)</f>
        <v>1</v>
      </c>
      <c r="AV490" s="275">
        <f t="shared" si="54"/>
        <v>0</v>
      </c>
      <c r="AW490" s="275">
        <f t="shared" si="55"/>
        <v>0</v>
      </c>
      <c r="AX490" s="275">
        <f t="shared" si="50"/>
        <v>0</v>
      </c>
      <c r="AY490" s="274"/>
      <c r="AZ490" s="275">
        <f t="shared" si="51"/>
        <v>0</v>
      </c>
      <c r="BA490" s="275">
        <f t="shared" si="52"/>
        <v>0</v>
      </c>
      <c r="BZ490" s="276"/>
      <c r="CA490" s="276"/>
      <c r="CB490" s="276"/>
    </row>
    <row r="491" spans="1:80" ht="13.5" customHeight="1">
      <c r="A491" s="267"/>
      <c r="B491" s="274" t="str">
        <f>IF($C491&lt;&gt;"",MAX($B$7:B490)+1,"")</f>
        <v/>
      </c>
      <c r="C491" s="325"/>
      <c r="D491" s="337"/>
      <c r="E491" s="338"/>
      <c r="F491" s="311"/>
      <c r="G491" s="311"/>
      <c r="H491" s="324"/>
      <c r="I491" s="313">
        <f ca="1">DATEDIF(Taula423[[#This Row],[Data naixement dd/mm/aaaa]],TODAY(),"Y")</f>
        <v>124</v>
      </c>
      <c r="J491" s="325"/>
      <c r="K491" s="329"/>
      <c r="L491" s="342"/>
      <c r="M491" s="328"/>
      <c r="N491" s="328"/>
      <c r="O491" s="533" t="str">
        <f>IF(Taula423[[#This Row],[Data inici contracte]]&lt;&gt;0,Taula423[[#This Row],[Data finalització contracte]]+1,"")</f>
        <v/>
      </c>
      <c r="P49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91" s="373" t="str">
        <f>IF(Taula423[[#This Row],[Data inici contracte]]&lt;&gt;0,((Taula423[[#This Row],[Dies de contracte en vigor durant l´any 2023]]/365)*14),"")</f>
        <v/>
      </c>
      <c r="R491" s="367"/>
      <c r="S491" s="367"/>
      <c r="T49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91" s="373" t="str">
        <f>IF(Taula423[[#This Row],[Suma total d''hores d''atenció]]=0,"",AM491)</f>
        <v/>
      </c>
      <c r="V491" s="329"/>
      <c r="W491" s="339"/>
      <c r="X491" s="339"/>
      <c r="Y491" s="339"/>
      <c r="Z491" s="339"/>
      <c r="AA491" s="339"/>
      <c r="AB491" s="318">
        <f t="shared" si="49"/>
        <v>0</v>
      </c>
      <c r="AC491" s="335">
        <f>Taula423[[#This Row],[Mòdul aplicat]]</f>
        <v>0</v>
      </c>
      <c r="AD491" s="336"/>
      <c r="AE491" s="343"/>
      <c r="AF491" s="269"/>
      <c r="AG491" s="474" t="str">
        <f>IF(Taula423[[#This Row],[Data inici contracte]]=0,"",12/365*Taula423[[#This Row],[Dies de contracte en vigor durant l´any 2023]])</f>
        <v/>
      </c>
      <c r="AH491" s="474" t="str">
        <f>IF(Taula423[[#This Row],[Data inici contracte]]=0,"",2/365*Taula423[[#This Row],[Dies de contracte en vigor durant l´any 2023]])</f>
        <v/>
      </c>
      <c r="AI491" s="322">
        <f>IF(AR491=1,((241.81/365)*Taula423[[#This Row],[Dies de contracte en vigor durant l´any 2023]]),0)</f>
        <v>0</v>
      </c>
      <c r="AJ491" s="322"/>
      <c r="AK49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10)]]&lt;&gt;"",AR491=1),1,0)</f>
        <v>0</v>
      </c>
      <c r="AL491" s="534">
        <f t="shared" si="53"/>
        <v>0</v>
      </c>
      <c r="AM49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91" s="322"/>
      <c r="AO491" s="274"/>
      <c r="AP491" s="274"/>
      <c r="AR491" s="429">
        <f>IF(Taula423[[#This Row],[Núm. d''ordre]]&lt;&gt;"",1,0)</f>
        <v>0</v>
      </c>
      <c r="AT491" s="429">
        <f>IF(Taula423[[#This Row],[Núm. d''ordre]]&gt;0,1,0)</f>
        <v>1</v>
      </c>
      <c r="AV491" s="275">
        <f t="shared" si="54"/>
        <v>0</v>
      </c>
      <c r="AW491" s="275">
        <f t="shared" si="55"/>
        <v>0</v>
      </c>
      <c r="AX491" s="275">
        <f t="shared" si="50"/>
        <v>0</v>
      </c>
      <c r="AY491" s="274"/>
      <c r="AZ491" s="275">
        <f t="shared" si="51"/>
        <v>0</v>
      </c>
      <c r="BA491" s="275">
        <f t="shared" si="52"/>
        <v>0</v>
      </c>
      <c r="BZ491" s="276"/>
      <c r="CA491" s="276"/>
      <c r="CB491" s="276"/>
    </row>
    <row r="492" spans="1:80" ht="13.5" customHeight="1">
      <c r="A492" s="267"/>
      <c r="B492" s="274" t="str">
        <f>IF($C492&lt;&gt;"",MAX($B$7:B491)+1,"")</f>
        <v/>
      </c>
      <c r="C492" s="325"/>
      <c r="D492" s="337"/>
      <c r="E492" s="338"/>
      <c r="F492" s="311"/>
      <c r="G492" s="311"/>
      <c r="H492" s="324"/>
      <c r="I492" s="313">
        <f ca="1">DATEDIF(Taula423[[#This Row],[Data naixement dd/mm/aaaa]],TODAY(),"Y")</f>
        <v>124</v>
      </c>
      <c r="J492" s="325"/>
      <c r="K492" s="329"/>
      <c r="L492" s="342"/>
      <c r="M492" s="328"/>
      <c r="N492" s="328"/>
      <c r="O492" s="533" t="str">
        <f>IF(Taula423[[#This Row],[Data inici contracte]]&lt;&gt;0,Taula423[[#This Row],[Data finalització contracte]]+1,"")</f>
        <v/>
      </c>
      <c r="P49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92" s="373" t="str">
        <f>IF(Taula423[[#This Row],[Data inici contracte]]&lt;&gt;0,((Taula423[[#This Row],[Dies de contracte en vigor durant l´any 2023]]/365)*14),"")</f>
        <v/>
      </c>
      <c r="R492" s="367"/>
      <c r="S492" s="367"/>
      <c r="T49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92" s="373" t="str">
        <f>IF(Taula423[[#This Row],[Suma total d''hores d''atenció]]=0,"",AM492)</f>
        <v/>
      </c>
      <c r="V492" s="329"/>
      <c r="W492" s="339"/>
      <c r="X492" s="339"/>
      <c r="Y492" s="339"/>
      <c r="Z492" s="339"/>
      <c r="AA492" s="339"/>
      <c r="AB492" s="318">
        <f t="shared" si="49"/>
        <v>0</v>
      </c>
      <c r="AC492" s="335">
        <f>Taula423[[#This Row],[Mòdul aplicat]]</f>
        <v>0</v>
      </c>
      <c r="AD492" s="336"/>
      <c r="AE492" s="343"/>
      <c r="AF492" s="269"/>
      <c r="AG492" s="474" t="str">
        <f>IF(Taula423[[#This Row],[Data inici contracte]]=0,"",12/365*Taula423[[#This Row],[Dies de contracte en vigor durant l´any 2023]])</f>
        <v/>
      </c>
      <c r="AH492" s="474" t="str">
        <f>IF(Taula423[[#This Row],[Data inici contracte]]=0,"",2/365*Taula423[[#This Row],[Dies de contracte en vigor durant l´any 2023]])</f>
        <v/>
      </c>
      <c r="AI492" s="322">
        <f>IF(AR492=1,((241.81/365)*Taula423[[#This Row],[Dies de contracte en vigor durant l´any 2023]]),0)</f>
        <v>0</v>
      </c>
      <c r="AJ492" s="322"/>
      <c r="AK49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10)]]&lt;&gt;"",AR492=1),1,0)</f>
        <v>0</v>
      </c>
      <c r="AL492" s="534">
        <f t="shared" si="53"/>
        <v>0</v>
      </c>
      <c r="AM49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92" s="322"/>
      <c r="AO492" s="274"/>
      <c r="AP492" s="274"/>
      <c r="AR492" s="429">
        <f>IF(Taula423[[#This Row],[Núm. d''ordre]]&lt;&gt;"",1,0)</f>
        <v>0</v>
      </c>
      <c r="AT492" s="429">
        <f>IF(Taula423[[#This Row],[Núm. d''ordre]]&gt;0,1,0)</f>
        <v>1</v>
      </c>
      <c r="AV492" s="275">
        <f t="shared" si="54"/>
        <v>0</v>
      </c>
      <c r="AW492" s="275">
        <f t="shared" si="55"/>
        <v>0</v>
      </c>
      <c r="AX492" s="275">
        <f t="shared" si="50"/>
        <v>0</v>
      </c>
      <c r="AY492" s="274"/>
      <c r="AZ492" s="275">
        <f t="shared" si="51"/>
        <v>0</v>
      </c>
      <c r="BA492" s="275">
        <f t="shared" si="52"/>
        <v>0</v>
      </c>
      <c r="BZ492" s="276"/>
      <c r="CA492" s="276"/>
      <c r="CB492" s="276"/>
    </row>
    <row r="493" spans="1:80" ht="13.5" customHeight="1">
      <c r="A493" s="267"/>
      <c r="B493" s="274" t="str">
        <f>IF($C493&lt;&gt;"",MAX($B$7:B492)+1,"")</f>
        <v/>
      </c>
      <c r="C493" s="325"/>
      <c r="D493" s="337"/>
      <c r="E493" s="338"/>
      <c r="F493" s="311"/>
      <c r="G493" s="311"/>
      <c r="H493" s="324"/>
      <c r="I493" s="313">
        <f ca="1">DATEDIF(Taula423[[#This Row],[Data naixement dd/mm/aaaa]],TODAY(),"Y")</f>
        <v>124</v>
      </c>
      <c r="J493" s="325"/>
      <c r="K493" s="329"/>
      <c r="L493" s="342"/>
      <c r="M493" s="328"/>
      <c r="N493" s="328"/>
      <c r="O493" s="533" t="str">
        <f>IF(Taula423[[#This Row],[Data inici contracte]]&lt;&gt;0,Taula423[[#This Row],[Data finalització contracte]]+1,"")</f>
        <v/>
      </c>
      <c r="P49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93" s="373" t="str">
        <f>IF(Taula423[[#This Row],[Data inici contracte]]&lt;&gt;0,((Taula423[[#This Row],[Dies de contracte en vigor durant l´any 2023]]/365)*14),"")</f>
        <v/>
      </c>
      <c r="R493" s="367"/>
      <c r="S493" s="367"/>
      <c r="T49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93" s="373" t="str">
        <f>IF(Taula423[[#This Row],[Suma total d''hores d''atenció]]=0,"",AM493)</f>
        <v/>
      </c>
      <c r="V493" s="329"/>
      <c r="W493" s="339"/>
      <c r="X493" s="339"/>
      <c r="Y493" s="339"/>
      <c r="Z493" s="339"/>
      <c r="AA493" s="339"/>
      <c r="AB493" s="318">
        <f t="shared" si="49"/>
        <v>0</v>
      </c>
      <c r="AC493" s="335">
        <f>Taula423[[#This Row],[Mòdul aplicat]]</f>
        <v>0</v>
      </c>
      <c r="AD493" s="336"/>
      <c r="AE493" s="343"/>
      <c r="AF493" s="269"/>
      <c r="AG493" s="474" t="str">
        <f>IF(Taula423[[#This Row],[Data inici contracte]]=0,"",12/365*Taula423[[#This Row],[Dies de contracte en vigor durant l´any 2023]])</f>
        <v/>
      </c>
      <c r="AH493" s="474" t="str">
        <f>IF(Taula423[[#This Row],[Data inici contracte]]=0,"",2/365*Taula423[[#This Row],[Dies de contracte en vigor durant l´any 2023]])</f>
        <v/>
      </c>
      <c r="AI493" s="322">
        <f>IF(AR493=1,((241.81/365)*Taula423[[#This Row],[Dies de contracte en vigor durant l´any 2023]]),0)</f>
        <v>0</v>
      </c>
      <c r="AJ493" s="322"/>
      <c r="AK49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10)]]&lt;&gt;"",AR493=1),1,0)</f>
        <v>0</v>
      </c>
      <c r="AL493" s="534">
        <f t="shared" si="53"/>
        <v>0</v>
      </c>
      <c r="AM49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93" s="322"/>
      <c r="AO493" s="274"/>
      <c r="AP493" s="274"/>
      <c r="AR493" s="429">
        <f>IF(Taula423[[#This Row],[Núm. d''ordre]]&lt;&gt;"",1,0)</f>
        <v>0</v>
      </c>
      <c r="AT493" s="429">
        <f>IF(Taula423[[#This Row],[Núm. d''ordre]]&gt;0,1,0)</f>
        <v>1</v>
      </c>
      <c r="AV493" s="275">
        <f t="shared" si="54"/>
        <v>0</v>
      </c>
      <c r="AW493" s="275">
        <f t="shared" si="55"/>
        <v>0</v>
      </c>
      <c r="AX493" s="275">
        <f t="shared" si="50"/>
        <v>0</v>
      </c>
      <c r="AY493" s="274"/>
      <c r="AZ493" s="275">
        <f t="shared" si="51"/>
        <v>0</v>
      </c>
      <c r="BA493" s="275">
        <f t="shared" si="52"/>
        <v>0</v>
      </c>
      <c r="BZ493" s="276"/>
      <c r="CA493" s="276"/>
      <c r="CB493" s="276"/>
    </row>
    <row r="494" spans="1:80" ht="13.5" customHeight="1">
      <c r="A494" s="267"/>
      <c r="B494" s="274" t="str">
        <f>IF($C494&lt;&gt;"",MAX($B$7:B493)+1,"")</f>
        <v/>
      </c>
      <c r="C494" s="325"/>
      <c r="D494" s="337"/>
      <c r="E494" s="338"/>
      <c r="F494" s="311"/>
      <c r="G494" s="311"/>
      <c r="H494" s="324"/>
      <c r="I494" s="313">
        <f ca="1">DATEDIF(Taula423[[#This Row],[Data naixement dd/mm/aaaa]],TODAY(),"Y")</f>
        <v>124</v>
      </c>
      <c r="J494" s="325"/>
      <c r="K494" s="329"/>
      <c r="L494" s="342"/>
      <c r="M494" s="328"/>
      <c r="N494" s="328"/>
      <c r="O494" s="533" t="str">
        <f>IF(Taula423[[#This Row],[Data inici contracte]]&lt;&gt;0,Taula423[[#This Row],[Data finalització contracte]]+1,"")</f>
        <v/>
      </c>
      <c r="P49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94" s="373" t="str">
        <f>IF(Taula423[[#This Row],[Data inici contracte]]&lt;&gt;0,((Taula423[[#This Row],[Dies de contracte en vigor durant l´any 2023]]/365)*14),"")</f>
        <v/>
      </c>
      <c r="R494" s="367"/>
      <c r="S494" s="367"/>
      <c r="T49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94" s="373" t="str">
        <f>IF(Taula423[[#This Row],[Suma total d''hores d''atenció]]=0,"",AM494)</f>
        <v/>
      </c>
      <c r="V494" s="329"/>
      <c r="W494" s="339"/>
      <c r="X494" s="339"/>
      <c r="Y494" s="339"/>
      <c r="Z494" s="339"/>
      <c r="AA494" s="339"/>
      <c r="AB494" s="318">
        <f t="shared" si="49"/>
        <v>0</v>
      </c>
      <c r="AC494" s="335">
        <f>Taula423[[#This Row],[Mòdul aplicat]]</f>
        <v>0</v>
      </c>
      <c r="AD494" s="336"/>
      <c r="AE494" s="343"/>
      <c r="AF494" s="269"/>
      <c r="AG494" s="474" t="str">
        <f>IF(Taula423[[#This Row],[Data inici contracte]]=0,"",12/365*Taula423[[#This Row],[Dies de contracte en vigor durant l´any 2023]])</f>
        <v/>
      </c>
      <c r="AH494" s="474" t="str">
        <f>IF(Taula423[[#This Row],[Data inici contracte]]=0,"",2/365*Taula423[[#This Row],[Dies de contracte en vigor durant l´any 2023]])</f>
        <v/>
      </c>
      <c r="AI494" s="322">
        <f>IF(AR494=1,((241.81/365)*Taula423[[#This Row],[Dies de contracte en vigor durant l´any 2023]]),0)</f>
        <v>0</v>
      </c>
      <c r="AJ494" s="322"/>
      <c r="AK49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10)]]&lt;&gt;"",AR494=1),1,0)</f>
        <v>0</v>
      </c>
      <c r="AL494" s="534">
        <f t="shared" si="53"/>
        <v>0</v>
      </c>
      <c r="AM49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94" s="322"/>
      <c r="AO494" s="274"/>
      <c r="AP494" s="274"/>
      <c r="AR494" s="429">
        <f>IF(Taula423[[#This Row],[Núm. d''ordre]]&lt;&gt;"",1,0)</f>
        <v>0</v>
      </c>
      <c r="AT494" s="429">
        <f>IF(Taula423[[#This Row],[Núm. d''ordre]]&gt;0,1,0)</f>
        <v>1</v>
      </c>
      <c r="AV494" s="275">
        <f t="shared" si="54"/>
        <v>0</v>
      </c>
      <c r="AW494" s="275">
        <f t="shared" si="55"/>
        <v>0</v>
      </c>
      <c r="AX494" s="275">
        <f t="shared" si="50"/>
        <v>0</v>
      </c>
      <c r="AY494" s="274"/>
      <c r="AZ494" s="275">
        <f t="shared" si="51"/>
        <v>0</v>
      </c>
      <c r="BA494" s="275">
        <f t="shared" si="52"/>
        <v>0</v>
      </c>
      <c r="BZ494" s="276"/>
      <c r="CA494" s="276"/>
      <c r="CB494" s="276"/>
    </row>
    <row r="495" spans="1:80" ht="13.5" customHeight="1">
      <c r="A495" s="267"/>
      <c r="B495" s="274" t="str">
        <f>IF($C495&lt;&gt;"",MAX($B$7:B494)+1,"")</f>
        <v/>
      </c>
      <c r="C495" s="325"/>
      <c r="D495" s="337"/>
      <c r="E495" s="338"/>
      <c r="F495" s="311"/>
      <c r="G495" s="311"/>
      <c r="H495" s="324"/>
      <c r="I495" s="313">
        <f ca="1">DATEDIF(Taula423[[#This Row],[Data naixement dd/mm/aaaa]],TODAY(),"Y")</f>
        <v>124</v>
      </c>
      <c r="J495" s="325"/>
      <c r="K495" s="329"/>
      <c r="L495" s="342"/>
      <c r="M495" s="328"/>
      <c r="N495" s="328"/>
      <c r="O495" s="533" t="str">
        <f>IF(Taula423[[#This Row],[Data inici contracte]]&lt;&gt;0,Taula423[[#This Row],[Data finalització contracte]]+1,"")</f>
        <v/>
      </c>
      <c r="P49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95" s="373" t="str">
        <f>IF(Taula423[[#This Row],[Data inici contracte]]&lt;&gt;0,((Taula423[[#This Row],[Dies de contracte en vigor durant l´any 2023]]/365)*14),"")</f>
        <v/>
      </c>
      <c r="R495" s="367"/>
      <c r="S495" s="367"/>
      <c r="T49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95" s="373" t="str">
        <f>IF(Taula423[[#This Row],[Suma total d''hores d''atenció]]=0,"",AM495)</f>
        <v/>
      </c>
      <c r="V495" s="329"/>
      <c r="W495" s="339"/>
      <c r="X495" s="339"/>
      <c r="Y495" s="339"/>
      <c r="Z495" s="339"/>
      <c r="AA495" s="339"/>
      <c r="AB495" s="318">
        <f t="shared" si="49"/>
        <v>0</v>
      </c>
      <c r="AC495" s="335">
        <f>Taula423[[#This Row],[Mòdul aplicat]]</f>
        <v>0</v>
      </c>
      <c r="AD495" s="336"/>
      <c r="AE495" s="343"/>
      <c r="AF495" s="269"/>
      <c r="AG495" s="474" t="str">
        <f>IF(Taula423[[#This Row],[Data inici contracte]]=0,"",12/365*Taula423[[#This Row],[Dies de contracte en vigor durant l´any 2023]])</f>
        <v/>
      </c>
      <c r="AH495" s="474" t="str">
        <f>IF(Taula423[[#This Row],[Data inici contracte]]=0,"",2/365*Taula423[[#This Row],[Dies de contracte en vigor durant l´any 2023]])</f>
        <v/>
      </c>
      <c r="AI495" s="322">
        <f>IF(AR495=1,((241.81/365)*Taula423[[#This Row],[Dies de contracte en vigor durant l´any 2023]]),0)</f>
        <v>0</v>
      </c>
      <c r="AJ495" s="322"/>
      <c r="AK49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10)]]&lt;&gt;"",AR495=1),1,0)</f>
        <v>0</v>
      </c>
      <c r="AL495" s="534">
        <f t="shared" si="53"/>
        <v>0</v>
      </c>
      <c r="AM49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95" s="322"/>
      <c r="AO495" s="274"/>
      <c r="AP495" s="274"/>
      <c r="AR495" s="429">
        <f>IF(Taula423[[#This Row],[Núm. d''ordre]]&lt;&gt;"",1,0)</f>
        <v>0</v>
      </c>
      <c r="AT495" s="429">
        <f>IF(Taula423[[#This Row],[Núm. d''ordre]]&gt;0,1,0)</f>
        <v>1</v>
      </c>
      <c r="AV495" s="275">
        <f t="shared" si="54"/>
        <v>0</v>
      </c>
      <c r="AW495" s="275">
        <f t="shared" si="55"/>
        <v>0</v>
      </c>
      <c r="AX495" s="275">
        <f t="shared" si="50"/>
        <v>0</v>
      </c>
      <c r="AY495" s="274"/>
      <c r="AZ495" s="275">
        <f t="shared" si="51"/>
        <v>0</v>
      </c>
      <c r="BA495" s="275">
        <f t="shared" si="52"/>
        <v>0</v>
      </c>
      <c r="BZ495" s="276"/>
      <c r="CA495" s="276"/>
      <c r="CB495" s="276"/>
    </row>
    <row r="496" spans="1:80" ht="13.5" customHeight="1">
      <c r="A496" s="267"/>
      <c r="B496" s="274" t="str">
        <f>IF($C496&lt;&gt;"",MAX($B$7:B495)+1,"")</f>
        <v/>
      </c>
      <c r="C496" s="325"/>
      <c r="D496" s="337"/>
      <c r="E496" s="338"/>
      <c r="F496" s="311"/>
      <c r="G496" s="311"/>
      <c r="H496" s="324"/>
      <c r="I496" s="313">
        <f ca="1">DATEDIF(Taula423[[#This Row],[Data naixement dd/mm/aaaa]],TODAY(),"Y")</f>
        <v>124</v>
      </c>
      <c r="J496" s="325"/>
      <c r="K496" s="329"/>
      <c r="L496" s="342"/>
      <c r="M496" s="328"/>
      <c r="N496" s="328"/>
      <c r="O496" s="533" t="str">
        <f>IF(Taula423[[#This Row],[Data inici contracte]]&lt;&gt;0,Taula423[[#This Row],[Data finalització contracte]]+1,"")</f>
        <v/>
      </c>
      <c r="P49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96" s="373" t="str">
        <f>IF(Taula423[[#This Row],[Data inici contracte]]&lt;&gt;0,((Taula423[[#This Row],[Dies de contracte en vigor durant l´any 2023]]/365)*14),"")</f>
        <v/>
      </c>
      <c r="R496" s="367"/>
      <c r="S496" s="367"/>
      <c r="T49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96" s="373" t="str">
        <f>IF(Taula423[[#This Row],[Suma total d''hores d''atenció]]=0,"",AM496)</f>
        <v/>
      </c>
      <c r="V496" s="329"/>
      <c r="W496" s="339"/>
      <c r="X496" s="339"/>
      <c r="Y496" s="339"/>
      <c r="Z496" s="339"/>
      <c r="AA496" s="339"/>
      <c r="AB496" s="318">
        <f t="shared" si="49"/>
        <v>0</v>
      </c>
      <c r="AC496" s="335">
        <f>Taula423[[#This Row],[Mòdul aplicat]]</f>
        <v>0</v>
      </c>
      <c r="AD496" s="336"/>
      <c r="AE496" s="343"/>
      <c r="AF496" s="269"/>
      <c r="AG496" s="474" t="str">
        <f>IF(Taula423[[#This Row],[Data inici contracte]]=0,"",12/365*Taula423[[#This Row],[Dies de contracte en vigor durant l´any 2023]])</f>
        <v/>
      </c>
      <c r="AH496" s="474" t="str">
        <f>IF(Taula423[[#This Row],[Data inici contracte]]=0,"",2/365*Taula423[[#This Row],[Dies de contracte en vigor durant l´any 2023]])</f>
        <v/>
      </c>
      <c r="AI496" s="322">
        <f>IF(AR496=1,((241.81/365)*Taula423[[#This Row],[Dies de contracte en vigor durant l´any 2023]]),0)</f>
        <v>0</v>
      </c>
      <c r="AJ496" s="322"/>
      <c r="AK49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10)]]&lt;&gt;"",AR496=1),1,0)</f>
        <v>0</v>
      </c>
      <c r="AL496" s="534">
        <f t="shared" si="53"/>
        <v>0</v>
      </c>
      <c r="AM49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96" s="322"/>
      <c r="AO496" s="274"/>
      <c r="AP496" s="274"/>
      <c r="AR496" s="429">
        <f>IF(Taula423[[#This Row],[Núm. d''ordre]]&lt;&gt;"",1,0)</f>
        <v>0</v>
      </c>
      <c r="AT496" s="429">
        <f>IF(Taula423[[#This Row],[Núm. d''ordre]]&gt;0,1,0)</f>
        <v>1</v>
      </c>
      <c r="AV496" s="275">
        <f t="shared" si="54"/>
        <v>0</v>
      </c>
      <c r="AW496" s="275">
        <f t="shared" si="55"/>
        <v>0</v>
      </c>
      <c r="AX496" s="275">
        <f t="shared" si="50"/>
        <v>0</v>
      </c>
      <c r="AY496" s="274"/>
      <c r="AZ496" s="275">
        <f t="shared" si="51"/>
        <v>0</v>
      </c>
      <c r="BA496" s="275">
        <f t="shared" si="52"/>
        <v>0</v>
      </c>
      <c r="BZ496" s="276"/>
      <c r="CA496" s="276"/>
      <c r="CB496" s="276"/>
    </row>
    <row r="497" spans="1:80" ht="13.5" customHeight="1">
      <c r="A497" s="267"/>
      <c r="B497" s="274" t="str">
        <f>IF($C497&lt;&gt;"",MAX($B$7:B496)+1,"")</f>
        <v/>
      </c>
      <c r="C497" s="325"/>
      <c r="D497" s="337"/>
      <c r="E497" s="338"/>
      <c r="F497" s="311"/>
      <c r="G497" s="311"/>
      <c r="H497" s="324"/>
      <c r="I497" s="313">
        <f ca="1">DATEDIF(Taula423[[#This Row],[Data naixement dd/mm/aaaa]],TODAY(),"Y")</f>
        <v>124</v>
      </c>
      <c r="J497" s="325"/>
      <c r="K497" s="329"/>
      <c r="L497" s="342"/>
      <c r="M497" s="328"/>
      <c r="N497" s="328"/>
      <c r="O497" s="533" t="str">
        <f>IF(Taula423[[#This Row],[Data inici contracte]]&lt;&gt;0,Taula423[[#This Row],[Data finalització contracte]]+1,"")</f>
        <v/>
      </c>
      <c r="P49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97" s="373" t="str">
        <f>IF(Taula423[[#This Row],[Data inici contracte]]&lt;&gt;0,((Taula423[[#This Row],[Dies de contracte en vigor durant l´any 2023]]/365)*14),"")</f>
        <v/>
      </c>
      <c r="R497" s="367"/>
      <c r="S497" s="367"/>
      <c r="T49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97" s="373" t="str">
        <f>IF(Taula423[[#This Row],[Suma total d''hores d''atenció]]=0,"",AM497)</f>
        <v/>
      </c>
      <c r="V497" s="329"/>
      <c r="W497" s="339"/>
      <c r="X497" s="339"/>
      <c r="Y497" s="339"/>
      <c r="Z497" s="339"/>
      <c r="AA497" s="339"/>
      <c r="AB497" s="318">
        <f t="shared" si="49"/>
        <v>0</v>
      </c>
      <c r="AC497" s="335">
        <f>Taula423[[#This Row],[Mòdul aplicat]]</f>
        <v>0</v>
      </c>
      <c r="AD497" s="336"/>
      <c r="AE497" s="343"/>
      <c r="AF497" s="269"/>
      <c r="AG497" s="474" t="str">
        <f>IF(Taula423[[#This Row],[Data inici contracte]]=0,"",12/365*Taula423[[#This Row],[Dies de contracte en vigor durant l´any 2023]])</f>
        <v/>
      </c>
      <c r="AH497" s="474" t="str">
        <f>IF(Taula423[[#This Row],[Data inici contracte]]=0,"",2/365*Taula423[[#This Row],[Dies de contracte en vigor durant l´any 2023]])</f>
        <v/>
      </c>
      <c r="AI497" s="322">
        <f>IF(AR497=1,((241.81/365)*Taula423[[#This Row],[Dies de contracte en vigor durant l´any 2023]]),0)</f>
        <v>0</v>
      </c>
      <c r="AJ497" s="322"/>
      <c r="AK497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10)]]&lt;&gt;"",AR497=1),1,0)</f>
        <v>0</v>
      </c>
      <c r="AL497" s="534">
        <f t="shared" si="53"/>
        <v>0</v>
      </c>
      <c r="AM497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97" s="322"/>
      <c r="AO497" s="274"/>
      <c r="AP497" s="274"/>
      <c r="AR497" s="429">
        <f>IF(Taula423[[#This Row],[Núm. d''ordre]]&lt;&gt;"",1,0)</f>
        <v>0</v>
      </c>
      <c r="AT497" s="429">
        <f>IF(Taula423[[#This Row],[Núm. d''ordre]]&gt;0,1,0)</f>
        <v>1</v>
      </c>
      <c r="AV497" s="275">
        <f t="shared" si="54"/>
        <v>0</v>
      </c>
      <c r="AW497" s="275">
        <f t="shared" si="55"/>
        <v>0</v>
      </c>
      <c r="AX497" s="275">
        <f t="shared" si="50"/>
        <v>0</v>
      </c>
      <c r="AY497" s="274"/>
      <c r="AZ497" s="275">
        <f t="shared" si="51"/>
        <v>0</v>
      </c>
      <c r="BA497" s="275">
        <f t="shared" si="52"/>
        <v>0</v>
      </c>
      <c r="BZ497" s="276"/>
      <c r="CA497" s="276"/>
      <c r="CB497" s="276"/>
    </row>
    <row r="498" spans="1:80" ht="13.5" customHeight="1">
      <c r="A498" s="267"/>
      <c r="B498" s="274" t="str">
        <f>IF($C498&lt;&gt;"",MAX($B$7:B497)+1,"")</f>
        <v/>
      </c>
      <c r="C498" s="325"/>
      <c r="D498" s="337"/>
      <c r="E498" s="338"/>
      <c r="F498" s="311"/>
      <c r="G498" s="311"/>
      <c r="H498" s="324"/>
      <c r="I498" s="313">
        <f ca="1">DATEDIF(Taula423[[#This Row],[Data naixement dd/mm/aaaa]],TODAY(),"Y")</f>
        <v>124</v>
      </c>
      <c r="J498" s="325"/>
      <c r="K498" s="329"/>
      <c r="L498" s="342"/>
      <c r="M498" s="328"/>
      <c r="N498" s="328"/>
      <c r="O498" s="533" t="str">
        <f>IF(Taula423[[#This Row],[Data inici contracte]]&lt;&gt;0,Taula423[[#This Row],[Data finalització contracte]]+1,"")</f>
        <v/>
      </c>
      <c r="P498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98" s="373" t="str">
        <f>IF(Taula423[[#This Row],[Data inici contracte]]&lt;&gt;0,((Taula423[[#This Row],[Dies de contracte en vigor durant l´any 2023]]/365)*14),"")</f>
        <v/>
      </c>
      <c r="R498" s="367"/>
      <c r="S498" s="367"/>
      <c r="T498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98" s="373" t="str">
        <f>IF(Taula423[[#This Row],[Suma total d''hores d''atenció]]=0,"",AM498)</f>
        <v/>
      </c>
      <c r="V498" s="329"/>
      <c r="W498" s="339"/>
      <c r="X498" s="339"/>
      <c r="Y498" s="339"/>
      <c r="Z498" s="339"/>
      <c r="AA498" s="339"/>
      <c r="AB498" s="318">
        <f t="shared" si="49"/>
        <v>0</v>
      </c>
      <c r="AC498" s="335">
        <f>Taula423[[#This Row],[Mòdul aplicat]]</f>
        <v>0</v>
      </c>
      <c r="AD498" s="336"/>
      <c r="AE498" s="343"/>
      <c r="AF498" s="269"/>
      <c r="AG498" s="474" t="str">
        <f>IF(Taula423[[#This Row],[Data inici contracte]]=0,"",12/365*Taula423[[#This Row],[Dies de contracte en vigor durant l´any 2023]])</f>
        <v/>
      </c>
      <c r="AH498" s="474" t="str">
        <f>IF(Taula423[[#This Row],[Data inici contracte]]=0,"",2/365*Taula423[[#This Row],[Dies de contracte en vigor durant l´any 2023]])</f>
        <v/>
      </c>
      <c r="AI498" s="322">
        <f>IF(AR498=1,((241.81/365)*Taula423[[#This Row],[Dies de contracte en vigor durant l´any 2023]]),0)</f>
        <v>0</v>
      </c>
      <c r="AJ498" s="322"/>
      <c r="AK498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10)]]&lt;&gt;"",AR498=1),1,0)</f>
        <v>0</v>
      </c>
      <c r="AL498" s="534">
        <f t="shared" si="53"/>
        <v>0</v>
      </c>
      <c r="AM498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98" s="322"/>
      <c r="AO498" s="274"/>
      <c r="AP498" s="274"/>
      <c r="AR498" s="429">
        <f>IF(Taula423[[#This Row],[Núm. d''ordre]]&lt;&gt;"",1,0)</f>
        <v>0</v>
      </c>
      <c r="AT498" s="429">
        <f>IF(Taula423[[#This Row],[Núm. d''ordre]]&gt;0,1,0)</f>
        <v>1</v>
      </c>
      <c r="AV498" s="275">
        <f t="shared" si="54"/>
        <v>0</v>
      </c>
      <c r="AW498" s="275">
        <f t="shared" si="55"/>
        <v>0</v>
      </c>
      <c r="AX498" s="275">
        <f t="shared" si="50"/>
        <v>0</v>
      </c>
      <c r="AY498" s="274"/>
      <c r="AZ498" s="275">
        <f t="shared" si="51"/>
        <v>0</v>
      </c>
      <c r="BA498" s="275">
        <f t="shared" si="52"/>
        <v>0</v>
      </c>
      <c r="BZ498" s="276"/>
      <c r="CA498" s="276"/>
      <c r="CB498" s="276"/>
    </row>
    <row r="499" spans="1:80" ht="13.5" customHeight="1">
      <c r="A499" s="267"/>
      <c r="B499" s="274" t="str">
        <f>IF($C499&lt;&gt;"",MAX($B$7:B498)+1,"")</f>
        <v/>
      </c>
      <c r="C499" s="325"/>
      <c r="D499" s="337"/>
      <c r="E499" s="338"/>
      <c r="F499" s="311"/>
      <c r="G499" s="311"/>
      <c r="H499" s="324"/>
      <c r="I499" s="313">
        <f ca="1">DATEDIF(Taula423[[#This Row],[Data naixement dd/mm/aaaa]],TODAY(),"Y")</f>
        <v>124</v>
      </c>
      <c r="J499" s="325"/>
      <c r="K499" s="329"/>
      <c r="L499" s="342"/>
      <c r="M499" s="328"/>
      <c r="N499" s="328"/>
      <c r="O499" s="533" t="str">
        <f>IF(Taula423[[#This Row],[Data inici contracte]]&lt;&gt;0,Taula423[[#This Row],[Data finalització contracte]]+1,"")</f>
        <v/>
      </c>
      <c r="P499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499" s="373" t="str">
        <f>IF(Taula423[[#This Row],[Data inici contracte]]&lt;&gt;0,((Taula423[[#This Row],[Dies de contracte en vigor durant l´any 2023]]/365)*14),"")</f>
        <v/>
      </c>
      <c r="R499" s="367"/>
      <c r="S499" s="367"/>
      <c r="T499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499" s="373" t="str">
        <f>IF(Taula423[[#This Row],[Suma total d''hores d''atenció]]=0,"",AM499)</f>
        <v/>
      </c>
      <c r="V499" s="329"/>
      <c r="W499" s="339"/>
      <c r="X499" s="339"/>
      <c r="Y499" s="339"/>
      <c r="Z499" s="339"/>
      <c r="AA499" s="339"/>
      <c r="AB499" s="318">
        <f t="shared" si="49"/>
        <v>0</v>
      </c>
      <c r="AC499" s="335">
        <f>Taula423[[#This Row],[Mòdul aplicat]]</f>
        <v>0</v>
      </c>
      <c r="AD499" s="336"/>
      <c r="AE499" s="343"/>
      <c r="AF499" s="269"/>
      <c r="AG499" s="474" t="str">
        <f>IF(Taula423[[#This Row],[Data inici contracte]]=0,"",12/365*Taula423[[#This Row],[Dies de contracte en vigor durant l´any 2023]])</f>
        <v/>
      </c>
      <c r="AH499" s="474" t="str">
        <f>IF(Taula423[[#This Row],[Data inici contracte]]=0,"",2/365*Taula423[[#This Row],[Dies de contracte en vigor durant l´any 2023]])</f>
        <v/>
      </c>
      <c r="AI499" s="322">
        <f>IF(AR499=1,((241.81/365)*Taula423[[#This Row],[Dies de contracte en vigor durant l´any 2023]]),0)</f>
        <v>0</v>
      </c>
      <c r="AJ499" s="322"/>
      <c r="AK499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10)]]&lt;&gt;"",AR499=1),1,0)</f>
        <v>0</v>
      </c>
      <c r="AL499" s="534">
        <f t="shared" si="53"/>
        <v>0</v>
      </c>
      <c r="AM499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499" s="322"/>
      <c r="AO499" s="274"/>
      <c r="AP499" s="274"/>
      <c r="AR499" s="429">
        <f>IF(Taula423[[#This Row],[Núm. d''ordre]]&lt;&gt;"",1,0)</f>
        <v>0</v>
      </c>
      <c r="AT499" s="429">
        <f>IF(Taula423[[#This Row],[Núm. d''ordre]]&gt;0,1,0)</f>
        <v>1</v>
      </c>
      <c r="AV499" s="275">
        <f t="shared" si="54"/>
        <v>0</v>
      </c>
      <c r="AW499" s="275">
        <f t="shared" si="55"/>
        <v>0</v>
      </c>
      <c r="AX499" s="275">
        <f t="shared" si="50"/>
        <v>0</v>
      </c>
      <c r="AY499" s="274"/>
      <c r="AZ499" s="275">
        <f t="shared" si="51"/>
        <v>0</v>
      </c>
      <c r="BA499" s="275">
        <f t="shared" si="52"/>
        <v>0</v>
      </c>
      <c r="BZ499" s="276"/>
      <c r="CA499" s="276"/>
      <c r="CB499" s="276"/>
    </row>
    <row r="500" spans="1:80" ht="13.5" customHeight="1">
      <c r="A500" s="267"/>
      <c r="B500" s="274" t="str">
        <f>IF($C500&lt;&gt;"",MAX($B$7:B499)+1,"")</f>
        <v/>
      </c>
      <c r="C500" s="325"/>
      <c r="D500" s="337"/>
      <c r="E500" s="338"/>
      <c r="F500" s="311"/>
      <c r="G500" s="311"/>
      <c r="H500" s="324"/>
      <c r="I500" s="313">
        <f ca="1">DATEDIF(Taula423[[#This Row],[Data naixement dd/mm/aaaa]],TODAY(),"Y")</f>
        <v>124</v>
      </c>
      <c r="J500" s="325"/>
      <c r="K500" s="329"/>
      <c r="L500" s="342"/>
      <c r="M500" s="328"/>
      <c r="N500" s="328"/>
      <c r="O500" s="533" t="str">
        <f>IF(Taula423[[#This Row],[Data inici contracte]]&lt;&gt;0,Taula423[[#This Row],[Data finalització contracte]]+1,"")</f>
        <v/>
      </c>
      <c r="P500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00" s="373" t="str">
        <f>IF(Taula423[[#This Row],[Data inici contracte]]&lt;&gt;0,((Taula423[[#This Row],[Dies de contracte en vigor durant l´any 2023]]/365)*14),"")</f>
        <v/>
      </c>
      <c r="R500" s="367"/>
      <c r="S500" s="367"/>
      <c r="T500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00" s="373" t="str">
        <f>IF(Taula423[[#This Row],[Suma total d''hores d''atenció]]=0,"",AM500)</f>
        <v/>
      </c>
      <c r="V500" s="329"/>
      <c r="W500" s="339"/>
      <c r="X500" s="339"/>
      <c r="Y500" s="339"/>
      <c r="Z500" s="339"/>
      <c r="AA500" s="339"/>
      <c r="AB500" s="318">
        <f t="shared" si="49"/>
        <v>0</v>
      </c>
      <c r="AC500" s="335">
        <f>Taula423[[#This Row],[Mòdul aplicat]]</f>
        <v>0</v>
      </c>
      <c r="AD500" s="336"/>
      <c r="AE500" s="343"/>
      <c r="AF500" s="269"/>
      <c r="AG500" s="474" t="str">
        <f>IF(Taula423[[#This Row],[Data inici contracte]]=0,"",12/365*Taula423[[#This Row],[Dies de contracte en vigor durant l´any 2023]])</f>
        <v/>
      </c>
      <c r="AH500" s="474" t="str">
        <f>IF(Taula423[[#This Row],[Data inici contracte]]=0,"",2/365*Taula423[[#This Row],[Dies de contracte en vigor durant l´any 2023]])</f>
        <v/>
      </c>
      <c r="AI500" s="322">
        <f>IF(AR500=1,((241.81/365)*Taula423[[#This Row],[Dies de contracte en vigor durant l´any 2023]]),0)</f>
        <v>0</v>
      </c>
      <c r="AJ500" s="322"/>
      <c r="AK500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10)]]&lt;&gt;"",AR500=1),1,0)</f>
        <v>0</v>
      </c>
      <c r="AL500" s="534">
        <f t="shared" si="53"/>
        <v>0</v>
      </c>
      <c r="AM500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00" s="322"/>
      <c r="AO500" s="274"/>
      <c r="AP500" s="274"/>
      <c r="AR500" s="429">
        <f>IF(Taula423[[#This Row],[Núm. d''ordre]]&lt;&gt;"",1,0)</f>
        <v>0</v>
      </c>
      <c r="AT500" s="429">
        <f>IF(Taula423[[#This Row],[Núm. d''ordre]]&gt;0,1,0)</f>
        <v>1</v>
      </c>
      <c r="AV500" s="275">
        <f t="shared" si="54"/>
        <v>0</v>
      </c>
      <c r="AW500" s="275">
        <f t="shared" si="55"/>
        <v>0</v>
      </c>
      <c r="AX500" s="275">
        <f t="shared" si="50"/>
        <v>0</v>
      </c>
      <c r="AY500" s="274"/>
      <c r="AZ500" s="275">
        <f t="shared" si="51"/>
        <v>0</v>
      </c>
      <c r="BA500" s="275">
        <f t="shared" si="52"/>
        <v>0</v>
      </c>
      <c r="BZ500" s="276"/>
      <c r="CA500" s="276"/>
      <c r="CB500" s="276"/>
    </row>
    <row r="501" spans="1:80" ht="13.5" customHeight="1">
      <c r="A501" s="267"/>
      <c r="B501" s="274" t="str">
        <f>IF($C501&lt;&gt;"",MAX($B$7:B500)+1,"")</f>
        <v/>
      </c>
      <c r="C501" s="325"/>
      <c r="D501" s="337"/>
      <c r="E501" s="338"/>
      <c r="F501" s="311"/>
      <c r="G501" s="311"/>
      <c r="H501" s="324"/>
      <c r="I501" s="313">
        <f ca="1">DATEDIF(Taula423[[#This Row],[Data naixement dd/mm/aaaa]],TODAY(),"Y")</f>
        <v>124</v>
      </c>
      <c r="J501" s="325"/>
      <c r="K501" s="329"/>
      <c r="L501" s="342"/>
      <c r="M501" s="328"/>
      <c r="N501" s="328"/>
      <c r="O501" s="533" t="str">
        <f>IF(Taula423[[#This Row],[Data inici contracte]]&lt;&gt;0,Taula423[[#This Row],[Data finalització contracte]]+1,"")</f>
        <v/>
      </c>
      <c r="P501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01" s="373" t="str">
        <f>IF(Taula423[[#This Row],[Data inici contracte]]&lt;&gt;0,((Taula423[[#This Row],[Dies de contracte en vigor durant l´any 2023]]/365)*14),"")</f>
        <v/>
      </c>
      <c r="R501" s="367"/>
      <c r="S501" s="367"/>
      <c r="T501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01" s="373" t="str">
        <f>IF(Taula423[[#This Row],[Suma total d''hores d''atenció]]=0,"",AM501)</f>
        <v/>
      </c>
      <c r="V501" s="329"/>
      <c r="W501" s="339"/>
      <c r="X501" s="339"/>
      <c r="Y501" s="339"/>
      <c r="Z501" s="339"/>
      <c r="AA501" s="339"/>
      <c r="AB501" s="318">
        <f t="shared" si="49"/>
        <v>0</v>
      </c>
      <c r="AC501" s="335">
        <f>Taula423[[#This Row],[Mòdul aplicat]]</f>
        <v>0</v>
      </c>
      <c r="AD501" s="336"/>
      <c r="AE501" s="343"/>
      <c r="AF501" s="269"/>
      <c r="AG501" s="474" t="str">
        <f>IF(Taula423[[#This Row],[Data inici contracte]]=0,"",12/365*Taula423[[#This Row],[Dies de contracte en vigor durant l´any 2023]])</f>
        <v/>
      </c>
      <c r="AH501" s="474" t="str">
        <f>IF(Taula423[[#This Row],[Data inici contracte]]=0,"",2/365*Taula423[[#This Row],[Dies de contracte en vigor durant l´any 2023]])</f>
        <v/>
      </c>
      <c r="AI501" s="322">
        <f>IF(AR501=1,((241.81/365)*Taula423[[#This Row],[Dies de contracte en vigor durant l´any 2023]]),0)</f>
        <v>0</v>
      </c>
      <c r="AJ501" s="322"/>
      <c r="AK501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10)]]&lt;&gt;"",AR501=1),1,0)</f>
        <v>0</v>
      </c>
      <c r="AL501" s="534">
        <f t="shared" si="53"/>
        <v>0</v>
      </c>
      <c r="AM501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01" s="322"/>
      <c r="AO501" s="274"/>
      <c r="AP501" s="274"/>
      <c r="AR501" s="429">
        <f>IF(Taula423[[#This Row],[Núm. d''ordre]]&lt;&gt;"",1,0)</f>
        <v>0</v>
      </c>
      <c r="AT501" s="429">
        <f>IF(Taula423[[#This Row],[Núm. d''ordre]]&gt;0,1,0)</f>
        <v>1</v>
      </c>
      <c r="AV501" s="275">
        <f t="shared" si="54"/>
        <v>0</v>
      </c>
      <c r="AW501" s="275">
        <f t="shared" si="55"/>
        <v>0</v>
      </c>
      <c r="AX501" s="275">
        <f t="shared" si="50"/>
        <v>0</v>
      </c>
      <c r="AY501" s="274"/>
      <c r="AZ501" s="275">
        <f t="shared" si="51"/>
        <v>0</v>
      </c>
      <c r="BA501" s="275">
        <f t="shared" si="52"/>
        <v>0</v>
      </c>
      <c r="BZ501" s="276"/>
      <c r="CA501" s="276"/>
      <c r="CB501" s="276"/>
    </row>
    <row r="502" spans="1:80" ht="13.5" customHeight="1">
      <c r="A502" s="267"/>
      <c r="B502" s="274" t="str">
        <f>IF($C502&lt;&gt;"",MAX($B$7:B501)+1,"")</f>
        <v/>
      </c>
      <c r="C502" s="325"/>
      <c r="D502" s="337"/>
      <c r="E502" s="338"/>
      <c r="F502" s="311"/>
      <c r="G502" s="311"/>
      <c r="H502" s="324"/>
      <c r="I502" s="313">
        <f ca="1">DATEDIF(Taula423[[#This Row],[Data naixement dd/mm/aaaa]],TODAY(),"Y")</f>
        <v>124</v>
      </c>
      <c r="J502" s="325"/>
      <c r="K502" s="329"/>
      <c r="L502" s="342"/>
      <c r="M502" s="328"/>
      <c r="N502" s="328"/>
      <c r="O502" s="533" t="str">
        <f>IF(Taula423[[#This Row],[Data inici contracte]]&lt;&gt;0,Taula423[[#This Row],[Data finalització contracte]]+1,"")</f>
        <v/>
      </c>
      <c r="P502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02" s="373" t="str">
        <f>IF(Taula423[[#This Row],[Data inici contracte]]&lt;&gt;0,((Taula423[[#This Row],[Dies de contracte en vigor durant l´any 2023]]/365)*14),"")</f>
        <v/>
      </c>
      <c r="R502" s="367"/>
      <c r="S502" s="367"/>
      <c r="T502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02" s="373" t="str">
        <f>IF(Taula423[[#This Row],[Suma total d''hores d''atenció]]=0,"",AM502)</f>
        <v/>
      </c>
      <c r="V502" s="329"/>
      <c r="W502" s="339"/>
      <c r="X502" s="339"/>
      <c r="Y502" s="339"/>
      <c r="Z502" s="339"/>
      <c r="AA502" s="339"/>
      <c r="AB502" s="318">
        <f t="shared" si="49"/>
        <v>0</v>
      </c>
      <c r="AC502" s="335">
        <f>Taula423[[#This Row],[Mòdul aplicat]]</f>
        <v>0</v>
      </c>
      <c r="AD502" s="336"/>
      <c r="AE502" s="343"/>
      <c r="AF502" s="269"/>
      <c r="AG502" s="474" t="str">
        <f>IF(Taula423[[#This Row],[Data inici contracte]]=0,"",12/365*Taula423[[#This Row],[Dies de contracte en vigor durant l´any 2023]])</f>
        <v/>
      </c>
      <c r="AH502" s="474" t="str">
        <f>IF(Taula423[[#This Row],[Data inici contracte]]=0,"",2/365*Taula423[[#This Row],[Dies de contracte en vigor durant l´any 2023]])</f>
        <v/>
      </c>
      <c r="AI502" s="322">
        <f>IF(AR502=1,((241.81/365)*Taula423[[#This Row],[Dies de contracte en vigor durant l´any 2023]]),0)</f>
        <v>0</v>
      </c>
      <c r="AJ502" s="322"/>
      <c r="AK502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10)]]&lt;&gt;"",AR502=1),1,0)</f>
        <v>0</v>
      </c>
      <c r="AL502" s="534">
        <f t="shared" si="53"/>
        <v>0</v>
      </c>
      <c r="AM502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02" s="322"/>
      <c r="AO502" s="274"/>
      <c r="AP502" s="274"/>
      <c r="AR502" s="429">
        <f>IF(Taula423[[#This Row],[Núm. d''ordre]]&lt;&gt;"",1,0)</f>
        <v>0</v>
      </c>
      <c r="AT502" s="429">
        <f>IF(Taula423[[#This Row],[Núm. d''ordre]]&gt;0,1,0)</f>
        <v>1</v>
      </c>
      <c r="AV502" s="275">
        <f t="shared" si="54"/>
        <v>0</v>
      </c>
      <c r="AW502" s="275">
        <f t="shared" si="55"/>
        <v>0</v>
      </c>
      <c r="AX502" s="275">
        <f t="shared" si="50"/>
        <v>0</v>
      </c>
      <c r="AY502" s="274"/>
      <c r="AZ502" s="275">
        <f t="shared" si="51"/>
        <v>0</v>
      </c>
      <c r="BA502" s="275">
        <f t="shared" si="52"/>
        <v>0</v>
      </c>
      <c r="BZ502" s="276"/>
      <c r="CA502" s="276"/>
      <c r="CB502" s="276"/>
    </row>
    <row r="503" spans="1:80" ht="13.5" customHeight="1">
      <c r="A503" s="267"/>
      <c r="B503" s="274" t="str">
        <f>IF($C503&lt;&gt;"",MAX($B$7:B502)+1,"")</f>
        <v/>
      </c>
      <c r="C503" s="325"/>
      <c r="D503" s="337"/>
      <c r="E503" s="338"/>
      <c r="F503" s="311"/>
      <c r="G503" s="311"/>
      <c r="H503" s="324"/>
      <c r="I503" s="313">
        <f ca="1">DATEDIF(Taula423[[#This Row],[Data naixement dd/mm/aaaa]],TODAY(),"Y")</f>
        <v>124</v>
      </c>
      <c r="J503" s="325"/>
      <c r="K503" s="329"/>
      <c r="L503" s="342"/>
      <c r="M503" s="328"/>
      <c r="N503" s="328"/>
      <c r="O503" s="533" t="str">
        <f>IF(Taula423[[#This Row],[Data inici contracte]]&lt;&gt;0,Taula423[[#This Row],[Data finalització contracte]]+1,"")</f>
        <v/>
      </c>
      <c r="P503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03" s="373" t="str">
        <f>IF(Taula423[[#This Row],[Data inici contracte]]&lt;&gt;0,((Taula423[[#This Row],[Dies de contracte en vigor durant l´any 2023]]/365)*14),"")</f>
        <v/>
      </c>
      <c r="R503" s="367"/>
      <c r="S503" s="367"/>
      <c r="T503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03" s="373" t="str">
        <f>IF(Taula423[[#This Row],[Suma total d''hores d''atenció]]=0,"",AM503)</f>
        <v/>
      </c>
      <c r="V503" s="329"/>
      <c r="W503" s="339"/>
      <c r="X503" s="339"/>
      <c r="Y503" s="339"/>
      <c r="Z503" s="339"/>
      <c r="AA503" s="339"/>
      <c r="AB503" s="318">
        <f t="shared" si="49"/>
        <v>0</v>
      </c>
      <c r="AC503" s="335">
        <f>Taula423[[#This Row],[Mòdul aplicat]]</f>
        <v>0</v>
      </c>
      <c r="AD503" s="336"/>
      <c r="AE503" s="343"/>
      <c r="AF503" s="269"/>
      <c r="AG503" s="474" t="str">
        <f>IF(Taula423[[#This Row],[Data inici contracte]]=0,"",12/365*Taula423[[#This Row],[Dies de contracte en vigor durant l´any 2023]])</f>
        <v/>
      </c>
      <c r="AH503" s="474" t="str">
        <f>IF(Taula423[[#This Row],[Data inici contracte]]=0,"",2/365*Taula423[[#This Row],[Dies de contracte en vigor durant l´any 2023]])</f>
        <v/>
      </c>
      <c r="AI503" s="322">
        <f>IF(AR503=1,((241.81/365)*Taula423[[#This Row],[Dies de contracte en vigor durant l´any 2023]]),0)</f>
        <v>0</v>
      </c>
      <c r="AJ503" s="322"/>
      <c r="AK503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10)]]&lt;&gt;"",AR503=1),1,0)</f>
        <v>0</v>
      </c>
      <c r="AL503" s="534">
        <f t="shared" si="53"/>
        <v>0</v>
      </c>
      <c r="AM503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03" s="322"/>
      <c r="AO503" s="274"/>
      <c r="AP503" s="274"/>
      <c r="AR503" s="429">
        <f>IF(Taula423[[#This Row],[Núm. d''ordre]]&lt;&gt;"",1,0)</f>
        <v>0</v>
      </c>
      <c r="AT503" s="429">
        <f>IF(Taula423[[#This Row],[Núm. d''ordre]]&gt;0,1,0)</f>
        <v>1</v>
      </c>
      <c r="AV503" s="275">
        <f t="shared" si="54"/>
        <v>0</v>
      </c>
      <c r="AW503" s="275">
        <f t="shared" si="55"/>
        <v>0</v>
      </c>
      <c r="AX503" s="275">
        <f t="shared" si="50"/>
        <v>0</v>
      </c>
      <c r="AY503" s="274"/>
      <c r="AZ503" s="275">
        <f t="shared" si="51"/>
        <v>0</v>
      </c>
      <c r="BA503" s="275">
        <f t="shared" si="52"/>
        <v>0</v>
      </c>
      <c r="BZ503" s="276"/>
      <c r="CA503" s="276"/>
      <c r="CB503" s="276"/>
    </row>
    <row r="504" spans="1:80" ht="13.5" customHeight="1">
      <c r="A504" s="267"/>
      <c r="B504" s="274" t="str">
        <f>IF($C504&lt;&gt;"",MAX($B$7:B503)+1,"")</f>
        <v/>
      </c>
      <c r="C504" s="325"/>
      <c r="D504" s="337"/>
      <c r="E504" s="338"/>
      <c r="F504" s="311"/>
      <c r="G504" s="311"/>
      <c r="H504" s="324"/>
      <c r="I504" s="313">
        <f ca="1">DATEDIF(Taula423[[#This Row],[Data naixement dd/mm/aaaa]],TODAY(),"Y")</f>
        <v>124</v>
      </c>
      <c r="J504" s="325"/>
      <c r="K504" s="329"/>
      <c r="L504" s="342"/>
      <c r="M504" s="328"/>
      <c r="N504" s="328"/>
      <c r="O504" s="533" t="str">
        <f>IF(Taula423[[#This Row],[Data inici contracte]]&lt;&gt;0,Taula423[[#This Row],[Data finalització contracte]]+1,"")</f>
        <v/>
      </c>
      <c r="P504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04" s="373" t="str">
        <f>IF(Taula423[[#This Row],[Data inici contracte]]&lt;&gt;0,((Taula423[[#This Row],[Dies de contracte en vigor durant l´any 2023]]/365)*14),"")</f>
        <v/>
      </c>
      <c r="R504" s="367"/>
      <c r="S504" s="367"/>
      <c r="T504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04" s="373" t="str">
        <f>IF(Taula423[[#This Row],[Suma total d''hores d''atenció]]=0,"",AM504)</f>
        <v/>
      </c>
      <c r="V504" s="329"/>
      <c r="W504" s="339"/>
      <c r="X504" s="339"/>
      <c r="Y504" s="339"/>
      <c r="Z504" s="339"/>
      <c r="AA504" s="339"/>
      <c r="AB504" s="318">
        <f t="shared" si="49"/>
        <v>0</v>
      </c>
      <c r="AC504" s="335">
        <f>Taula423[[#This Row],[Mòdul aplicat]]</f>
        <v>0</v>
      </c>
      <c r="AD504" s="336"/>
      <c r="AE504" s="343"/>
      <c r="AF504" s="269"/>
      <c r="AG504" s="474" t="str">
        <f>IF(Taula423[[#This Row],[Data inici contracte]]=0,"",12/365*Taula423[[#This Row],[Dies de contracte en vigor durant l´any 2023]])</f>
        <v/>
      </c>
      <c r="AH504" s="474" t="str">
        <f>IF(Taula423[[#This Row],[Data inici contracte]]=0,"",2/365*Taula423[[#This Row],[Dies de contracte en vigor durant l´any 2023]])</f>
        <v/>
      </c>
      <c r="AI504" s="322">
        <f>IF(AR504=1,((241.81/365)*Taula423[[#This Row],[Dies de contracte en vigor durant l´any 2023]]),0)</f>
        <v>0</v>
      </c>
      <c r="AJ504" s="322"/>
      <c r="AK504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10)]]&lt;&gt;"",AR504=1),1,0)</f>
        <v>0</v>
      </c>
      <c r="AL504" s="534">
        <f t="shared" si="53"/>
        <v>0</v>
      </c>
      <c r="AM504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04" s="322"/>
      <c r="AO504" s="274"/>
      <c r="AP504" s="274"/>
      <c r="AR504" s="429">
        <f>IF(Taula423[[#This Row],[Núm. d''ordre]]&lt;&gt;"",1,0)</f>
        <v>0</v>
      </c>
      <c r="AT504" s="429">
        <f>IF(Taula423[[#This Row],[Núm. d''ordre]]&gt;0,1,0)</f>
        <v>1</v>
      </c>
      <c r="AV504" s="275">
        <f t="shared" si="54"/>
        <v>0</v>
      </c>
      <c r="AW504" s="275">
        <f t="shared" si="55"/>
        <v>0</v>
      </c>
      <c r="AX504" s="275">
        <f t="shared" si="50"/>
        <v>0</v>
      </c>
      <c r="AY504" s="274"/>
      <c r="AZ504" s="275">
        <f t="shared" si="51"/>
        <v>0</v>
      </c>
      <c r="BA504" s="275">
        <f t="shared" si="52"/>
        <v>0</v>
      </c>
      <c r="BZ504" s="276"/>
      <c r="CA504" s="276"/>
      <c r="CB504" s="276"/>
    </row>
    <row r="505" spans="1:80" ht="13.5" customHeight="1">
      <c r="A505" s="267"/>
      <c r="B505" s="274" t="str">
        <f>IF($C505&lt;&gt;"",MAX($B$7:B504)+1,"")</f>
        <v/>
      </c>
      <c r="C505" s="325"/>
      <c r="D505" s="337"/>
      <c r="E505" s="338"/>
      <c r="F505" s="311"/>
      <c r="G505" s="311"/>
      <c r="H505" s="324"/>
      <c r="I505" s="313">
        <f ca="1">DATEDIF(Taula423[[#This Row],[Data naixement dd/mm/aaaa]],TODAY(),"Y")</f>
        <v>124</v>
      </c>
      <c r="J505" s="325"/>
      <c r="K505" s="329"/>
      <c r="L505" s="342"/>
      <c r="M505" s="328"/>
      <c r="N505" s="328"/>
      <c r="O505" s="533" t="str">
        <f>IF(Taula423[[#This Row],[Data inici contracte]]&lt;&gt;0,Taula423[[#This Row],[Data finalització contracte]]+1,"")</f>
        <v/>
      </c>
      <c r="P505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05" s="373" t="str">
        <f>IF(Taula423[[#This Row],[Data inici contracte]]&lt;&gt;0,((Taula423[[#This Row],[Dies de contracte en vigor durant l´any 2023]]/365)*14),"")</f>
        <v/>
      </c>
      <c r="R505" s="367"/>
      <c r="S505" s="367"/>
      <c r="T505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05" s="373" t="str">
        <f>IF(Taula423[[#This Row],[Suma total d''hores d''atenció]]=0,"",AM505)</f>
        <v/>
      </c>
      <c r="V505" s="329"/>
      <c r="W505" s="339"/>
      <c r="X505" s="339"/>
      <c r="Y505" s="339"/>
      <c r="Z505" s="339"/>
      <c r="AA505" s="339"/>
      <c r="AB505" s="318">
        <f t="shared" si="49"/>
        <v>0</v>
      </c>
      <c r="AC505" s="335">
        <f>Taula423[[#This Row],[Mòdul aplicat]]</f>
        <v>0</v>
      </c>
      <c r="AD505" s="336"/>
      <c r="AE505" s="343"/>
      <c r="AF505" s="269"/>
      <c r="AG505" s="474" t="str">
        <f>IF(Taula423[[#This Row],[Data inici contracte]]=0,"",12/365*Taula423[[#This Row],[Dies de contracte en vigor durant l´any 2023]])</f>
        <v/>
      </c>
      <c r="AH505" s="474" t="str">
        <f>IF(Taula423[[#This Row],[Data inici contracte]]=0,"",2/365*Taula423[[#This Row],[Dies de contracte en vigor durant l´any 2023]])</f>
        <v/>
      </c>
      <c r="AI505" s="322">
        <f>IF(AR505=1,((241.81/365)*Taula423[[#This Row],[Dies de contracte en vigor durant l´any 2023]]),0)</f>
        <v>0</v>
      </c>
      <c r="AJ505" s="322"/>
      <c r="AK505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10)]]&lt;&gt;"",AR505=1),1,0)</f>
        <v>0</v>
      </c>
      <c r="AL505" s="534">
        <f t="shared" si="53"/>
        <v>0</v>
      </c>
      <c r="AM505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05" s="322"/>
      <c r="AO505" s="274"/>
      <c r="AP505" s="274"/>
      <c r="AR505" s="429">
        <f>IF(Taula423[[#This Row],[Núm. d''ordre]]&lt;&gt;"",1,0)</f>
        <v>0</v>
      </c>
      <c r="AT505" s="429">
        <f>IF(Taula423[[#This Row],[Núm. d''ordre]]&gt;0,1,0)</f>
        <v>1</v>
      </c>
      <c r="AV505" s="275">
        <f t="shared" si="54"/>
        <v>0</v>
      </c>
      <c r="AW505" s="275">
        <f t="shared" si="55"/>
        <v>0</v>
      </c>
      <c r="AX505" s="275">
        <f t="shared" si="50"/>
        <v>0</v>
      </c>
      <c r="AY505" s="274"/>
      <c r="AZ505" s="275">
        <f t="shared" si="51"/>
        <v>0</v>
      </c>
      <c r="BA505" s="275">
        <f t="shared" si="52"/>
        <v>0</v>
      </c>
      <c r="BZ505" s="276"/>
      <c r="CA505" s="276"/>
      <c r="CB505" s="276"/>
    </row>
    <row r="506" spans="1:80" ht="13.5" customHeight="1">
      <c r="A506" s="267"/>
      <c r="B506" s="274" t="str">
        <f>IF($C506&lt;&gt;"",MAX($B$7:B505)+1,"")</f>
        <v/>
      </c>
      <c r="C506" s="325"/>
      <c r="D506" s="337"/>
      <c r="E506" s="338"/>
      <c r="F506" s="311"/>
      <c r="G506" s="311"/>
      <c r="H506" s="324"/>
      <c r="I506" s="313">
        <f ca="1">DATEDIF(Taula423[[#This Row],[Data naixement dd/mm/aaaa]],TODAY(),"Y")</f>
        <v>124</v>
      </c>
      <c r="J506" s="325"/>
      <c r="K506" s="329"/>
      <c r="L506" s="342"/>
      <c r="M506" s="328"/>
      <c r="N506" s="348"/>
      <c r="O506" s="533" t="str">
        <f>IF(Taula423[[#This Row],[Data inici contracte]]&lt;&gt;0,Taula423[[#This Row],[Data finalització contracte]]+1,"")</f>
        <v/>
      </c>
      <c r="P506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06" s="373" t="str">
        <f>IF(Taula423[[#This Row],[Data inici contracte]]&lt;&gt;0,((Taula423[[#This Row],[Dies de contracte en vigor durant l´any 2023]]/365)*14),"")</f>
        <v/>
      </c>
      <c r="R506" s="366"/>
      <c r="S506" s="366"/>
      <c r="T506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06" s="373" t="str">
        <f>IF(Taula423[[#This Row],[Suma total d''hores d''atenció]]=0,"",AM506)</f>
        <v/>
      </c>
      <c r="V506" s="329"/>
      <c r="W506" s="339"/>
      <c r="X506" s="339"/>
      <c r="Y506" s="339"/>
      <c r="Z506" s="339"/>
      <c r="AA506" s="339"/>
      <c r="AB506" s="318">
        <f t="shared" si="49"/>
        <v>0</v>
      </c>
      <c r="AC506" s="335">
        <f>Taula423[[#This Row],[Mòdul aplicat]]</f>
        <v>0</v>
      </c>
      <c r="AD506" s="336"/>
      <c r="AE506" s="343"/>
      <c r="AF506" s="269"/>
      <c r="AG506" s="474" t="str">
        <f>IF(Taula423[[#This Row],[Data inici contracte]]=0,"",12/365*Taula423[[#This Row],[Dies de contracte en vigor durant l´any 2023]])</f>
        <v/>
      </c>
      <c r="AH506" s="474" t="str">
        <f>IF(Taula423[[#This Row],[Data inici contracte]]=0,"",2/365*Taula423[[#This Row],[Dies de contracte en vigor durant l´any 2023]])</f>
        <v/>
      </c>
      <c r="AI506" s="322">
        <f>IF(AR506=1,((241.81/365)*Taula423[[#This Row],[Dies de contracte en vigor durant l´any 2023]]),0)</f>
        <v>0</v>
      </c>
      <c r="AJ506" s="322"/>
      <c r="AK506" s="534">
        <f>IF(AND(Taula423[[#This Row],[Nombre d''hores de suport i acompanyament a les famílies incloses en alguna de les categories anteriors]]&lt;&gt;"",Taula423[[#This Row],[Hores de formació de capacitació per a persones amb discapacitat incloses en alguna de les categories anteriors]]&lt;&gt;"",Taula423[[#This Row],[Percentatge assoliment objectius plantejats en el projecte
(no posar símbol %)]]&lt;&gt;"",Taula423[[#This Row],[Grau satisfacció formació rebuda
(puntueu de l''1 al 10)]]&lt;&gt;"",Taula423[[#This Row],[Grau satisfacció acompanyament rebut
(puntueu de l''1 al 10)]]&lt;&gt;"",Taula423[[#This Row],[Grau satisfacció suport i acompanyament famílies
(puntueu de l''1 al 10)]]&lt;&gt;"",AR506=1),1,0)</f>
        <v>0</v>
      </c>
      <c r="AL506" s="534">
        <f t="shared" si="53"/>
        <v>0</v>
      </c>
      <c r="AM506" s="374" t="str">
        <f>IF(Taula423[[#This Row],[Suma total d''hores d''atenció]]&lt;Taula423[[#This Row],[Multiplicador ]],"No assoleix el mínim d'hores d'atenció anual","Atenció mínima assolida amb èxit")</f>
        <v>No assoleix el mínim d'hores d'atenció anual</v>
      </c>
      <c r="AN506" s="322"/>
      <c r="AO506" s="274"/>
      <c r="AP506" s="274"/>
      <c r="AR506" s="429">
        <f>IF(Taula423[[#This Row],[Núm. d''ordre]]&lt;&gt;"",1,0)</f>
        <v>0</v>
      </c>
      <c r="AT506" s="429">
        <f>IF(Taula423[[#This Row],[Núm. d''ordre]]&gt;0,1,0)</f>
        <v>1</v>
      </c>
      <c r="AV506" s="275">
        <f t="shared" si="54"/>
        <v>0</v>
      </c>
      <c r="AW506" s="275">
        <f t="shared" si="55"/>
        <v>0</v>
      </c>
      <c r="AX506" s="275">
        <f t="shared" si="50"/>
        <v>0</v>
      </c>
      <c r="AY506" s="274"/>
      <c r="AZ506" s="275">
        <f t="shared" si="51"/>
        <v>0</v>
      </c>
      <c r="BA506" s="275">
        <f t="shared" si="52"/>
        <v>0</v>
      </c>
      <c r="BZ506" s="276"/>
      <c r="CA506" s="276"/>
      <c r="CB506" s="276"/>
    </row>
    <row r="507" spans="1:80" s="442" customFormat="1" ht="13">
      <c r="A507" s="441"/>
      <c r="B507" s="451" t="str">
        <f>IF(C507&lt;&gt;"",1,"")</f>
        <v/>
      </c>
      <c r="C507" s="452"/>
      <c r="D507" s="337"/>
      <c r="E507" s="341"/>
      <c r="F507" s="311"/>
      <c r="G507" s="452"/>
      <c r="H507" s="334"/>
      <c r="I507" s="324">
        <f ca="1">DATEDIF(Taula423[[#This Row],[Data naixement dd/mm/aaaa]],TODAY(),"Y")</f>
        <v>124</v>
      </c>
      <c r="J507" s="340"/>
      <c r="K507" s="453"/>
      <c r="L507" s="342"/>
      <c r="M507" s="328"/>
      <c r="N507" s="328"/>
      <c r="O507" s="533" t="str">
        <f>IF(Taula423[[#This Row],[Data inici contracte]]&lt;&gt;0,Taula423[[#This Row],[Data finalització contracte]]+1,"")</f>
        <v/>
      </c>
      <c r="P507" s="373" t="str">
        <f>IF(AND(Taula423[[#This Row],[Data inici contracte]]&lt;&gt;0,Taula423[[#This Row],[Data finalització contracte]]=0),"LA DATA DE FINALITZACIÓ NO POT ESTAR EN BLANC",(IF(Taula423[[#This Row],[Data inici contracte]]&lt;&gt;0,Taula423[[#This Row],[Columna1]]-Taula423[[#This Row],[Data inici contracte]],"")))</f>
        <v/>
      </c>
      <c r="Q507" s="373" t="str">
        <f>IF(Taula423[[#This Row],[Data inici contracte]]&lt;&gt;0,((Taula423[[#This Row],[Dies de contracte en vigor durant l´any 2023]]/365)*14),"")</f>
        <v/>
      </c>
      <c r="R507" s="454"/>
      <c r="S507" s="454"/>
      <c r="T507" s="375">
        <f>SUM(Taula423[[#This Row],[Hores dedicades a l''itinerari personal per a la inserció laboral i/o l''acompanyament a la inclusió social]:[Hores anuals de formació grupal per persona en relació amb el lloc de treball]])</f>
        <v>0</v>
      </c>
      <c r="U507" s="373" t="str">
        <f>IF(Taula423[[#This Row],[Suma total d''hores d''atenció]]=0,"",AM507)</f>
        <v/>
      </c>
      <c r="V507" s="455"/>
      <c r="W507" s="339"/>
      <c r="X507" s="339"/>
      <c r="Y507" s="339"/>
      <c r="Z507" s="339"/>
      <c r="AA507" s="339"/>
      <c r="AB507" s="456">
        <f t="shared" si="49"/>
        <v>0</v>
      </c>
      <c r="AC507" s="335">
        <f>Taula423[[#This Row],[Mòdul aplicat]]</f>
        <v>0</v>
      </c>
      <c r="AD507" s="320"/>
      <c r="AF507" s="443"/>
      <c r="AG507" s="475">
        <f>SUM(AG7:AG506)</f>
        <v>0</v>
      </c>
      <c r="AH507" s="475">
        <f>SUM(AH7:AH506)</f>
        <v>0</v>
      </c>
      <c r="AI507" s="443"/>
      <c r="AJ507" s="443"/>
      <c r="AK507" s="443"/>
      <c r="AL507" s="443"/>
      <c r="AM507" s="443"/>
      <c r="AN507" s="443"/>
      <c r="AO507" s="444"/>
      <c r="AP507" s="444"/>
      <c r="AQ507" s="445"/>
      <c r="AR507" s="445"/>
      <c r="AS507" s="445"/>
      <c r="AT507" s="445"/>
      <c r="AU507" s="445"/>
      <c r="AV507" s="445"/>
      <c r="AW507" s="445"/>
      <c r="AX507" s="445"/>
      <c r="AY507" s="446"/>
      <c r="AZ507" s="446"/>
      <c r="BA507" s="446"/>
      <c r="BB507" s="445"/>
      <c r="BC507" s="445"/>
      <c r="BD507" s="445"/>
      <c r="BE507" s="445"/>
      <c r="BF507" s="445"/>
      <c r="BG507" s="445"/>
      <c r="BH507" s="445"/>
      <c r="BI507" s="445"/>
      <c r="BJ507" s="445"/>
      <c r="BK507" s="445"/>
      <c r="BL507" s="445"/>
      <c r="BM507" s="445"/>
      <c r="BN507" s="445"/>
      <c r="BO507" s="445"/>
      <c r="BP507" s="445"/>
      <c r="BQ507" s="445"/>
      <c r="BR507" s="445"/>
      <c r="BS507" s="445"/>
      <c r="BT507" s="445"/>
      <c r="BU507" s="445"/>
      <c r="BV507" s="445"/>
      <c r="BW507" s="445"/>
      <c r="BX507" s="445"/>
      <c r="BY507" s="445"/>
      <c r="BZ507" s="445"/>
      <c r="CA507" s="445"/>
      <c r="CB507" s="445"/>
    </row>
    <row r="508" spans="1:80" ht="13">
      <c r="A508" s="267"/>
      <c r="B508" s="476"/>
      <c r="C508" s="477"/>
      <c r="D508" s="478"/>
      <c r="E508" s="479"/>
      <c r="F508" s="480"/>
      <c r="G508" s="477"/>
      <c r="H508" s="481"/>
      <c r="I508" s="482"/>
      <c r="J508" s="483"/>
      <c r="K508" s="484"/>
      <c r="L508" s="485"/>
      <c r="M508" s="486"/>
      <c r="N508" s="486"/>
      <c r="O508" s="535"/>
      <c r="P508" s="487"/>
      <c r="Q508" s="487">
        <f>SUM(Q7:Q507)</f>
        <v>0</v>
      </c>
      <c r="R508" s="488"/>
      <c r="S508" s="488"/>
      <c r="T508" s="487">
        <f>SUM(Taula423[Suma total d''hores d''atenció])</f>
        <v>0</v>
      </c>
      <c r="U508" s="487"/>
      <c r="V508" s="489"/>
      <c r="W508" s="490"/>
      <c r="X508" s="490"/>
      <c r="Y508" s="490"/>
      <c r="Z508" s="490"/>
      <c r="AA508" s="490"/>
      <c r="AB508" s="491"/>
      <c r="AC508" s="492"/>
      <c r="AD508" s="493"/>
      <c r="AF508" s="349"/>
      <c r="AG508" s="269"/>
      <c r="AH508" s="272"/>
      <c r="AI508" s="269"/>
      <c r="AJ508" s="269"/>
      <c r="AK508" s="269"/>
      <c r="AL508" s="269"/>
      <c r="AM508" s="269"/>
      <c r="AN508" s="269"/>
      <c r="AT508" s="350">
        <f>SUM(AT7:AT507)</f>
        <v>500</v>
      </c>
      <c r="AU508" s="350">
        <f>SUM(AU7:AU507)</f>
        <v>0</v>
      </c>
      <c r="AW508" s="350">
        <f>SUM(AW7:AW507)</f>
        <v>0</v>
      </c>
      <c r="AY508" s="275">
        <f>SUM(AY7:AY507)</f>
        <v>0</v>
      </c>
      <c r="AZ508" s="275">
        <f>SUM(AZ7:AZ507)</f>
        <v>0</v>
      </c>
      <c r="BA508" s="275">
        <f>SUM(BA7:BA507)</f>
        <v>0</v>
      </c>
      <c r="BB508" s="275"/>
      <c r="BC508" s="275">
        <f>SUM(BC7:BC507)</f>
        <v>0</v>
      </c>
      <c r="BD508" s="275">
        <f>SUM(BD7:BD507)</f>
        <v>0</v>
      </c>
    </row>
    <row r="509" spans="1:80" ht="12.5">
      <c r="A509" s="267"/>
      <c r="B509" s="267"/>
      <c r="C509" s="269"/>
      <c r="D509" s="269"/>
      <c r="E509" s="267"/>
      <c r="F509" s="267"/>
      <c r="G509" s="267"/>
      <c r="H509" s="269"/>
      <c r="I509" s="269"/>
      <c r="J509" s="269"/>
      <c r="K509" s="269"/>
      <c r="L509" s="269"/>
      <c r="M509" s="269"/>
      <c r="N509" s="269"/>
      <c r="O509" s="269"/>
      <c r="P509" s="269"/>
      <c r="Q509" s="269"/>
      <c r="R509" s="269"/>
      <c r="S509" s="269"/>
      <c r="T509" s="269"/>
      <c r="U509" s="269"/>
      <c r="AF509" s="272"/>
      <c r="AG509" s="269"/>
      <c r="AH509" s="272"/>
      <c r="AI509" s="269"/>
      <c r="AJ509" s="269"/>
      <c r="AK509" s="269"/>
      <c r="AL509" s="269"/>
      <c r="AM509" s="269"/>
      <c r="AN509" s="269"/>
    </row>
    <row r="510" spans="1:80" ht="13" thickBot="1">
      <c r="A510" s="267"/>
      <c r="B510" s="351"/>
      <c r="C510" s="289"/>
      <c r="D510" s="289"/>
      <c r="E510" s="351"/>
      <c r="F510" s="351"/>
      <c r="G510" s="351"/>
      <c r="H510" s="289"/>
      <c r="I510" s="289"/>
      <c r="J510" s="289"/>
      <c r="K510" s="289"/>
      <c r="L510" s="289"/>
      <c r="M510" s="289"/>
      <c r="N510" s="289"/>
      <c r="O510" s="289"/>
      <c r="P510" s="289"/>
      <c r="Q510" s="289"/>
      <c r="R510" s="289"/>
      <c r="S510" s="289"/>
      <c r="T510" s="289"/>
      <c r="U510" s="289"/>
      <c r="V510" s="352"/>
      <c r="W510" s="352"/>
      <c r="X510" s="352"/>
      <c r="Y510" s="352"/>
      <c r="Z510" s="352"/>
      <c r="AA510" s="352"/>
      <c r="AB510" s="353"/>
      <c r="AF510" s="289"/>
      <c r="AG510" s="289"/>
      <c r="AH510" s="272"/>
      <c r="AI510" s="269"/>
      <c r="AJ510" s="269"/>
      <c r="AK510" s="269"/>
      <c r="AL510" s="269"/>
      <c r="AM510" s="269"/>
      <c r="AN510" s="269"/>
    </row>
    <row r="511" spans="1:80" ht="15" customHeight="1">
      <c r="A511" s="267"/>
      <c r="B511" s="267"/>
      <c r="C511" s="269"/>
      <c r="D511" s="269"/>
      <c r="E511" s="267"/>
      <c r="F511" s="267"/>
      <c r="G511" s="267"/>
      <c r="H511" s="269"/>
      <c r="I511" s="269"/>
      <c r="J511" s="269"/>
      <c r="K511" s="269"/>
      <c r="L511" s="269"/>
      <c r="M511" s="269"/>
      <c r="N511" s="269"/>
      <c r="O511" s="269"/>
      <c r="P511" s="269"/>
      <c r="Q511" s="269"/>
      <c r="R511" s="269"/>
      <c r="S511" s="269"/>
      <c r="T511" s="269"/>
      <c r="U511" s="269"/>
      <c r="AF511" s="428"/>
      <c r="AG511" s="354"/>
      <c r="AH511" s="272"/>
      <c r="AI511" s="269"/>
      <c r="AJ511" s="269"/>
      <c r="AK511" s="269"/>
      <c r="AL511" s="269"/>
      <c r="AM511" s="269"/>
      <c r="AN511" s="269"/>
    </row>
    <row r="512" spans="1:80" ht="15" hidden="1" customHeight="1">
      <c r="A512" s="267"/>
      <c r="B512" s="267"/>
      <c r="C512" s="269"/>
      <c r="D512" s="269"/>
      <c r="E512" s="267"/>
      <c r="F512" s="267"/>
      <c r="G512" s="267"/>
      <c r="H512" s="269"/>
      <c r="I512" s="269"/>
      <c r="J512" s="269"/>
      <c r="K512" s="269"/>
      <c r="L512" s="269"/>
      <c r="M512" s="269"/>
      <c r="N512" s="269"/>
      <c r="O512" s="269"/>
      <c r="P512" s="269"/>
      <c r="Q512" s="269"/>
      <c r="R512" s="269"/>
      <c r="S512" s="269"/>
      <c r="T512" s="269"/>
      <c r="U512" s="269"/>
      <c r="AF512" s="269"/>
      <c r="AG512" s="269"/>
      <c r="AH512" s="272"/>
      <c r="AI512" s="269"/>
      <c r="AJ512" s="269"/>
      <c r="AK512" s="269"/>
      <c r="AL512" s="269"/>
      <c r="AM512" s="269"/>
      <c r="AN512" s="269"/>
    </row>
    <row r="513" spans="1:40" ht="15" hidden="1" customHeight="1">
      <c r="A513" s="267"/>
      <c r="B513" s="267"/>
      <c r="C513" s="269"/>
      <c r="D513" s="269"/>
      <c r="E513" s="267"/>
      <c r="F513" s="267"/>
      <c r="G513" s="267"/>
      <c r="H513" s="269"/>
      <c r="I513" s="269"/>
      <c r="J513" s="269"/>
      <c r="K513" s="269"/>
      <c r="L513" s="269"/>
      <c r="M513" s="269"/>
      <c r="N513" s="269"/>
      <c r="O513" s="269"/>
      <c r="P513" s="269"/>
      <c r="Q513" s="269"/>
      <c r="R513" s="269"/>
      <c r="S513" s="269"/>
      <c r="T513" s="269"/>
      <c r="U513" s="269"/>
      <c r="AF513" s="269"/>
      <c r="AG513" s="269"/>
      <c r="AH513" s="272"/>
      <c r="AI513" s="269"/>
      <c r="AJ513" s="269"/>
      <c r="AK513" s="269"/>
      <c r="AL513" s="269"/>
      <c r="AM513" s="269"/>
      <c r="AN513" s="269"/>
    </row>
    <row r="514" spans="1:40" ht="15" hidden="1" customHeight="1">
      <c r="A514" s="267"/>
      <c r="B514" s="267"/>
      <c r="C514" s="269"/>
      <c r="D514" s="269"/>
      <c r="E514" s="267"/>
      <c r="F514" s="267"/>
      <c r="G514" s="267"/>
      <c r="H514" s="269"/>
      <c r="I514" s="269"/>
      <c r="J514" s="269"/>
      <c r="K514" s="269"/>
      <c r="L514" s="269"/>
      <c r="M514" s="269"/>
      <c r="N514" s="269"/>
      <c r="O514" s="269"/>
      <c r="P514" s="269"/>
      <c r="Q514" s="269"/>
      <c r="R514" s="269"/>
      <c r="S514" s="269"/>
      <c r="T514" s="269"/>
      <c r="U514" s="269"/>
      <c r="AF514" s="269"/>
      <c r="AG514" s="269"/>
      <c r="AH514" s="272"/>
      <c r="AI514" s="269"/>
      <c r="AJ514" s="269"/>
      <c r="AK514" s="269"/>
      <c r="AL514" s="269"/>
      <c r="AM514" s="269"/>
      <c r="AN514" s="269"/>
    </row>
    <row r="515" spans="1:40" ht="13.4" hidden="1" customHeight="1">
      <c r="A515" s="267"/>
      <c r="B515" s="267"/>
      <c r="C515" s="269"/>
      <c r="D515" s="269"/>
      <c r="E515" s="267"/>
      <c r="F515" s="267"/>
      <c r="G515" s="267"/>
      <c r="H515" s="269"/>
      <c r="I515" s="269"/>
      <c r="J515" s="269"/>
      <c r="K515" s="269"/>
      <c r="L515" s="269"/>
      <c r="M515" s="269"/>
      <c r="N515" s="269"/>
      <c r="O515" s="269"/>
      <c r="P515" s="269"/>
      <c r="Q515" s="269"/>
      <c r="R515" s="269"/>
      <c r="S515" s="269"/>
      <c r="T515" s="269"/>
      <c r="U515" s="269"/>
      <c r="AF515" s="269"/>
      <c r="AG515" s="269"/>
      <c r="AH515" s="272"/>
      <c r="AI515" s="269"/>
      <c r="AJ515" s="269"/>
      <c r="AK515" s="269"/>
      <c r="AL515" s="269"/>
      <c r="AM515" s="269"/>
      <c r="AN515" s="269"/>
    </row>
    <row r="516" spans="1:40" ht="13.4" hidden="1" customHeight="1">
      <c r="A516" s="267"/>
      <c r="B516" s="267"/>
      <c r="C516" s="269"/>
      <c r="D516" s="269"/>
      <c r="E516" s="267"/>
      <c r="F516" s="267"/>
      <c r="G516" s="267"/>
      <c r="H516" s="269"/>
      <c r="I516" s="269"/>
      <c r="J516" s="269"/>
      <c r="K516" s="269"/>
      <c r="L516" s="269"/>
      <c r="M516" s="269"/>
      <c r="N516" s="269"/>
      <c r="O516" s="269"/>
      <c r="P516" s="269"/>
      <c r="Q516" s="269"/>
      <c r="R516" s="269"/>
      <c r="S516" s="269"/>
      <c r="T516" s="269"/>
      <c r="U516" s="269"/>
      <c r="AF516" s="269"/>
      <c r="AG516" s="269"/>
      <c r="AH516" s="272"/>
      <c r="AI516" s="269"/>
      <c r="AJ516" s="269"/>
      <c r="AK516" s="269"/>
      <c r="AL516" s="269"/>
      <c r="AM516" s="269"/>
      <c r="AN516" s="269"/>
    </row>
    <row r="517" spans="1:40" ht="13.4" hidden="1" customHeight="1">
      <c r="A517" s="267"/>
      <c r="B517" s="267"/>
      <c r="C517" s="269"/>
      <c r="D517" s="269"/>
      <c r="E517" s="267"/>
      <c r="F517" s="267"/>
      <c r="G517" s="267"/>
      <c r="H517" s="269"/>
      <c r="I517" s="269"/>
      <c r="J517" s="269"/>
      <c r="K517" s="269"/>
      <c r="L517" s="269"/>
      <c r="M517" s="269"/>
      <c r="N517" s="269"/>
      <c r="O517" s="269"/>
      <c r="P517" s="269"/>
      <c r="Q517" s="269"/>
      <c r="R517" s="269"/>
      <c r="S517" s="269"/>
      <c r="T517" s="269"/>
      <c r="U517" s="269"/>
      <c r="AF517" s="269"/>
      <c r="AG517" s="269"/>
      <c r="AH517" s="272"/>
      <c r="AI517" s="269"/>
      <c r="AJ517" s="269"/>
      <c r="AK517" s="269"/>
      <c r="AL517" s="269"/>
      <c r="AM517" s="269"/>
      <c r="AN517" s="269"/>
    </row>
    <row r="518" spans="1:40" ht="13.4" hidden="1" customHeight="1">
      <c r="A518" s="267"/>
      <c r="B518" s="267"/>
      <c r="C518" s="269"/>
      <c r="D518" s="269"/>
      <c r="E518" s="267"/>
      <c r="F518" s="267"/>
      <c r="G518" s="267"/>
      <c r="H518" s="269"/>
      <c r="I518" s="269"/>
      <c r="J518" s="269"/>
      <c r="K518" s="269"/>
      <c r="L518" s="269"/>
      <c r="M518" s="269"/>
      <c r="N518" s="269"/>
      <c r="O518" s="269"/>
      <c r="P518" s="269"/>
      <c r="Q518" s="269"/>
      <c r="R518" s="269"/>
      <c r="S518" s="269"/>
      <c r="T518" s="269"/>
      <c r="U518" s="269"/>
      <c r="AF518" s="269"/>
      <c r="AG518" s="269"/>
      <c r="AH518" s="272"/>
      <c r="AI518" s="269"/>
      <c r="AJ518" s="269"/>
      <c r="AK518" s="269"/>
      <c r="AL518" s="269"/>
      <c r="AM518" s="269"/>
      <c r="AN518" s="269"/>
    </row>
    <row r="519" spans="1:40" ht="13.4" hidden="1" customHeight="1">
      <c r="A519" s="267"/>
      <c r="B519" s="267"/>
      <c r="C519" s="269"/>
      <c r="D519" s="269"/>
      <c r="E519" s="267"/>
      <c r="F519" s="267"/>
      <c r="G519" s="267"/>
      <c r="H519" s="269"/>
      <c r="I519" s="269"/>
      <c r="J519" s="269"/>
      <c r="K519" s="269"/>
      <c r="L519" s="269"/>
      <c r="M519" s="269"/>
      <c r="N519" s="269"/>
      <c r="O519" s="269"/>
      <c r="P519" s="269"/>
      <c r="Q519" s="269"/>
      <c r="R519" s="269"/>
      <c r="S519" s="269"/>
      <c r="T519" s="269"/>
      <c r="U519" s="269"/>
      <c r="AF519" s="269"/>
      <c r="AG519" s="269"/>
      <c r="AH519" s="272"/>
      <c r="AI519" s="269"/>
      <c r="AJ519" s="269"/>
      <c r="AK519" s="269"/>
      <c r="AL519" s="269"/>
      <c r="AM519" s="269"/>
      <c r="AN519" s="269"/>
    </row>
    <row r="520" spans="1:40" ht="13.4" hidden="1" customHeight="1">
      <c r="AG520" s="269"/>
      <c r="AH520" s="272"/>
    </row>
    <row r="521" spans="1:40" ht="12.5" hidden="1"/>
    <row r="522" spans="1:40" ht="13.4" hidden="1" customHeight="1"/>
    <row r="523" spans="1:40" ht="13.4" hidden="1" customHeight="1">
      <c r="B523" s="718" t="s">
        <v>150</v>
      </c>
      <c r="C523" s="718"/>
      <c r="D523" s="450">
        <f>COUNT(B7:B507)</f>
        <v>0</v>
      </c>
    </row>
    <row r="524" spans="1:40" ht="13.4" hidden="1" customHeight="1">
      <c r="B524" s="713" t="s">
        <v>54</v>
      </c>
      <c r="C524" s="355" t="s">
        <v>17</v>
      </c>
      <c r="D524" s="356">
        <f>COUNTIF(Taula423[Sexe
(fer servir llista opcions de la llista desplegable)],"Dona")</f>
        <v>0</v>
      </c>
    </row>
    <row r="525" spans="1:40" ht="13.4" hidden="1" customHeight="1">
      <c r="B525" s="713"/>
      <c r="C525" s="357" t="s">
        <v>16</v>
      </c>
      <c r="D525" s="358">
        <f>COUNTIF(Taula423[Sexe
(fer servir llista opcions de la llista desplegable)],"Home")</f>
        <v>0</v>
      </c>
    </row>
    <row r="526" spans="1:40" ht="13.4" hidden="1" customHeight="1">
      <c r="B526" s="714" t="s">
        <v>149</v>
      </c>
      <c r="C526" s="355" t="s">
        <v>17</v>
      </c>
      <c r="D526" s="356">
        <f>COUNTIF(Taula423[Identitat de gènere             (fer servir llista opcions de la llista desplegable)],"Dona")</f>
        <v>0</v>
      </c>
    </row>
    <row r="527" spans="1:40" ht="13.4" hidden="1" customHeight="1">
      <c r="B527" s="714"/>
      <c r="C527" s="357" t="s">
        <v>16</v>
      </c>
      <c r="D527" s="359">
        <f>COUNTIF(Taula423[Identitat de gènere             (fer servir llista opcions de la llista desplegable)],"Home")</f>
        <v>0</v>
      </c>
    </row>
    <row r="528" spans="1:40" ht="13.4" hidden="1" customHeight="1">
      <c r="B528" s="714"/>
      <c r="C528" s="360" t="s">
        <v>61</v>
      </c>
      <c r="D528" s="361">
        <f>COUNTIF(Taula423[Identitat de gènere             (fer servir llista opcions de la llista desplegable)],"No binari")</f>
        <v>0</v>
      </c>
    </row>
    <row r="529" spans="2:10" ht="13.4" hidden="1" customHeight="1"/>
    <row r="530" spans="2:10" ht="13.4" hidden="1" customHeight="1"/>
    <row r="531" spans="2:10" ht="13.4" hidden="1" customHeight="1"/>
    <row r="532" spans="2:10" ht="29.25" hidden="1" customHeight="1">
      <c r="B532" s="719" t="s">
        <v>147</v>
      </c>
      <c r="C532" s="355" t="s">
        <v>17</v>
      </c>
      <c r="D532" s="429">
        <f>SUMIF(Taula423[Identitat de gènere             (fer servir llista opcions de la llista desplegable)],"Dona",Taula423[Nombre d''hores de suport i acompanyament a les famílies incloses en alguna de les categories anteriors])</f>
        <v>0</v>
      </c>
      <c r="E532" s="362" t="s">
        <v>176</v>
      </c>
      <c r="F532" s="347">
        <f>SUM(Taula423[Mòdul aplicat])</f>
        <v>0</v>
      </c>
      <c r="G532" s="703" t="s">
        <v>289</v>
      </c>
      <c r="H532" s="703"/>
      <c r="I532" s="429"/>
      <c r="J532" s="447">
        <f>SUM(AG7:AG506)</f>
        <v>0</v>
      </c>
    </row>
    <row r="533" spans="2:10" ht="29.25" hidden="1" customHeight="1">
      <c r="B533" s="719"/>
      <c r="C533" s="357" t="s">
        <v>16</v>
      </c>
      <c r="D533" s="429">
        <f>SUMIF(Taula423[Identitat de gènere             (fer servir llista opcions de la llista desplegable)],"Home",Taula423[Nombre d''hores de suport i acompanyament a les famílies incloses en alguna de les categories anteriors])</f>
        <v>0</v>
      </c>
      <c r="E533" s="363" t="s">
        <v>178</v>
      </c>
      <c r="F533" s="347">
        <f>SUM(Taula423[Espai reservat per a l''Administració])</f>
        <v>0</v>
      </c>
    </row>
    <row r="534" spans="2:10" ht="29.25" hidden="1" customHeight="1">
      <c r="B534" s="719"/>
      <c r="C534" s="360" t="s">
        <v>61</v>
      </c>
      <c r="D534" s="429">
        <f>SUMIF(Taula423[Identitat de gènere             (fer servir llista opcions de la llista desplegable)],"No binari",Taula423[Nombre d''hores de suport i acompanyament a les famílies incloses en alguna de les categories anteriors])</f>
        <v>0</v>
      </c>
    </row>
    <row r="535" spans="2:10" ht="29.25" hidden="1" customHeight="1">
      <c r="B535" s="719" t="s">
        <v>148</v>
      </c>
      <c r="C535" s="355" t="s">
        <v>17</v>
      </c>
      <c r="D535" s="429">
        <f>SUMIF(Taula423[Identitat de gènere             (fer servir llista opcions de la llista desplegable)],"Dona",Taula423[Hores de formació de capacitació per a persones amb discapacitat incloses en alguna de les categories anteriors])</f>
        <v>0</v>
      </c>
    </row>
    <row r="536" spans="2:10" ht="29.25" hidden="1" customHeight="1">
      <c r="B536" s="719"/>
      <c r="C536" s="357" t="s">
        <v>16</v>
      </c>
      <c r="D536" s="429">
        <f>SUMIF(Taula423[Identitat de gènere             (fer servir llista opcions de la llista desplegable)],"Home",Taula423[Hores de formació de capacitació per a persones amb discapacitat incloses en alguna de les categories anteriors])</f>
        <v>0</v>
      </c>
    </row>
    <row r="537" spans="2:10" ht="29.25" hidden="1" customHeight="1">
      <c r="B537" s="719"/>
      <c r="C537" s="360" t="s">
        <v>61</v>
      </c>
      <c r="D537" s="429">
        <f>SUMIF(Taula423[Identitat de gènere             (fer servir llista opcions de la llista desplegable)],"No binari",Taula423[Hores de formació de capacitació per a persones amb discapacitat incloses en alguna de les categories anteriors])</f>
        <v>0</v>
      </c>
    </row>
    <row r="538" spans="2:10" ht="27.75" hidden="1" customHeight="1">
      <c r="B538" s="712" t="s">
        <v>151</v>
      </c>
      <c r="C538" s="355" t="s">
        <v>17</v>
      </c>
      <c r="D538" s="429" t="e">
        <f>AVERAGEIFS(Taula423[Percentatge assoliment objectius plantejats en el projecte
(no posar símbol %)],Taula423[Identitat de gènere             (fer servir llista opcions de la llista desplegable)],"Dona")</f>
        <v>#DIV/0!</v>
      </c>
    </row>
    <row r="539" spans="2:10" ht="27.75" hidden="1" customHeight="1">
      <c r="B539" s="712"/>
      <c r="C539" s="357" t="s">
        <v>16</v>
      </c>
      <c r="D539" s="429" t="e">
        <f>AVERAGEIFS(Taula423[Percentatge assoliment objectius plantejats en el projecte
(no posar símbol %)],Taula423[Identitat de gènere             (fer servir llista opcions de la llista desplegable)],"Home")</f>
        <v>#DIV/0!</v>
      </c>
    </row>
    <row r="540" spans="2:10" ht="27.75" hidden="1" customHeight="1">
      <c r="B540" s="712"/>
      <c r="C540" s="360" t="s">
        <v>61</v>
      </c>
      <c r="D540" s="429" t="e">
        <f>AVERAGEIFS(Taula423[Percentatge assoliment objectius plantejats en el projecte
(no posar símbol %)],Taula423[Identitat de gènere             (fer servir llista opcions de la llista desplegable)],"No binari")</f>
        <v>#DIV/0!</v>
      </c>
    </row>
    <row r="541" spans="2:10" ht="27.75" hidden="1" customHeight="1">
      <c r="B541" s="712" t="s">
        <v>157</v>
      </c>
      <c r="C541" s="355" t="s">
        <v>17</v>
      </c>
      <c r="D541" s="429" t="e">
        <f>AVERAGEIFS(Taula423[Grau satisfacció formació rebuda
(puntueu de l''1 al 10)],Taula423[Identitat de gènere             (fer servir llista opcions de la llista desplegable)],"Dona")</f>
        <v>#DIV/0!</v>
      </c>
    </row>
    <row r="542" spans="2:10" ht="27.75" hidden="1" customHeight="1">
      <c r="B542" s="712"/>
      <c r="C542" s="357" t="s">
        <v>16</v>
      </c>
      <c r="D542" s="429" t="e">
        <f>AVERAGEIFS(Taula423[Grau satisfacció formació rebuda
(puntueu de l''1 al 10)],Taula423[Identitat de gènere             (fer servir llista opcions de la llista desplegable)],"Home")</f>
        <v>#DIV/0!</v>
      </c>
    </row>
    <row r="543" spans="2:10" ht="27.75" hidden="1" customHeight="1">
      <c r="B543" s="712"/>
      <c r="C543" s="360" t="s">
        <v>61</v>
      </c>
      <c r="D543" s="429" t="e">
        <f>AVERAGEIFS(Taula423[Grau satisfacció formació rebuda
(puntueu de l''1 al 10)],Taula423[Identitat de gènere             (fer servir llista opcions de la llista desplegable)],"No binari")</f>
        <v>#DIV/0!</v>
      </c>
    </row>
    <row r="544" spans="2:10" ht="27.75" hidden="1" customHeight="1">
      <c r="B544" s="712" t="s">
        <v>158</v>
      </c>
      <c r="C544" s="355" t="s">
        <v>17</v>
      </c>
      <c r="D544" s="429" t="e">
        <f>AVERAGEIFS(Taula423[Grau satisfacció acompanyament rebut
(puntueu de l''1 al 10)],Taula423[Identitat de gènere             (fer servir llista opcions de la llista desplegable)],"Dona")</f>
        <v>#DIV/0!</v>
      </c>
    </row>
    <row r="545" spans="2:4" ht="27.75" hidden="1" customHeight="1">
      <c r="B545" s="712"/>
      <c r="C545" s="357" t="s">
        <v>16</v>
      </c>
      <c r="D545" s="429" t="e">
        <f>AVERAGEIFS(Taula423[Grau satisfacció acompanyament rebut
(puntueu de l''1 al 10)],Taula423[Identitat de gènere             (fer servir llista opcions de la llista desplegable)],"Home")</f>
        <v>#DIV/0!</v>
      </c>
    </row>
    <row r="546" spans="2:4" ht="27.75" hidden="1" customHeight="1">
      <c r="B546" s="712"/>
      <c r="C546" s="360" t="s">
        <v>61</v>
      </c>
      <c r="D546" s="429" t="e">
        <f>AVERAGEIFS(Taula423[Grau satisfacció acompanyament rebut
(puntueu de l''1 al 10)],Taula423[Identitat de gènere             (fer servir llista opcions de la llista desplegable)],"No binari")</f>
        <v>#DIV/0!</v>
      </c>
    </row>
    <row r="547" spans="2:4" ht="27.75" hidden="1" customHeight="1">
      <c r="B547" s="712" t="s">
        <v>159</v>
      </c>
      <c r="C547" s="355" t="s">
        <v>17</v>
      </c>
      <c r="D547" s="429" t="e">
        <f>AVERAGEIFS(Taula423[Grau satisfacció suport i acompanyament famílies
(puntueu de l''1 al 10)],Taula423[Identitat de gènere             (fer servir llista opcions de la llista desplegable)],"Dona")</f>
        <v>#DIV/0!</v>
      </c>
    </row>
    <row r="548" spans="2:4" ht="27.75" hidden="1" customHeight="1">
      <c r="B548" s="712"/>
      <c r="C548" s="357" t="s">
        <v>16</v>
      </c>
      <c r="D548" s="429" t="e">
        <f>AVERAGEIFS(Taula423[Grau satisfacció suport i acompanyament famílies
(puntueu de l''1 al 10)],Taula423[Identitat de gènere             (fer servir llista opcions de la llista desplegable)],"Home")</f>
        <v>#DIV/0!</v>
      </c>
    </row>
    <row r="549" spans="2:4" ht="27.75" hidden="1" customHeight="1">
      <c r="B549" s="712"/>
      <c r="C549" s="360" t="s">
        <v>61</v>
      </c>
      <c r="D549" s="429" t="e">
        <f>AVERAGEIFS(Taula423[Grau satisfacció suport i acompanyament famílies
(puntueu de l''1 al 10)],Taula423[Identitat de gènere             (fer servir llista opcions de la llista desplegable)],"No binari")</f>
        <v>#DIV/0!</v>
      </c>
    </row>
    <row r="550" spans="2:4" ht="13.4" hidden="1" customHeight="1"/>
    <row r="551" spans="2:4" ht="13.4" hidden="1" customHeight="1"/>
    <row r="552" spans="2:4" ht="13.4" hidden="1" customHeight="1"/>
    <row r="553" spans="2:4" ht="13.4" hidden="1" customHeight="1"/>
    <row r="554" spans="2:4" ht="13.4" hidden="1" customHeight="1"/>
    <row r="555" spans="2:4" ht="13.4" hidden="1" customHeight="1"/>
    <row r="556" spans="2:4" ht="13.4" hidden="1" customHeight="1"/>
    <row r="557" spans="2:4" ht="13.4" hidden="1" customHeight="1"/>
    <row r="558" spans="2:4" ht="13.4" hidden="1" customHeight="1"/>
    <row r="559" spans="2:4" ht="13.4" hidden="1" customHeight="1"/>
    <row r="560" spans="2:4" ht="13.4" hidden="1" customHeight="1"/>
    <row r="561" ht="13.4" hidden="1" customHeight="1"/>
    <row r="562" ht="13.4" hidden="1" customHeight="1"/>
    <row r="563" ht="13.4" hidden="1" customHeight="1"/>
    <row r="564" ht="13.4" hidden="1" customHeight="1"/>
    <row r="565" ht="13.4" hidden="1" customHeight="1"/>
    <row r="566" ht="13.4" hidden="1" customHeight="1"/>
    <row r="567" ht="13.4" hidden="1" customHeight="1"/>
    <row r="568" ht="13.4" hidden="1" customHeight="1"/>
    <row r="569" ht="13.4" hidden="1" customHeight="1"/>
    <row r="570" ht="13.4" hidden="1" customHeight="1"/>
    <row r="571" ht="13.4" hidden="1" customHeight="1"/>
    <row r="572" ht="13.4" hidden="1" customHeight="1"/>
    <row r="573" ht="13.4" hidden="1" customHeight="1"/>
    <row r="574" ht="13.4" hidden="1" customHeight="1"/>
    <row r="575" ht="13.4" hidden="1" customHeight="1"/>
    <row r="576" ht="13.4" hidden="1" customHeight="1"/>
    <row r="577" ht="13.4" hidden="1" customHeight="1"/>
    <row r="578" ht="13.4" hidden="1" customHeight="1"/>
    <row r="579" ht="13.4" hidden="1" customHeight="1"/>
    <row r="580" ht="13.4" hidden="1" customHeight="1"/>
    <row r="581" ht="13.4" hidden="1" customHeight="1"/>
    <row r="582" ht="13.4" hidden="1" customHeight="1"/>
    <row r="583" ht="13.4" hidden="1" customHeight="1"/>
    <row r="584" ht="13.4" hidden="1" customHeight="1"/>
    <row r="585" ht="13.4" hidden="1" customHeight="1"/>
    <row r="586" ht="13.4" hidden="1" customHeight="1"/>
    <row r="587" ht="13.4" hidden="1" customHeight="1"/>
    <row r="588" ht="13.4" hidden="1" customHeight="1"/>
    <row r="589" ht="13.4" hidden="1" customHeight="1"/>
    <row r="590" ht="13.4" hidden="1" customHeight="1"/>
    <row r="591" ht="13.4" hidden="1" customHeight="1"/>
    <row r="592" ht="13.4" hidden="1" customHeight="1"/>
    <row r="593" ht="13.4" hidden="1" customHeight="1"/>
    <row r="594" ht="13.4" hidden="1" customHeight="1"/>
    <row r="595" ht="13.4" hidden="1" customHeight="1"/>
    <row r="596" ht="13.4" hidden="1" customHeight="1"/>
    <row r="597" ht="13.4" hidden="1" customHeight="1"/>
    <row r="598" ht="13.4" hidden="1" customHeight="1"/>
    <row r="599" ht="13.4" hidden="1" customHeight="1"/>
    <row r="600" ht="13.4" hidden="1" customHeight="1"/>
    <row r="601" ht="13.4" hidden="1" customHeight="1"/>
    <row r="602" ht="13.4" hidden="1" customHeight="1"/>
    <row r="603" ht="13.4" hidden="1" customHeight="1"/>
    <row r="604" ht="13.4" hidden="1" customHeight="1"/>
    <row r="605" ht="13.4" hidden="1" customHeight="1"/>
    <row r="606" ht="13.4" hidden="1" customHeight="1"/>
    <row r="607" ht="13.4" hidden="1" customHeight="1"/>
    <row r="608" ht="13.4" hidden="1" customHeight="1"/>
    <row r="609" ht="13.4" hidden="1" customHeight="1"/>
    <row r="610" ht="13.4" hidden="1" customHeight="1"/>
    <row r="611" ht="13.4" hidden="1" customHeight="1"/>
    <row r="612" ht="13.4" hidden="1" customHeight="1"/>
    <row r="613" ht="13.4" hidden="1" customHeight="1"/>
    <row r="614" ht="13.4" hidden="1" customHeight="1"/>
    <row r="615" ht="13.4" hidden="1" customHeight="1"/>
    <row r="616" ht="13.4" hidden="1" customHeight="1"/>
    <row r="617" ht="13.4" hidden="1" customHeight="1"/>
    <row r="618" ht="13.4" hidden="1" customHeight="1"/>
    <row r="619" ht="13.4" hidden="1" customHeight="1"/>
    <row r="620" ht="13.4" hidden="1" customHeight="1"/>
    <row r="621" ht="13.4" hidden="1" customHeight="1"/>
    <row r="622" ht="13.4" hidden="1" customHeight="1"/>
    <row r="623" ht="13.4" hidden="1" customHeight="1"/>
    <row r="624" ht="13.4" hidden="1" customHeight="1"/>
    <row r="625" ht="13.4" hidden="1" customHeight="1"/>
    <row r="626" ht="13.4" hidden="1" customHeight="1"/>
    <row r="627" ht="13.4" hidden="1" customHeight="1"/>
    <row r="628" ht="13.4" hidden="1" customHeight="1"/>
    <row r="629" ht="13.4" hidden="1" customHeight="1"/>
    <row r="630" ht="13.4" hidden="1" customHeight="1"/>
    <row r="631" ht="13.4" hidden="1" customHeight="1"/>
    <row r="632" ht="13.4" hidden="1" customHeight="1"/>
    <row r="633" ht="13.4" hidden="1" customHeight="1"/>
    <row r="634" ht="13.4" hidden="1" customHeight="1"/>
    <row r="635" ht="13.4" hidden="1" customHeight="1"/>
    <row r="636" ht="13.4" hidden="1" customHeight="1"/>
    <row r="637" ht="13.4" hidden="1" customHeight="1"/>
    <row r="638" ht="13.4" hidden="1" customHeight="1"/>
    <row r="639" ht="13.4" hidden="1" customHeight="1"/>
    <row r="640" ht="13.4" hidden="1" customHeight="1"/>
    <row r="641" ht="13.4" hidden="1" customHeight="1"/>
    <row r="642" ht="13.4" hidden="1" customHeight="1"/>
    <row r="643" ht="13.4" hidden="1" customHeight="1"/>
    <row r="644" ht="13.4" hidden="1" customHeight="1"/>
    <row r="645" ht="13.4" hidden="1" customHeight="1"/>
    <row r="646" ht="13.4" hidden="1" customHeight="1"/>
    <row r="647" ht="13.4" hidden="1" customHeight="1"/>
    <row r="648" ht="13.4" hidden="1" customHeight="1"/>
    <row r="649" ht="13.4" hidden="1" customHeight="1"/>
    <row r="650" ht="13.4" hidden="1" customHeight="1"/>
    <row r="651" ht="13.4" hidden="1" customHeight="1"/>
    <row r="652" ht="13.4" hidden="1" customHeight="1"/>
    <row r="653" ht="13.4" hidden="1" customHeight="1"/>
    <row r="654" ht="13.4" hidden="1" customHeight="1"/>
    <row r="655" ht="13.4" hidden="1" customHeight="1"/>
    <row r="656" ht="13.4" hidden="1" customHeight="1"/>
    <row r="657" ht="13.4" hidden="1" customHeight="1"/>
    <row r="658" ht="13.4" hidden="1" customHeight="1"/>
    <row r="659" ht="13.4" hidden="1" customHeight="1"/>
    <row r="660" ht="13.4" hidden="1" customHeight="1"/>
    <row r="661" ht="13.4" hidden="1" customHeight="1"/>
    <row r="662" ht="13.4" hidden="1" customHeight="1"/>
    <row r="663" ht="13.4" hidden="1" customHeight="1"/>
    <row r="664" ht="13.4" hidden="1" customHeight="1"/>
    <row r="665" ht="13.4" hidden="1" customHeight="1"/>
    <row r="666" ht="13.4" hidden="1" customHeight="1"/>
    <row r="667" ht="13.4" hidden="1" customHeight="1"/>
    <row r="668" ht="13.4" hidden="1" customHeight="1"/>
    <row r="669" ht="13.4" hidden="1" customHeight="1"/>
    <row r="670" ht="13.4" hidden="1" customHeight="1"/>
    <row r="671" ht="13.4" hidden="1" customHeight="1"/>
    <row r="672" ht="13.4" hidden="1" customHeight="1"/>
    <row r="673" ht="13.4" hidden="1" customHeight="1"/>
    <row r="674" ht="13.4" hidden="1" customHeight="1"/>
    <row r="675" ht="13.4" hidden="1" customHeight="1"/>
    <row r="676" ht="13.4" hidden="1" customHeight="1"/>
    <row r="677" ht="13.4" hidden="1" customHeight="1"/>
    <row r="678" ht="13.4" hidden="1" customHeight="1"/>
    <row r="679" ht="13.4" hidden="1" customHeight="1"/>
    <row r="680" ht="13.4" hidden="1" customHeight="1"/>
    <row r="681" ht="13.4" hidden="1" customHeight="1"/>
    <row r="682" ht="13.4" hidden="1" customHeight="1"/>
    <row r="683" ht="13.4" hidden="1" customHeight="1"/>
    <row r="684" ht="13.4" hidden="1" customHeight="1"/>
    <row r="685" ht="13.4" hidden="1" customHeight="1"/>
    <row r="686" ht="13.4" hidden="1" customHeight="1"/>
    <row r="687" ht="13.4" hidden="1" customHeight="1"/>
    <row r="688" ht="13.4" hidden="1" customHeight="1"/>
    <row r="689" ht="13.4" hidden="1" customHeight="1"/>
    <row r="690" ht="13.4" hidden="1" customHeight="1"/>
    <row r="691" ht="13.4" hidden="1" customHeight="1"/>
    <row r="692" ht="13.4" hidden="1" customHeight="1"/>
    <row r="693" ht="13.4" hidden="1" customHeight="1"/>
    <row r="694" ht="13.4" hidden="1" customHeight="1"/>
    <row r="695" ht="13.4" hidden="1" customHeight="1"/>
    <row r="696" ht="13.4" hidden="1" customHeight="1"/>
    <row r="697" ht="13.4" hidden="1" customHeight="1"/>
    <row r="698" ht="13.4" hidden="1" customHeight="1"/>
    <row r="699" ht="13.4" hidden="1" customHeight="1"/>
    <row r="700" ht="13.4" hidden="1" customHeight="1"/>
    <row r="701" ht="13.4" hidden="1" customHeight="1"/>
    <row r="702" ht="13.4" hidden="1" customHeight="1"/>
    <row r="703" ht="13.4" hidden="1" customHeight="1"/>
    <row r="704" ht="13.4" hidden="1" customHeight="1"/>
    <row r="705" ht="13.4" hidden="1" customHeight="1"/>
    <row r="706" ht="13.4" hidden="1" customHeight="1"/>
    <row r="707" ht="13.4" hidden="1" customHeight="1"/>
    <row r="708" ht="13.4" hidden="1" customHeight="1"/>
    <row r="709" ht="13.4" hidden="1" customHeight="1"/>
    <row r="710" ht="13.4" hidden="1" customHeight="1"/>
    <row r="711" ht="13.4" hidden="1" customHeight="1"/>
    <row r="712" ht="13.4" hidden="1" customHeight="1"/>
    <row r="713" ht="13.4" hidden="1" customHeight="1"/>
    <row r="714" ht="13.4" hidden="1" customHeight="1"/>
    <row r="715" ht="13.4" hidden="1" customHeight="1"/>
    <row r="716" ht="13.4" hidden="1" customHeight="1"/>
    <row r="717" ht="13.4" hidden="1" customHeight="1"/>
    <row r="718" ht="13.4" hidden="1" customHeight="1"/>
    <row r="719" ht="13.4" hidden="1" customHeight="1"/>
    <row r="720" ht="13.4" hidden="1" customHeight="1"/>
    <row r="721" ht="13.4" hidden="1" customHeight="1"/>
    <row r="722" ht="13.4" hidden="1" customHeight="1"/>
    <row r="723" ht="13.4" hidden="1" customHeight="1"/>
    <row r="724" ht="13.4" hidden="1" customHeight="1"/>
    <row r="725" ht="13.4" hidden="1" customHeight="1"/>
    <row r="726" ht="13.4" hidden="1" customHeight="1"/>
    <row r="727" ht="13.4" hidden="1" customHeight="1"/>
    <row r="728" ht="13.4" hidden="1" customHeight="1"/>
    <row r="729" ht="13.4" hidden="1" customHeight="1"/>
    <row r="730" ht="13.4" hidden="1" customHeight="1"/>
    <row r="731" ht="13.4" hidden="1" customHeight="1"/>
    <row r="732" ht="13.4" hidden="1" customHeight="1"/>
    <row r="733" ht="13.4" hidden="1" customHeight="1"/>
    <row r="734" ht="13.4" hidden="1" customHeight="1"/>
    <row r="735" ht="13.4" hidden="1" customHeight="1"/>
    <row r="736" ht="13.4" hidden="1" customHeight="1"/>
    <row r="737" ht="13.4" hidden="1" customHeight="1"/>
    <row r="738" ht="13.4" hidden="1" customHeight="1"/>
    <row r="739" ht="13.4" hidden="1" customHeight="1"/>
    <row r="740" ht="13.4" hidden="1" customHeight="1"/>
    <row r="741" ht="13.4" hidden="1" customHeight="1"/>
    <row r="742" ht="13.4" hidden="1" customHeight="1"/>
    <row r="743" ht="13.4" hidden="1" customHeight="1"/>
    <row r="744" ht="13.4" hidden="1" customHeight="1"/>
    <row r="745" ht="13.4" hidden="1" customHeight="1"/>
    <row r="746" ht="13.4" hidden="1" customHeight="1"/>
    <row r="747" ht="13.4" hidden="1" customHeight="1"/>
    <row r="748" ht="13.4" hidden="1" customHeight="1"/>
    <row r="749" ht="13.4" hidden="1" customHeight="1"/>
    <row r="750" ht="13.4" hidden="1" customHeight="1"/>
    <row r="751" ht="13.4" hidden="1" customHeight="1"/>
    <row r="752" ht="13.4" hidden="1" customHeight="1"/>
    <row r="753" ht="13.4" hidden="1" customHeight="1"/>
    <row r="754" ht="13.4" hidden="1" customHeight="1"/>
    <row r="755" ht="13.4" hidden="1" customHeight="1"/>
    <row r="756" ht="13.4" hidden="1" customHeight="1"/>
    <row r="757" ht="13.4" hidden="1" customHeight="1"/>
    <row r="758" ht="13.4" hidden="1" customHeight="1"/>
    <row r="759" ht="13.4" hidden="1" customHeight="1"/>
    <row r="760" ht="13.4" hidden="1" customHeight="1"/>
    <row r="761" ht="13.4" hidden="1" customHeight="1"/>
    <row r="762" ht="13.4" hidden="1" customHeight="1"/>
    <row r="763" ht="13.4" hidden="1" customHeight="1"/>
    <row r="764" ht="13.4" hidden="1" customHeight="1"/>
    <row r="765" ht="13.4" hidden="1" customHeight="1"/>
    <row r="766" ht="13.4" hidden="1" customHeight="1"/>
    <row r="767" ht="13.4" hidden="1" customHeight="1"/>
    <row r="768" ht="13.4" hidden="1" customHeight="1"/>
    <row r="769" ht="13.4" hidden="1" customHeight="1"/>
    <row r="770" ht="13.4" hidden="1" customHeight="1"/>
    <row r="771" ht="13.4" hidden="1" customHeight="1"/>
    <row r="772" ht="13.4" hidden="1" customHeight="1"/>
    <row r="773" ht="13.4" hidden="1" customHeight="1"/>
    <row r="774" ht="13.4" hidden="1" customHeight="1"/>
    <row r="775" ht="13.4" hidden="1" customHeight="1"/>
    <row r="776" ht="13.4" hidden="1" customHeight="1"/>
    <row r="777" ht="13.4" hidden="1" customHeight="1"/>
    <row r="778" ht="13.4" hidden="1" customHeight="1"/>
    <row r="779" ht="13.4" hidden="1" customHeight="1"/>
    <row r="780" ht="13.4" hidden="1" customHeight="1"/>
    <row r="781" ht="13.4" hidden="1" customHeight="1"/>
    <row r="782" ht="13.4" hidden="1" customHeight="1"/>
    <row r="783" ht="13.4" hidden="1" customHeight="1"/>
    <row r="784" ht="13.4" hidden="1" customHeight="1"/>
    <row r="785" ht="13.4" hidden="1" customHeight="1"/>
    <row r="786" ht="13.4" hidden="1" customHeight="1"/>
    <row r="787" ht="13.4" hidden="1" customHeight="1"/>
    <row r="788" ht="13.4" hidden="1" customHeight="1"/>
    <row r="789" ht="13.4" hidden="1" customHeight="1"/>
    <row r="790" ht="13.4" hidden="1" customHeight="1"/>
    <row r="791" ht="13.4" hidden="1" customHeight="1"/>
    <row r="792" ht="13.4" hidden="1" customHeight="1"/>
    <row r="793" ht="13.4" hidden="1" customHeight="1"/>
    <row r="794" ht="13.4" hidden="1" customHeight="1"/>
    <row r="795" ht="13.4" hidden="1" customHeight="1"/>
    <row r="796" ht="13.4" hidden="1" customHeight="1"/>
    <row r="797" ht="13.4" hidden="1" customHeight="1"/>
    <row r="798" ht="13.4" hidden="1" customHeight="1"/>
    <row r="799" ht="13.4" hidden="1" customHeight="1"/>
    <row r="800" ht="13.4" hidden="1" customHeight="1"/>
    <row r="801" ht="13.4" hidden="1" customHeight="1"/>
    <row r="802" ht="13.4" hidden="1" customHeight="1"/>
    <row r="803" ht="13.4" hidden="1" customHeight="1"/>
    <row r="804" ht="13.4" hidden="1" customHeight="1"/>
    <row r="805" ht="13.4" hidden="1" customHeight="1"/>
    <row r="806" ht="13.4" hidden="1" customHeight="1"/>
    <row r="807" ht="13.4" hidden="1" customHeight="1"/>
    <row r="808" ht="13.4" hidden="1" customHeight="1"/>
    <row r="809" ht="13.4" hidden="1" customHeight="1"/>
    <row r="810" ht="13.4" hidden="1" customHeight="1"/>
    <row r="811" ht="13.4" hidden="1" customHeight="1"/>
    <row r="812" ht="13.4" hidden="1" customHeight="1"/>
    <row r="813" ht="13.4" hidden="1" customHeight="1"/>
    <row r="814" ht="13.4" hidden="1" customHeight="1"/>
    <row r="815" ht="13.4" hidden="1" customHeight="1"/>
    <row r="816" ht="13.4" hidden="1" customHeight="1"/>
    <row r="817" ht="13.4" hidden="1" customHeight="1"/>
    <row r="818" ht="13.4" hidden="1" customHeight="1"/>
    <row r="819" ht="13.4" hidden="1" customHeight="1"/>
    <row r="820" ht="13.4" hidden="1" customHeight="1"/>
    <row r="821" ht="13.4" hidden="1" customHeight="1"/>
    <row r="822" ht="13.4" hidden="1" customHeight="1"/>
    <row r="823" ht="13.4" hidden="1" customHeight="1"/>
    <row r="824" ht="13.4" hidden="1" customHeight="1"/>
    <row r="825" ht="13.4" hidden="1" customHeight="1"/>
    <row r="826" ht="13.4" hidden="1" customHeight="1"/>
    <row r="827" ht="13.4" hidden="1" customHeight="1"/>
    <row r="828" ht="13.4" hidden="1" customHeight="1"/>
    <row r="829" ht="13.4" hidden="1" customHeight="1"/>
    <row r="830" ht="13.4" hidden="1" customHeight="1"/>
    <row r="831" ht="13.4" hidden="1" customHeight="1"/>
    <row r="832" ht="13.4" hidden="1" customHeight="1"/>
    <row r="833" ht="13.4" hidden="1" customHeight="1"/>
    <row r="834" ht="13.4" hidden="1" customHeight="1"/>
    <row r="835" ht="13.4" hidden="1" customHeight="1"/>
    <row r="836" ht="13.4" hidden="1" customHeight="1"/>
    <row r="837" ht="13.4" hidden="1" customHeight="1"/>
    <row r="838" ht="13.4" hidden="1" customHeight="1"/>
    <row r="839" ht="13.4" hidden="1" customHeight="1"/>
    <row r="840" ht="13.4" hidden="1" customHeight="1"/>
    <row r="841" ht="13.4" hidden="1" customHeight="1"/>
    <row r="842" ht="13.4" hidden="1" customHeight="1"/>
    <row r="843" ht="13.4" hidden="1" customHeight="1"/>
    <row r="844" ht="13.4" hidden="1" customHeight="1"/>
    <row r="845" ht="13.4" hidden="1" customHeight="1"/>
    <row r="846" ht="13.4" hidden="1" customHeight="1"/>
    <row r="847" ht="13.4" hidden="1" customHeight="1"/>
    <row r="848" ht="13.4" hidden="1" customHeight="1"/>
    <row r="849" ht="13.4" hidden="1" customHeight="1"/>
    <row r="850" ht="13.4" hidden="1" customHeight="1"/>
    <row r="851" ht="13.4" hidden="1" customHeight="1"/>
    <row r="852" ht="13.4" hidden="1" customHeight="1"/>
    <row r="853" ht="13.4" hidden="1" customHeight="1"/>
    <row r="854" ht="13.4" hidden="1" customHeight="1"/>
    <row r="855" ht="13.4" hidden="1" customHeight="1"/>
    <row r="856" ht="13.4" hidden="1" customHeight="1"/>
    <row r="857" ht="13.4" hidden="1" customHeight="1"/>
    <row r="858" ht="13.4" hidden="1" customHeight="1"/>
    <row r="859" ht="13.4" hidden="1" customHeight="1"/>
    <row r="860" ht="13.4" hidden="1" customHeight="1"/>
    <row r="861" ht="13.4" hidden="1" customHeight="1"/>
    <row r="862" ht="13.4" hidden="1" customHeight="1"/>
    <row r="863" ht="13.4" hidden="1" customHeight="1"/>
    <row r="864" ht="13.4" hidden="1" customHeight="1"/>
    <row r="865" ht="13.4" hidden="1" customHeight="1"/>
    <row r="866" ht="13.4" hidden="1" customHeight="1"/>
    <row r="867" ht="13.4" hidden="1" customHeight="1"/>
    <row r="868" ht="13.4" hidden="1" customHeight="1"/>
    <row r="869" ht="13.4" hidden="1" customHeight="1"/>
    <row r="870" ht="13.4" hidden="1" customHeight="1"/>
    <row r="871" ht="13.4" hidden="1" customHeight="1"/>
    <row r="872" ht="13.4" hidden="1" customHeight="1"/>
    <row r="873" ht="13.4" hidden="1" customHeight="1"/>
    <row r="874" ht="13.4" hidden="1" customHeight="1"/>
    <row r="875" ht="13.4" hidden="1" customHeight="1"/>
    <row r="876" ht="13.4" hidden="1" customHeight="1"/>
    <row r="877" ht="13.4" hidden="1" customHeight="1"/>
    <row r="878" ht="13.4" hidden="1" customHeight="1"/>
    <row r="879" ht="13.4" hidden="1" customHeight="1"/>
    <row r="880" ht="13.4" hidden="1" customHeight="1"/>
    <row r="881" ht="13.4" hidden="1" customHeight="1"/>
    <row r="882" ht="13.4" hidden="1" customHeight="1"/>
    <row r="883" ht="13.4" hidden="1" customHeight="1"/>
    <row r="884" ht="13.4" hidden="1" customHeight="1"/>
    <row r="885" ht="13.4" hidden="1" customHeight="1"/>
    <row r="886" ht="13.4" hidden="1" customHeight="1"/>
    <row r="887" ht="13.4" hidden="1" customHeight="1"/>
    <row r="888" ht="13.4" hidden="1" customHeight="1"/>
    <row r="889" ht="13.4" hidden="1" customHeight="1"/>
    <row r="890" ht="13.4" hidden="1" customHeight="1"/>
    <row r="891" ht="13.4" hidden="1" customHeight="1"/>
    <row r="892" ht="13.4" hidden="1" customHeight="1"/>
    <row r="893" ht="13.4" hidden="1" customHeight="1"/>
    <row r="894" ht="13.4" hidden="1" customHeight="1"/>
    <row r="895" ht="13.4" hidden="1" customHeight="1"/>
    <row r="896" ht="13.4" hidden="1" customHeight="1"/>
    <row r="897" ht="13.4" hidden="1" customHeight="1"/>
    <row r="898" ht="13.4" hidden="1" customHeight="1"/>
    <row r="899" ht="13.4" hidden="1" customHeight="1"/>
    <row r="900" ht="13.4" hidden="1" customHeight="1"/>
    <row r="901" ht="13.4" hidden="1" customHeight="1"/>
    <row r="902" ht="13.4" hidden="1" customHeight="1"/>
    <row r="903" ht="13.4" hidden="1" customHeight="1"/>
    <row r="904" ht="13.4" hidden="1" customHeight="1"/>
    <row r="905" ht="13.4" hidden="1" customHeight="1"/>
    <row r="906" ht="13.4" hidden="1" customHeight="1"/>
    <row r="907" ht="13.4" hidden="1" customHeight="1"/>
    <row r="908" ht="13.4" hidden="1" customHeight="1"/>
    <row r="909" ht="13.4" hidden="1" customHeight="1"/>
    <row r="910" ht="13.4" hidden="1" customHeight="1"/>
    <row r="911" ht="13.4" hidden="1" customHeight="1"/>
    <row r="912" ht="13.4" hidden="1" customHeight="1"/>
    <row r="913" ht="13.4" hidden="1" customHeight="1"/>
    <row r="914" ht="13.4" hidden="1" customHeight="1"/>
    <row r="915" ht="13.4" hidden="1" customHeight="1"/>
    <row r="916" ht="13.4" hidden="1" customHeight="1"/>
    <row r="917" ht="13.4" hidden="1" customHeight="1"/>
    <row r="918" ht="13.4" hidden="1" customHeight="1"/>
    <row r="919" ht="13.4" hidden="1" customHeight="1"/>
    <row r="920" ht="13.4" hidden="1" customHeight="1"/>
    <row r="921" ht="13.4" hidden="1" customHeight="1"/>
    <row r="922" ht="13.4" hidden="1" customHeight="1"/>
    <row r="923" ht="13.4" hidden="1" customHeight="1"/>
    <row r="924" ht="13.4" hidden="1" customHeight="1"/>
    <row r="925" ht="13.4" hidden="1" customHeight="1"/>
    <row r="926" ht="13.4" hidden="1" customHeight="1"/>
    <row r="927" ht="13.4" hidden="1" customHeight="1"/>
    <row r="928" ht="13.4" hidden="1" customHeight="1"/>
    <row r="929" ht="13.4" hidden="1" customHeight="1"/>
    <row r="930" ht="13.4" hidden="1" customHeight="1"/>
    <row r="931" ht="13.4" hidden="1" customHeight="1"/>
    <row r="932" ht="13.4" hidden="1" customHeight="1"/>
    <row r="933" ht="13.4" hidden="1" customHeight="1"/>
    <row r="934" ht="13.4" hidden="1" customHeight="1"/>
    <row r="935" ht="13.4" hidden="1" customHeight="1"/>
    <row r="936" ht="13.4" hidden="1" customHeight="1"/>
    <row r="937" ht="13.4" hidden="1" customHeight="1"/>
    <row r="938" ht="13.4" hidden="1" customHeight="1"/>
    <row r="939" ht="13.4" hidden="1" customHeight="1"/>
    <row r="940" ht="13.4" hidden="1" customHeight="1"/>
    <row r="941" ht="13.4" hidden="1" customHeight="1"/>
    <row r="942" ht="13.4" hidden="1" customHeight="1"/>
    <row r="943" ht="13.4" hidden="1" customHeight="1"/>
    <row r="944" ht="13.4" hidden="1" customHeight="1"/>
    <row r="945" ht="13.4" hidden="1" customHeight="1"/>
    <row r="946" ht="13.4" hidden="1" customHeight="1"/>
    <row r="947" ht="13.4" hidden="1" customHeight="1"/>
    <row r="948" ht="13.4" hidden="1" customHeight="1"/>
    <row r="949" ht="13.4" hidden="1" customHeight="1"/>
    <row r="950" ht="13.4" hidden="1" customHeight="1"/>
    <row r="951" ht="13.4" hidden="1" customHeight="1"/>
    <row r="952" ht="13.4" hidden="1" customHeight="1"/>
    <row r="953" ht="13.4" hidden="1" customHeight="1"/>
    <row r="954" ht="13.4" hidden="1" customHeight="1"/>
    <row r="955" ht="13.4" hidden="1" customHeight="1"/>
    <row r="956" ht="13.4" hidden="1" customHeight="1"/>
    <row r="957" ht="13.4" hidden="1" customHeight="1"/>
    <row r="958" ht="13.4" hidden="1" customHeight="1"/>
    <row r="959" ht="13.4" hidden="1" customHeight="1"/>
    <row r="960" ht="13.4" hidden="1" customHeight="1"/>
    <row r="961" ht="13.4" hidden="1" customHeight="1"/>
    <row r="962" ht="13.4" hidden="1" customHeight="1"/>
    <row r="963" ht="13.4" hidden="1" customHeight="1"/>
    <row r="964" ht="13.4" hidden="1" customHeight="1"/>
    <row r="965" ht="13.4" hidden="1" customHeight="1"/>
    <row r="966" ht="13.4" hidden="1" customHeight="1"/>
    <row r="967" ht="13.4" hidden="1" customHeight="1"/>
    <row r="968" ht="13.4" hidden="1" customHeight="1"/>
    <row r="969" ht="13.4" hidden="1" customHeight="1"/>
    <row r="970" ht="13.4" hidden="1" customHeight="1"/>
    <row r="971" ht="13.4" hidden="1" customHeight="1"/>
    <row r="972" ht="13.4" hidden="1" customHeight="1"/>
    <row r="973" ht="13.4" hidden="1" customHeight="1"/>
    <row r="974" ht="13.4" hidden="1" customHeight="1"/>
    <row r="975" ht="13.4" hidden="1" customHeight="1"/>
    <row r="976" ht="13.4" hidden="1" customHeight="1"/>
    <row r="977" ht="13.4" hidden="1" customHeight="1"/>
    <row r="978" ht="13.4" hidden="1" customHeight="1"/>
    <row r="979" ht="13.4" hidden="1" customHeight="1"/>
    <row r="980" ht="13.4" hidden="1" customHeight="1"/>
    <row r="981" ht="13.4" hidden="1" customHeight="1"/>
    <row r="982" ht="13.4" hidden="1" customHeight="1"/>
    <row r="983" ht="13.4" hidden="1" customHeight="1"/>
    <row r="984" ht="13.4" hidden="1" customHeight="1"/>
    <row r="985" ht="13.4" hidden="1" customHeight="1"/>
    <row r="986" ht="13.4" hidden="1" customHeight="1"/>
    <row r="987" ht="13.4" hidden="1" customHeight="1"/>
    <row r="988" ht="13.4" hidden="1" customHeight="1"/>
    <row r="989" ht="13.4" hidden="1" customHeight="1"/>
    <row r="990" ht="13.4" hidden="1" customHeight="1"/>
    <row r="991" ht="13.4" hidden="1" customHeight="1"/>
    <row r="992" ht="13.4" hidden="1" customHeight="1"/>
    <row r="993" ht="13.4" hidden="1" customHeight="1"/>
    <row r="994" ht="13.4" hidden="1" customHeight="1"/>
    <row r="995" ht="13.4" hidden="1" customHeight="1"/>
    <row r="996" ht="13.4" hidden="1" customHeight="1"/>
    <row r="997" ht="13.4" hidden="1" customHeight="1"/>
    <row r="998" ht="13.4" hidden="1" customHeight="1"/>
    <row r="999" ht="13.4" hidden="1" customHeight="1"/>
    <row r="1000" ht="13.4" hidden="1" customHeight="1"/>
    <row r="1001" ht="13.4" hidden="1" customHeight="1"/>
    <row r="1002" ht="13.4" hidden="1" customHeight="1"/>
    <row r="1003" ht="13.4" hidden="1" customHeight="1"/>
    <row r="1004" ht="13.4" hidden="1" customHeight="1"/>
    <row r="1005" ht="13.4" hidden="1" customHeight="1"/>
    <row r="1006" ht="13.4" hidden="1" customHeight="1"/>
    <row r="1007" ht="13.4" hidden="1" customHeight="1"/>
    <row r="1008" ht="13.4" hidden="1" customHeight="1"/>
    <row r="1009" ht="13.4" hidden="1" customHeight="1"/>
    <row r="1010" ht="13.4" hidden="1" customHeight="1"/>
    <row r="1011" ht="13.4" hidden="1" customHeight="1"/>
    <row r="1012" ht="13.4" hidden="1" customHeight="1"/>
    <row r="1013" ht="13.4" hidden="1" customHeight="1"/>
    <row r="1014" ht="13.4" hidden="1" customHeight="1"/>
    <row r="1015" ht="13.4" hidden="1" customHeight="1"/>
    <row r="1016" ht="13.4" hidden="1" customHeight="1"/>
    <row r="1017" ht="13.4" hidden="1" customHeight="1"/>
    <row r="1018" ht="13.4" hidden="1" customHeight="1"/>
    <row r="1019" ht="13.4" hidden="1" customHeight="1"/>
    <row r="1020" ht="13.4" hidden="1" customHeight="1"/>
    <row r="1021" ht="13.4" hidden="1" customHeight="1"/>
    <row r="1022" ht="13.4" hidden="1" customHeight="1"/>
    <row r="1023" ht="13.4" hidden="1" customHeight="1"/>
    <row r="1024" ht="13.4" hidden="1" customHeight="1"/>
    <row r="1025" ht="13.4" hidden="1" customHeight="1"/>
    <row r="1026" ht="13.4" hidden="1" customHeight="1"/>
    <row r="1027" ht="13.4" hidden="1" customHeight="1"/>
    <row r="1028" ht="13.4" hidden="1" customHeight="1"/>
    <row r="1029" ht="13.4" hidden="1" customHeight="1"/>
    <row r="1030" ht="13.4" hidden="1" customHeight="1"/>
    <row r="1031" ht="13.4" hidden="1" customHeight="1"/>
    <row r="1032" ht="13.4" hidden="1" customHeight="1"/>
    <row r="1033" ht="13.4" hidden="1" customHeight="1"/>
    <row r="1034" ht="13.4" hidden="1" customHeight="1"/>
    <row r="1035" ht="13.4" hidden="1" customHeight="1"/>
    <row r="1036" ht="13.4" hidden="1" customHeight="1"/>
    <row r="1037" ht="13.4" hidden="1" customHeight="1"/>
    <row r="1038" ht="13.4" hidden="1" customHeight="1"/>
    <row r="1039" ht="13.4" hidden="1" customHeight="1"/>
    <row r="1040" ht="13.4" hidden="1" customHeight="1"/>
    <row r="1041" ht="13.4" hidden="1" customHeight="1"/>
    <row r="1042" ht="13.4" hidden="1" customHeight="1"/>
    <row r="1043" ht="13.4" hidden="1" customHeight="1"/>
    <row r="1044" ht="13.4" hidden="1" customHeight="1"/>
    <row r="1045" ht="13.4" hidden="1" customHeight="1"/>
    <row r="1046" ht="13.4" hidden="1" customHeight="1"/>
    <row r="1047" ht="13.4" hidden="1" customHeight="1"/>
    <row r="1048" ht="13.4" hidden="1" customHeight="1"/>
    <row r="1049" ht="13.4" hidden="1" customHeight="1"/>
    <row r="1050" ht="13.4" hidden="1" customHeight="1"/>
    <row r="1051" ht="13.4" hidden="1" customHeight="1"/>
    <row r="1052" ht="13.4" hidden="1" customHeight="1"/>
    <row r="1053" ht="13.4" hidden="1" customHeight="1"/>
    <row r="1054" ht="13.4" hidden="1" customHeight="1"/>
    <row r="1055" ht="13.4" hidden="1" customHeight="1"/>
    <row r="1056" ht="13.4" hidden="1" customHeight="1"/>
    <row r="1057" ht="13.4" hidden="1" customHeight="1"/>
    <row r="1058" ht="13.4" hidden="1" customHeight="1"/>
    <row r="1059" ht="13.4" hidden="1" customHeight="1"/>
    <row r="1060" ht="13.4" hidden="1" customHeight="1"/>
    <row r="1061" ht="13.4" hidden="1" customHeight="1"/>
    <row r="1062" ht="13.4" hidden="1" customHeight="1"/>
    <row r="1063" ht="13.4" hidden="1" customHeight="1"/>
    <row r="1064" ht="13.4" hidden="1" customHeight="1"/>
    <row r="1065" ht="13.4" hidden="1" customHeight="1"/>
    <row r="1066" ht="13.4" hidden="1" customHeight="1"/>
    <row r="1067" ht="13.4" hidden="1" customHeight="1"/>
    <row r="1068" ht="13.4" hidden="1" customHeight="1"/>
    <row r="1069" ht="13.4" hidden="1" customHeight="1"/>
    <row r="1070" ht="13.4" hidden="1" customHeight="1"/>
    <row r="1071" ht="13.4" hidden="1" customHeight="1"/>
    <row r="1072" ht="13.4" hidden="1" customHeight="1"/>
    <row r="1073" ht="13.4" hidden="1" customHeight="1"/>
    <row r="1074" ht="13.4" hidden="1" customHeight="1"/>
    <row r="1075" ht="13.4" hidden="1" customHeight="1"/>
    <row r="1076" ht="13.4" hidden="1" customHeight="1"/>
    <row r="1077" ht="13.4" hidden="1" customHeight="1"/>
    <row r="1078" ht="13.4" hidden="1" customHeight="1"/>
    <row r="1079" ht="13.4" hidden="1" customHeight="1"/>
    <row r="1080" ht="13.4" hidden="1" customHeight="1"/>
    <row r="1081" ht="13.4" hidden="1" customHeight="1"/>
    <row r="1082" ht="13.4" hidden="1" customHeight="1"/>
    <row r="1083" ht="13.4" hidden="1" customHeight="1"/>
    <row r="1084" ht="13.4" hidden="1" customHeight="1"/>
    <row r="1085" ht="13.4" hidden="1" customHeight="1"/>
    <row r="1086" ht="13.4" hidden="1" customHeight="1"/>
    <row r="1087" ht="13.4" hidden="1" customHeight="1"/>
    <row r="1088" ht="13.4" hidden="1" customHeight="1"/>
    <row r="1089" ht="13.4" hidden="1" customHeight="1"/>
    <row r="1090" ht="13.4" hidden="1" customHeight="1"/>
    <row r="1091" ht="13.4" hidden="1" customHeight="1"/>
    <row r="1092" ht="13.4" hidden="1" customHeight="1"/>
    <row r="1093" ht="13.4" hidden="1" customHeight="1"/>
    <row r="1094" ht="13.4" hidden="1" customHeight="1"/>
    <row r="1095" ht="13.4" hidden="1" customHeight="1"/>
    <row r="1096" ht="13.4" hidden="1" customHeight="1"/>
    <row r="1097" ht="13.4" hidden="1" customHeight="1"/>
    <row r="1098" ht="13.4" hidden="1" customHeight="1"/>
    <row r="1099" ht="13.4" hidden="1" customHeight="1"/>
    <row r="1100" ht="13.4" hidden="1" customHeight="1"/>
    <row r="1101" ht="13.4" hidden="1" customHeight="1"/>
    <row r="1102" ht="13.4" hidden="1" customHeight="1"/>
    <row r="1103" ht="13.4" hidden="1" customHeight="1"/>
    <row r="1104" ht="13.4" hidden="1" customHeight="1"/>
    <row r="1105" ht="13.4" hidden="1" customHeight="1"/>
    <row r="1106" ht="13.4" hidden="1" customHeight="1"/>
    <row r="1107" ht="13.4" hidden="1" customHeight="1"/>
    <row r="1108" ht="13.4" hidden="1" customHeight="1"/>
    <row r="1109" ht="13.4" hidden="1" customHeight="1"/>
    <row r="1110" ht="13.4" hidden="1" customHeight="1"/>
    <row r="1111" ht="13.4" hidden="1" customHeight="1"/>
    <row r="1112" ht="13.4" hidden="1" customHeight="1"/>
    <row r="1113" ht="13.4" hidden="1" customHeight="1"/>
    <row r="1114" ht="13.4" hidden="1" customHeight="1"/>
    <row r="1115" ht="13.4" hidden="1" customHeight="1"/>
    <row r="1116" ht="13.4" hidden="1" customHeight="1"/>
    <row r="1117" ht="13.4" hidden="1" customHeight="1"/>
    <row r="1118" ht="13.4" hidden="1" customHeight="1"/>
    <row r="1119" ht="13.4" hidden="1" customHeight="1"/>
    <row r="1120" ht="13.4" hidden="1" customHeight="1"/>
    <row r="1121" ht="13.4" hidden="1" customHeight="1"/>
    <row r="1122" ht="13.4" hidden="1" customHeight="1"/>
    <row r="1123" ht="13.4" hidden="1" customHeight="1"/>
    <row r="1124" ht="13.4" hidden="1" customHeight="1"/>
    <row r="1125" ht="13.4" hidden="1" customHeight="1"/>
    <row r="1126" ht="13.4" hidden="1" customHeight="1"/>
    <row r="1127" ht="13.4" hidden="1" customHeight="1"/>
    <row r="1128" ht="13.4" hidden="1" customHeight="1"/>
    <row r="1129" ht="13.4" hidden="1" customHeight="1"/>
    <row r="1130" ht="13.4" hidden="1" customHeight="1"/>
    <row r="1131" ht="13.4" hidden="1" customHeight="1"/>
    <row r="1132" ht="13.4" hidden="1" customHeight="1"/>
    <row r="1133" ht="13.4" hidden="1" customHeight="1"/>
    <row r="1134" ht="13.4" hidden="1" customHeight="1"/>
    <row r="1135" ht="13.4" hidden="1" customHeight="1"/>
    <row r="1136" ht="13.4" hidden="1" customHeight="1"/>
    <row r="1137" ht="13.4" hidden="1" customHeight="1"/>
    <row r="1138" ht="13.4" hidden="1" customHeight="1"/>
    <row r="1139" ht="13.4" hidden="1" customHeight="1"/>
    <row r="1140" ht="13.4" hidden="1" customHeight="1"/>
    <row r="1141" ht="13.4" hidden="1" customHeight="1"/>
    <row r="1142" ht="13.4" hidden="1" customHeight="1"/>
    <row r="1143" ht="13.4" hidden="1" customHeight="1"/>
    <row r="1144" ht="13.4" hidden="1" customHeight="1"/>
    <row r="1145" ht="13.4" hidden="1" customHeight="1"/>
    <row r="1146" ht="13.4" hidden="1" customHeight="1"/>
    <row r="1147" ht="13.4" hidden="1" customHeight="1"/>
    <row r="1148" ht="13.4" hidden="1" customHeight="1"/>
    <row r="1149" ht="13.4" hidden="1" customHeight="1"/>
    <row r="1150" ht="13.4" hidden="1" customHeight="1"/>
    <row r="1151" ht="13.4" hidden="1" customHeight="1"/>
    <row r="1152" ht="13.4" hidden="1" customHeight="1"/>
    <row r="1153" ht="13.4" hidden="1" customHeight="1"/>
    <row r="1154" ht="13.4" hidden="1" customHeight="1"/>
    <row r="1155" ht="13.4" hidden="1" customHeight="1"/>
    <row r="1156" ht="13.4" hidden="1" customHeight="1"/>
    <row r="1157" ht="13.4" hidden="1" customHeight="1"/>
    <row r="1158" ht="13.4" hidden="1" customHeight="1"/>
    <row r="1159" ht="13.4" hidden="1" customHeight="1"/>
    <row r="1160" ht="13.4" hidden="1" customHeight="1"/>
    <row r="1161" ht="13.4" hidden="1" customHeight="1"/>
    <row r="1162" ht="13.4" hidden="1" customHeight="1"/>
    <row r="1163" ht="13.4" hidden="1" customHeight="1"/>
    <row r="1164" ht="13.4" hidden="1" customHeight="1"/>
    <row r="1165" ht="13.4" hidden="1" customHeight="1"/>
    <row r="1166" ht="13.4" hidden="1" customHeight="1"/>
    <row r="1167" ht="13.4" hidden="1" customHeight="1"/>
    <row r="1168" ht="13.4" hidden="1" customHeight="1"/>
    <row r="1169" ht="13.4" hidden="1" customHeight="1"/>
    <row r="1170" ht="13.4" hidden="1" customHeight="1"/>
    <row r="1171" ht="13.4" hidden="1" customHeight="1"/>
    <row r="1172" ht="13.4" hidden="1" customHeight="1"/>
    <row r="1173" ht="13.4" hidden="1" customHeight="1"/>
    <row r="1174" ht="13.4" hidden="1" customHeight="1"/>
    <row r="1175" ht="13.4" hidden="1" customHeight="1"/>
    <row r="1176" ht="13.4" hidden="1" customHeight="1"/>
    <row r="1177" ht="13.4" hidden="1" customHeight="1"/>
    <row r="1178" ht="13.4" hidden="1" customHeight="1"/>
    <row r="1179" ht="13.4" hidden="1" customHeight="1"/>
    <row r="1180" ht="13.4" hidden="1" customHeight="1"/>
    <row r="1181" ht="13.4" hidden="1" customHeight="1"/>
    <row r="1182" ht="13.4" hidden="1" customHeight="1"/>
    <row r="1183" ht="13.4" hidden="1" customHeight="1"/>
    <row r="1184" ht="13.4" hidden="1" customHeight="1"/>
    <row r="1185" ht="13.4" hidden="1" customHeight="1"/>
    <row r="1186" ht="13.4" hidden="1" customHeight="1"/>
    <row r="1187" ht="13.4" hidden="1" customHeight="1"/>
    <row r="1188" ht="13.4" hidden="1" customHeight="1"/>
    <row r="1189" ht="13.4" hidden="1" customHeight="1"/>
    <row r="1190" ht="13.4" hidden="1" customHeight="1"/>
    <row r="1191" ht="13.4" hidden="1" customHeight="1"/>
    <row r="1192" ht="13.4" hidden="1" customHeight="1"/>
    <row r="1193" ht="13.4" hidden="1" customHeight="1"/>
    <row r="1194" ht="13.4" hidden="1" customHeight="1"/>
    <row r="1195" ht="13.4" hidden="1" customHeight="1"/>
    <row r="1196" ht="13.4" hidden="1" customHeight="1"/>
    <row r="1197" ht="13.4" hidden="1" customHeight="1"/>
    <row r="1198" ht="13.4" hidden="1" customHeight="1"/>
    <row r="1199" ht="13.4" hidden="1" customHeight="1"/>
    <row r="1200" ht="13.4" hidden="1" customHeight="1"/>
    <row r="1201" ht="13.4" hidden="1" customHeight="1"/>
    <row r="1202" ht="13.4" hidden="1" customHeight="1"/>
    <row r="1203" ht="13.4" hidden="1" customHeight="1"/>
    <row r="1204" ht="13.4" hidden="1" customHeight="1"/>
    <row r="1205" ht="13.4" hidden="1" customHeight="1"/>
    <row r="1206" ht="13.4" hidden="1" customHeight="1"/>
    <row r="1207" ht="13.4" hidden="1" customHeight="1"/>
    <row r="1208" ht="13.4" hidden="1" customHeight="1"/>
    <row r="1209" ht="13.4" hidden="1" customHeight="1"/>
    <row r="1210" ht="13.4" hidden="1" customHeight="1"/>
    <row r="1211" ht="13.4" hidden="1" customHeight="1"/>
    <row r="1212" ht="13.4" hidden="1" customHeight="1"/>
    <row r="1213" ht="13.4" hidden="1" customHeight="1"/>
    <row r="1214" ht="13.4" hidden="1" customHeight="1"/>
    <row r="1215" ht="13.4" hidden="1" customHeight="1"/>
    <row r="1216" ht="13.4" hidden="1" customHeight="1"/>
    <row r="1217" ht="13.4" hidden="1" customHeight="1"/>
    <row r="1218" ht="13.4" hidden="1" customHeight="1"/>
    <row r="1219" ht="13.4" hidden="1" customHeight="1"/>
    <row r="1220" ht="13.4" hidden="1" customHeight="1"/>
    <row r="1221" ht="13.4" hidden="1" customHeight="1"/>
    <row r="1222" ht="13.4" hidden="1" customHeight="1"/>
    <row r="1223" ht="13.4" hidden="1" customHeight="1"/>
    <row r="1224" ht="13.4" hidden="1" customHeight="1"/>
    <row r="1225" ht="13.4" hidden="1" customHeight="1"/>
    <row r="1226" ht="13.4" hidden="1" customHeight="1"/>
    <row r="1227" ht="13.4" hidden="1" customHeight="1"/>
    <row r="1228" ht="13.4" hidden="1" customHeight="1"/>
    <row r="1229" ht="13.4" hidden="1" customHeight="1"/>
    <row r="1230" ht="13.4" hidden="1" customHeight="1"/>
    <row r="1231" ht="13.4" hidden="1" customHeight="1"/>
    <row r="1232" ht="13.4" hidden="1" customHeight="1"/>
    <row r="1233" ht="13.4" hidden="1" customHeight="1"/>
    <row r="1234" ht="13.4" hidden="1" customHeight="1"/>
    <row r="1235" ht="13.4" hidden="1" customHeight="1"/>
    <row r="1236" ht="13.4" hidden="1" customHeight="1"/>
    <row r="1237" ht="13.4" hidden="1" customHeight="1"/>
    <row r="1238" ht="13.4" hidden="1" customHeight="1"/>
    <row r="1239" ht="13.4" hidden="1" customHeight="1"/>
    <row r="1240" ht="13.4" hidden="1" customHeight="1"/>
    <row r="1241" ht="13.4" hidden="1" customHeight="1"/>
    <row r="1242" ht="13.4" hidden="1" customHeight="1"/>
    <row r="1243" ht="13.4" hidden="1" customHeight="1"/>
    <row r="1244" ht="13.4" hidden="1" customHeight="1"/>
    <row r="1245" ht="13.4" hidden="1" customHeight="1"/>
    <row r="1246" ht="13.4" hidden="1" customHeight="1"/>
    <row r="1247" ht="13.4" hidden="1" customHeight="1"/>
    <row r="1248" ht="13.4" hidden="1" customHeight="1"/>
    <row r="1249" ht="13.4" hidden="1" customHeight="1"/>
    <row r="1250" ht="13.4" hidden="1" customHeight="1"/>
    <row r="1251" ht="13.4" hidden="1" customHeight="1"/>
    <row r="1252" ht="13.4" hidden="1" customHeight="1"/>
    <row r="1253" ht="13.4" hidden="1" customHeight="1"/>
    <row r="1254" ht="13.4" hidden="1" customHeight="1"/>
    <row r="1255" ht="13.4" hidden="1" customHeight="1"/>
    <row r="1256" ht="13.4" hidden="1" customHeight="1"/>
    <row r="1257" ht="13.4" hidden="1" customHeight="1"/>
    <row r="1258" ht="13.4" hidden="1" customHeight="1"/>
    <row r="1259" ht="13.4" hidden="1" customHeight="1"/>
    <row r="1260" ht="13.4" hidden="1" customHeight="1"/>
    <row r="1261" ht="13.4" hidden="1" customHeight="1"/>
    <row r="1262" ht="13.4" hidden="1" customHeight="1"/>
    <row r="1263" ht="13.4" hidden="1" customHeight="1"/>
    <row r="1264" ht="13.4" hidden="1" customHeight="1"/>
    <row r="1265" ht="13.4" hidden="1" customHeight="1"/>
    <row r="1266" ht="13.4" hidden="1" customHeight="1"/>
    <row r="1267" ht="13.4" hidden="1" customHeight="1"/>
    <row r="1268" ht="13.4" hidden="1" customHeight="1"/>
    <row r="1269" ht="13.4" hidden="1" customHeight="1"/>
    <row r="1270" ht="13.4" hidden="1" customHeight="1"/>
    <row r="1271" ht="13.4" hidden="1" customHeight="1"/>
    <row r="1272" ht="13.4" hidden="1" customHeight="1"/>
    <row r="1273" ht="13.4" hidden="1" customHeight="1"/>
    <row r="1274" ht="13.4" hidden="1" customHeight="1"/>
    <row r="1275" ht="13.4" hidden="1" customHeight="1"/>
    <row r="1276" ht="13.4" hidden="1" customHeight="1"/>
    <row r="1277" ht="13.4" hidden="1" customHeight="1"/>
    <row r="1278" ht="13.4" hidden="1" customHeight="1"/>
    <row r="1279" ht="13.4" hidden="1" customHeight="1"/>
    <row r="1280" ht="13.4" hidden="1" customHeight="1"/>
    <row r="1281" ht="13.4" hidden="1" customHeight="1"/>
    <row r="1282" ht="13.4" hidden="1" customHeight="1"/>
    <row r="1283" ht="13.4" hidden="1" customHeight="1"/>
    <row r="1284" ht="13.4" hidden="1" customHeight="1"/>
    <row r="1285" ht="13.4" hidden="1" customHeight="1"/>
    <row r="1286" ht="13.4" hidden="1" customHeight="1"/>
    <row r="1287" ht="13.4" hidden="1" customHeight="1"/>
    <row r="1288" ht="13.4" hidden="1" customHeight="1"/>
    <row r="1289" ht="13.4" hidden="1" customHeight="1"/>
    <row r="1290" ht="13.4" hidden="1" customHeight="1"/>
    <row r="1291" ht="13.4" hidden="1" customHeight="1"/>
    <row r="1292" ht="13.4" hidden="1" customHeight="1"/>
    <row r="1293" ht="13.4" hidden="1" customHeight="1"/>
    <row r="1294" ht="13.4" hidden="1" customHeight="1"/>
    <row r="1295" ht="13.4" hidden="1" customHeight="1"/>
    <row r="1296" ht="13.4" hidden="1" customHeight="1"/>
    <row r="1297" ht="13.4" hidden="1" customHeight="1"/>
    <row r="1298" ht="13.4" hidden="1" customHeight="1"/>
    <row r="1299" ht="13.4" hidden="1" customHeight="1"/>
    <row r="1300" ht="13.4" hidden="1" customHeight="1"/>
    <row r="1301" ht="13.4" hidden="1" customHeight="1"/>
    <row r="1302" ht="13.4" hidden="1" customHeight="1"/>
    <row r="1303" ht="13.4" hidden="1" customHeight="1"/>
    <row r="1304" ht="13.4" hidden="1" customHeight="1"/>
    <row r="1305" ht="13.4" hidden="1" customHeight="1"/>
    <row r="1306" ht="13.4" hidden="1" customHeight="1"/>
    <row r="1307" ht="13.4" hidden="1" customHeight="1"/>
    <row r="1308" ht="13.4" hidden="1" customHeight="1"/>
    <row r="1309" ht="13.4" hidden="1" customHeight="1"/>
    <row r="1310" ht="13.4" hidden="1" customHeight="1"/>
    <row r="1311" ht="13.4" hidden="1" customHeight="1"/>
    <row r="1312" ht="13.4" hidden="1" customHeight="1"/>
    <row r="1313" ht="13.4" hidden="1" customHeight="1"/>
    <row r="1314" ht="13.4" hidden="1" customHeight="1"/>
    <row r="1315" ht="13.4" hidden="1" customHeight="1"/>
    <row r="1316" ht="13.4" hidden="1" customHeight="1"/>
    <row r="1317" ht="13.4" hidden="1" customHeight="1"/>
    <row r="1318" ht="13.4" hidden="1" customHeight="1"/>
    <row r="1319" ht="13.4" hidden="1" customHeight="1"/>
    <row r="1320" ht="13.4" hidden="1" customHeight="1"/>
    <row r="1321" ht="13.4" hidden="1" customHeight="1"/>
    <row r="1322" ht="13.4" hidden="1" customHeight="1"/>
    <row r="1323" ht="13.4" hidden="1" customHeight="1"/>
    <row r="1324" ht="13.4" hidden="1" customHeight="1"/>
    <row r="1325" ht="13.4" hidden="1" customHeight="1"/>
    <row r="1326" ht="13.4" hidden="1" customHeight="1"/>
    <row r="1327" ht="13.4" hidden="1" customHeight="1"/>
    <row r="1328" ht="13.4" hidden="1" customHeight="1"/>
    <row r="1329" ht="13.4" hidden="1" customHeight="1"/>
    <row r="1330" ht="13.4" hidden="1" customHeight="1"/>
    <row r="1331" ht="13.4" hidden="1" customHeight="1"/>
    <row r="1332" ht="13.4" hidden="1" customHeight="1"/>
    <row r="1333" ht="13.4" hidden="1" customHeight="1"/>
    <row r="1334" ht="13.4" hidden="1" customHeight="1"/>
    <row r="1335" ht="13.4" hidden="1" customHeight="1"/>
    <row r="1336" ht="13.4" hidden="1" customHeight="1"/>
    <row r="1337" ht="13.4" hidden="1" customHeight="1"/>
    <row r="1338" ht="13.4" hidden="1" customHeight="1"/>
    <row r="1339" ht="13.4" hidden="1" customHeight="1"/>
    <row r="1340" ht="13.4" hidden="1" customHeight="1"/>
    <row r="1341" ht="13.4" hidden="1" customHeight="1"/>
    <row r="1342" ht="13.4" hidden="1" customHeight="1"/>
    <row r="1343" ht="13.4" hidden="1" customHeight="1"/>
    <row r="1344" ht="13.4" hidden="1" customHeight="1"/>
    <row r="1345" ht="13.4" hidden="1" customHeight="1"/>
    <row r="1346" ht="13.4" hidden="1" customHeight="1"/>
    <row r="1347" ht="13.4" hidden="1" customHeight="1"/>
    <row r="1348" ht="13.4" hidden="1" customHeight="1"/>
    <row r="1349" ht="13.4" hidden="1" customHeight="1"/>
    <row r="1350" ht="13.4" hidden="1" customHeight="1"/>
    <row r="1351" ht="13.4" hidden="1" customHeight="1"/>
    <row r="1352" ht="13.4" hidden="1" customHeight="1"/>
    <row r="1353" ht="13.4" hidden="1" customHeight="1"/>
    <row r="1354" ht="13.4" hidden="1" customHeight="1"/>
    <row r="1355" ht="13.4" hidden="1" customHeight="1"/>
    <row r="1356" ht="13.4" hidden="1" customHeight="1"/>
    <row r="1357" ht="13.4" hidden="1" customHeight="1"/>
    <row r="1358" ht="13.4" hidden="1" customHeight="1"/>
    <row r="1359" ht="13.4" hidden="1" customHeight="1"/>
    <row r="1360" ht="13.4" hidden="1" customHeight="1"/>
    <row r="1361" ht="13.4" hidden="1" customHeight="1"/>
    <row r="1362" ht="13.4" hidden="1" customHeight="1"/>
    <row r="1363" ht="13.4" hidden="1" customHeight="1"/>
    <row r="1364" ht="13.4" hidden="1" customHeight="1"/>
    <row r="1365" ht="13.4" hidden="1" customHeight="1"/>
    <row r="1366" ht="13.4" hidden="1" customHeight="1"/>
    <row r="1367" ht="13.4" hidden="1" customHeight="1"/>
    <row r="1368" ht="13.4" hidden="1" customHeight="1"/>
    <row r="1369" ht="13.4" hidden="1" customHeight="1"/>
    <row r="1370" ht="13.4" hidden="1" customHeight="1"/>
    <row r="1371" ht="13.4" hidden="1" customHeight="1"/>
    <row r="1372" ht="13.4" hidden="1" customHeight="1"/>
    <row r="1373" ht="13.4" hidden="1" customHeight="1"/>
    <row r="1374" ht="13.4" hidden="1" customHeight="1"/>
    <row r="1375" ht="13.4" hidden="1" customHeight="1"/>
    <row r="1376" ht="13.4" hidden="1" customHeight="1"/>
    <row r="1377" ht="13.4" hidden="1" customHeight="1"/>
    <row r="1378" ht="13.4" hidden="1" customHeight="1"/>
    <row r="1379" ht="13.4" hidden="1" customHeight="1"/>
    <row r="1380" ht="13.4" hidden="1" customHeight="1"/>
    <row r="1381" ht="13.4" hidden="1" customHeight="1"/>
    <row r="1382" ht="13.4" hidden="1" customHeight="1"/>
    <row r="1383" ht="13.4" hidden="1" customHeight="1"/>
    <row r="1384" ht="13.4" hidden="1" customHeight="1"/>
    <row r="1385" ht="13.4" hidden="1" customHeight="1"/>
    <row r="1386" ht="13.4" hidden="1" customHeight="1"/>
    <row r="1387" ht="13.4" hidden="1" customHeight="1"/>
    <row r="1388" ht="13.4" hidden="1" customHeight="1"/>
    <row r="1389" ht="13.4" hidden="1" customHeight="1"/>
    <row r="1390" ht="13.4" hidden="1" customHeight="1"/>
    <row r="1391" ht="13.4" hidden="1" customHeight="1"/>
    <row r="1392" ht="13.4" hidden="1" customHeight="1"/>
    <row r="1393" ht="13.4" hidden="1" customHeight="1"/>
    <row r="1394" ht="13.4" hidden="1" customHeight="1"/>
    <row r="1395" ht="13.4" hidden="1" customHeight="1"/>
    <row r="1396" ht="13.4" hidden="1" customHeight="1"/>
    <row r="1397" ht="13.4" hidden="1" customHeight="1"/>
    <row r="1398" ht="13.4" hidden="1" customHeight="1"/>
    <row r="1399" ht="13.4" hidden="1" customHeight="1"/>
    <row r="1400" ht="13.4" hidden="1" customHeight="1"/>
    <row r="1401" ht="13.4" hidden="1" customHeight="1"/>
    <row r="1402" ht="13.4" hidden="1" customHeight="1"/>
    <row r="1403" ht="13.4" hidden="1" customHeight="1"/>
    <row r="1404" ht="13.4" hidden="1" customHeight="1"/>
    <row r="1405" ht="13.4" hidden="1" customHeight="1"/>
    <row r="1406" ht="13.4" hidden="1" customHeight="1"/>
    <row r="1407" ht="13.4" hidden="1" customHeight="1"/>
    <row r="1408" ht="13.4" hidden="1" customHeight="1"/>
    <row r="1409" ht="13.4" hidden="1" customHeight="1"/>
    <row r="1410" ht="13.4" hidden="1" customHeight="1"/>
    <row r="1411" ht="13.4" hidden="1" customHeight="1"/>
    <row r="1412" ht="13.4" hidden="1" customHeight="1"/>
    <row r="1413" ht="13.4" hidden="1" customHeight="1"/>
    <row r="1414" ht="13.4" hidden="1" customHeight="1"/>
    <row r="1415" ht="13.4" hidden="1" customHeight="1"/>
    <row r="1416" ht="13.4" hidden="1" customHeight="1"/>
    <row r="1417" ht="13.4" hidden="1" customHeight="1"/>
    <row r="1418" ht="13.4" hidden="1" customHeight="1"/>
    <row r="1419" ht="13.4" hidden="1" customHeight="1"/>
    <row r="1420" ht="13.4" hidden="1" customHeight="1"/>
    <row r="1421" ht="13.4" hidden="1" customHeight="1"/>
    <row r="1422" ht="13.4" hidden="1" customHeight="1"/>
    <row r="1423" ht="13.4" hidden="1" customHeight="1"/>
    <row r="1424" ht="13.4" hidden="1" customHeight="1"/>
    <row r="1425" ht="13.4" hidden="1" customHeight="1"/>
    <row r="1426" ht="13.4" hidden="1" customHeight="1"/>
    <row r="1427" ht="13.4" hidden="1" customHeight="1"/>
    <row r="1428" ht="13.4" hidden="1" customHeight="1"/>
    <row r="1429" ht="13.4" hidden="1" customHeight="1"/>
    <row r="1430" ht="13.4" hidden="1" customHeight="1"/>
    <row r="1431" ht="13.4" hidden="1" customHeight="1"/>
    <row r="1432" ht="13.4" hidden="1" customHeight="1"/>
    <row r="1433" ht="13.4" hidden="1" customHeight="1"/>
    <row r="1434" ht="13.4" hidden="1" customHeight="1"/>
    <row r="1435" ht="13.4" hidden="1" customHeight="1"/>
    <row r="1436" ht="13.4" hidden="1" customHeight="1"/>
    <row r="1437" ht="13.4" hidden="1" customHeight="1"/>
    <row r="1438" ht="13.4" hidden="1" customHeight="1"/>
    <row r="1439" ht="13.4" hidden="1" customHeight="1"/>
    <row r="1440" ht="13.4" hidden="1" customHeight="1"/>
    <row r="1441" ht="13.4" hidden="1" customHeight="1"/>
    <row r="1442" ht="13.4" hidden="1" customHeight="1"/>
    <row r="1443" ht="13.4" hidden="1" customHeight="1"/>
    <row r="1444" ht="13.4" hidden="1" customHeight="1"/>
    <row r="1445" ht="13.4" hidden="1" customHeight="1"/>
    <row r="1446" ht="13.4" hidden="1" customHeight="1"/>
    <row r="1447" ht="13.4" hidden="1" customHeight="1"/>
    <row r="1448" ht="13.4" hidden="1" customHeight="1"/>
    <row r="1449" ht="13.4" hidden="1" customHeight="1"/>
    <row r="1450" ht="13.4" hidden="1" customHeight="1"/>
    <row r="1451" ht="13.4" hidden="1" customHeight="1"/>
    <row r="1452" ht="13.4" hidden="1" customHeight="1"/>
    <row r="1453" ht="13.4" hidden="1" customHeight="1"/>
    <row r="1454" ht="13.4" hidden="1" customHeight="1"/>
    <row r="1455" ht="13.4" hidden="1" customHeight="1"/>
    <row r="1456" ht="13.4" hidden="1" customHeight="1"/>
    <row r="1457" ht="13.4" hidden="1" customHeight="1"/>
    <row r="1458" ht="13.4" hidden="1" customHeight="1"/>
    <row r="1459" ht="13.4" hidden="1" customHeight="1"/>
    <row r="1460" ht="13.4" hidden="1" customHeight="1"/>
    <row r="1461" ht="13.4" hidden="1" customHeight="1"/>
    <row r="1462" ht="13.4" hidden="1" customHeight="1"/>
    <row r="1463" ht="13.4" hidden="1" customHeight="1"/>
    <row r="1464" ht="13.4" hidden="1" customHeight="1"/>
    <row r="1465" ht="13.4" hidden="1" customHeight="1"/>
    <row r="1466" ht="13.4" hidden="1" customHeight="1"/>
    <row r="1467" ht="13.4" hidden="1" customHeight="1"/>
    <row r="1468" ht="13.4" hidden="1" customHeight="1"/>
    <row r="1469" ht="13.4" hidden="1" customHeight="1"/>
    <row r="1470" ht="13.4" hidden="1" customHeight="1"/>
    <row r="1471" ht="13.4" hidden="1" customHeight="1"/>
    <row r="1472" ht="13.4" hidden="1" customHeight="1"/>
    <row r="1473" ht="13.4" hidden="1" customHeight="1"/>
    <row r="1474" ht="13.4" hidden="1" customHeight="1"/>
    <row r="1475" ht="13.4" hidden="1" customHeight="1"/>
    <row r="1476" ht="13.4" hidden="1" customHeight="1"/>
    <row r="1477" ht="13.4" hidden="1" customHeight="1"/>
    <row r="1478" ht="13.4" hidden="1" customHeight="1"/>
    <row r="1479" ht="13.4" hidden="1" customHeight="1"/>
    <row r="1480" ht="13.4" hidden="1" customHeight="1"/>
    <row r="1481" ht="13.4" hidden="1" customHeight="1"/>
    <row r="1482" ht="13.4" hidden="1" customHeight="1"/>
    <row r="1483" ht="13.4" hidden="1" customHeight="1"/>
    <row r="1484" ht="13.4" hidden="1" customHeight="1"/>
    <row r="1485" ht="13.4" hidden="1" customHeight="1"/>
    <row r="1486" ht="13.4" hidden="1" customHeight="1"/>
    <row r="1487" ht="13.4" hidden="1" customHeight="1"/>
    <row r="1488" ht="13.4" hidden="1" customHeight="1"/>
    <row r="1489" ht="13.4" hidden="1" customHeight="1"/>
    <row r="1490" ht="13.4" hidden="1" customHeight="1"/>
    <row r="1491" ht="13.4" hidden="1" customHeight="1"/>
    <row r="1492" ht="13.4" hidden="1" customHeight="1"/>
    <row r="1493" ht="13.4" hidden="1" customHeight="1"/>
    <row r="1494" ht="13.4" hidden="1" customHeight="1"/>
    <row r="1495" ht="13.4" hidden="1" customHeight="1"/>
    <row r="1496" ht="13.4" hidden="1" customHeight="1"/>
    <row r="1497" ht="13.4" hidden="1" customHeight="1"/>
    <row r="1498" ht="13.4" hidden="1" customHeight="1"/>
    <row r="1499" ht="13.4" hidden="1" customHeight="1"/>
    <row r="1500" ht="13.4" hidden="1" customHeight="1"/>
    <row r="1501" ht="13.4" hidden="1" customHeight="1"/>
    <row r="1502" ht="13.4" hidden="1" customHeight="1"/>
    <row r="1503" ht="13.4" hidden="1" customHeight="1"/>
    <row r="1504" ht="13.4" hidden="1" customHeight="1"/>
    <row r="1505" ht="13.4" hidden="1" customHeight="1"/>
    <row r="1506" ht="13.4" hidden="1" customHeight="1"/>
    <row r="1507" ht="13.4" hidden="1" customHeight="1"/>
    <row r="1508" ht="13.4" hidden="1" customHeight="1"/>
    <row r="1509" ht="13.4" hidden="1" customHeight="1"/>
    <row r="1510" ht="13.4" hidden="1" customHeight="1"/>
    <row r="1511" ht="13.4" hidden="1" customHeight="1"/>
    <row r="1512" ht="13.4" hidden="1" customHeight="1"/>
    <row r="1513" ht="13.4" hidden="1" customHeight="1"/>
    <row r="1514" ht="13.4" hidden="1" customHeight="1"/>
    <row r="1515" ht="13.4" hidden="1" customHeight="1"/>
    <row r="1516" ht="13.4" hidden="1" customHeight="1"/>
    <row r="1517" ht="13.4" hidden="1" customHeight="1"/>
    <row r="1518" ht="13.4" hidden="1" customHeight="1"/>
    <row r="1519" ht="13.4" hidden="1" customHeight="1"/>
    <row r="1520" ht="13.4" hidden="1" customHeight="1"/>
  </sheetData>
  <sheetProtection algorithmName="SHA-512" hashValue="6UEw09Eg+TsZSNllBaMHcpwLr1MPmz+fwodzAGkop4ZzUgPeYwvZejnVndvqAwJknghVksx+5eTxPbwoH+fHFg==" saltValue="roEMp4q1DLlt5B+SW9WDCw==" spinCount="100000" sheet="1" objects="1" scenarios="1"/>
  <dataConsolidate/>
  <mergeCells count="16">
    <mergeCell ref="L4:M4"/>
    <mergeCell ref="AZ5:BA5"/>
    <mergeCell ref="AV5:AX5"/>
    <mergeCell ref="AD3:AD4"/>
    <mergeCell ref="B2:AA2"/>
    <mergeCell ref="B547:B549"/>
    <mergeCell ref="B538:B540"/>
    <mergeCell ref="B524:B525"/>
    <mergeCell ref="B526:B528"/>
    <mergeCell ref="C4:J4"/>
    <mergeCell ref="B523:C523"/>
    <mergeCell ref="B532:B534"/>
    <mergeCell ref="B535:B537"/>
    <mergeCell ref="B541:B543"/>
    <mergeCell ref="B544:B546"/>
    <mergeCell ref="G532:H532"/>
  </mergeCells>
  <conditionalFormatting sqref="W7:W12 W13:AA505">
    <cfRule type="expression" dxfId="81" priority="4">
      <formula>#REF!=3</formula>
    </cfRule>
  </conditionalFormatting>
  <conditionalFormatting sqref="V7:V507 M7:M507 X7:AA7 AK7:AK506">
    <cfRule type="expression" dxfId="80" priority="5">
      <formula>#REF!=3</formula>
    </cfRule>
  </conditionalFormatting>
  <conditionalFormatting sqref="W506:AA506">
    <cfRule type="expression" dxfId="79" priority="6">
      <formula>#REF!=3</formula>
    </cfRule>
  </conditionalFormatting>
  <conditionalFormatting sqref="X8:AA12 AB8:AB506">
    <cfRule type="expression" dxfId="78" priority="3">
      <formula>#REF!=3</formula>
    </cfRule>
  </conditionalFormatting>
  <conditionalFormatting sqref="A1">
    <cfRule type="duplicateValues" dxfId="77" priority="2"/>
  </conditionalFormatting>
  <conditionalFormatting sqref="AL7:AL506">
    <cfRule type="expression" dxfId="76" priority="1">
      <formula>#REF!=3</formula>
    </cfRule>
  </conditionalFormatting>
  <dataValidations count="13">
    <dataValidation type="decimal" operator="greaterThanOrEqual" allowBlank="1" showInputMessage="1" showErrorMessage="1" errorTitle="ERROR EN EL NOMBRE D'HORES" error="El nombre mínim d'hores anual és de 2h o, si el contracte és inferior a l'any, proporcional a aquesta durada." sqref="S7:S507">
      <formula1>$AH7</formula1>
    </dataValidation>
    <dataValidation type="decimal" operator="greaterThanOrEqual" allowBlank="1" showInputMessage="1" showErrorMessage="1" errorTitle="ERROR EN EL NOMBRE D'HORES" error="El nombre mínim d'hores anual és de 12h o, si el contracte és inferior a l'any, proporcional a aquesta durada." sqref="R7:R507">
      <formula1>$AG7</formula1>
    </dataValidation>
    <dataValidation allowBlank="1" showInputMessage="1" showErrorMessage="1" errorTitle="ALERTA" error="La data ha d'estar compresa dins el termini d'execució de la subvenció que va de l'1/01/2023 fins el 31/12/2023, ambdós inclosos." sqref="O7:Q507 T7:U507 AM7:AN506"/>
    <dataValidation type="date" allowBlank="1" showInputMessage="1" showErrorMessage="1" errorTitle="ALERTA" error="La data ha d'estar compresa dins el termini d'execució de la subvenció que va de l'1/01/2023 fins el 31/12/2023, ambdós inclosos." sqref="N7:N507">
      <formula1>44927</formula1>
      <formula2>45291</formula2>
    </dataValidation>
    <dataValidation type="date" operator="greaterThanOrEqual" allowBlank="1" showInputMessage="1" showErrorMessage="1" errorTitle="ALERTA" error="Si el contracte era vigent abans de 2023, feu constar la data 01/01/2023 com a data d'inici de contracte per tal de poder calcular el percentatge d'atenció que li correspon a la persona." promptTitle="Cal indicar en aquesta casella" prompt="Si el contracte era vigent abans de 2023, feu constar la data 01/01/2023 com a data d'inici de contracte per tal de poder calcular el percentatge d'atenció que li correspon a la persona." sqref="M7:M507">
      <formula1>44927</formula1>
    </dataValidation>
    <dataValidation type="list" allowBlank="1" showInputMessage="1" showErrorMessage="1" sqref="F7:F507">
      <formula1>$AO$19:$AO$20</formula1>
    </dataValidation>
    <dataValidation type="decimal" allowBlank="1" showInputMessage="1" showErrorMessage="1" error="Només valors entre 33 i 64._x000a_Exemple: per un 50% de discapacitat, correspon posar 50._x000a_" sqref="K7:K507">
      <formula1>33</formula1>
      <formula2>64</formula2>
    </dataValidation>
    <dataValidation type="list" allowBlank="1" showInputMessage="1" showErrorMessage="1" error="Sexe: Fer servir les opcions de la llista desplegable" sqref="G7:G507">
      <formula1>$AO$15:$AO$17</formula1>
    </dataValidation>
    <dataValidation type="list" allowBlank="1" showInputMessage="1" showErrorMessage="1" error="Tipus de discapacitat: Fer servir les opcions de la llista desplegable" sqref="J7:J507">
      <formula1>T.discapacitat</formula1>
    </dataValidation>
    <dataValidation allowBlank="1" showInputMessage="1" showErrorMessage="1" error="Error_x000a_El nombre ha de ser enter, sense decimals." sqref="B6"/>
    <dataValidation type="list" allowBlank="1" showInputMessage="1" showErrorMessage="1" sqref="Y7:AA507">
      <formula1>$AO$29:$AO$38</formula1>
    </dataValidation>
    <dataValidation type="list" allowBlank="1" showInputMessage="1" showErrorMessage="1" sqref="L7:L507">
      <formula1>$BF$7:$BF$8</formula1>
    </dataValidation>
    <dataValidation operator="lessThanOrEqual" allowBlank="1" showInputMessage="1" showErrorMessage="1" errorTitle="ERROR" error="El nombre de mesos no pot ser superior a 12" sqref="P6"/>
  </dataValidations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26" fitToHeight="0" orientation="landscape" r:id="rId1"/>
  <headerFooter>
    <oddFooter>&amp;CG146NCESP-081</oddFooter>
  </headerFooter>
  <drawing r:id="rId2"/>
  <legacyDrawing r:id="rId3"/>
  <tableParts count="2"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Y210"/>
  <sheetViews>
    <sheetView zoomScale="70" zoomScaleNormal="70" workbookViewId="0">
      <selection activeCell="B11" sqref="B11"/>
    </sheetView>
  </sheetViews>
  <sheetFormatPr defaultColWidth="9.453125" defaultRowHeight="12.5" zeroHeight="1"/>
  <cols>
    <col min="1" max="1" width="4" style="12" bestFit="1" customWidth="1"/>
    <col min="2" max="2" width="13.7265625" style="12" customWidth="1"/>
    <col min="3" max="3" width="4.54296875" style="12" customWidth="1"/>
    <col min="4" max="4" width="14.7265625" style="12" bestFit="1" customWidth="1"/>
    <col min="5" max="5" width="4.54296875" style="12" customWidth="1"/>
    <col min="6" max="6" width="21.7265625" style="12" customWidth="1"/>
    <col min="7" max="7" width="18" style="12" bestFit="1" customWidth="1"/>
    <col min="8" max="8" width="15" style="12" bestFit="1" customWidth="1"/>
    <col min="9" max="9" width="16.26953125" style="12" bestFit="1" customWidth="1"/>
    <col min="10" max="11" width="18.7265625" style="12" bestFit="1" customWidth="1"/>
    <col min="12" max="12" width="9.453125" style="10" customWidth="1"/>
    <col min="13" max="13" width="4.453125" style="12" customWidth="1"/>
    <col min="14" max="14" width="14" style="12" customWidth="1"/>
    <col min="15" max="15" width="4.7265625" style="12" customWidth="1"/>
    <col min="16" max="16" width="14.7265625" style="12" bestFit="1" customWidth="1"/>
    <col min="17" max="17" width="4.453125" style="12" customWidth="1"/>
    <col min="18" max="18" width="21.54296875" style="12" bestFit="1" customWidth="1"/>
    <col min="19" max="19" width="15.453125" style="12" customWidth="1"/>
    <col min="20" max="20" width="15" style="12" bestFit="1" customWidth="1"/>
    <col min="21" max="21" width="16.26953125" style="12" bestFit="1" customWidth="1"/>
    <col min="22" max="23" width="18.7265625" style="12" bestFit="1" customWidth="1"/>
    <col min="24" max="27" width="9.453125" style="12" customWidth="1"/>
    <col min="28" max="31" width="19.453125" style="12" customWidth="1"/>
    <col min="32" max="16384" width="9.453125" style="12"/>
  </cols>
  <sheetData>
    <row r="1" spans="1:25"/>
    <row r="2" spans="1:25"/>
    <row r="3" spans="1:25"/>
    <row r="4" spans="1:25"/>
    <row r="5" spans="1:25"/>
    <row r="6" spans="1:25"/>
    <row r="7" spans="1: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3.5" thickBo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M8" s="112"/>
      <c r="N8" s="112"/>
      <c r="O8" s="112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3.5" thickBot="1">
      <c r="A9" s="10"/>
      <c r="B9" s="753" t="s">
        <v>129</v>
      </c>
      <c r="C9" s="754"/>
      <c r="D9" s="754"/>
      <c r="E9" s="750">
        <f>Rel_EMS_JUST!$C$12</f>
        <v>0</v>
      </c>
      <c r="F9" s="751"/>
      <c r="G9" s="751"/>
      <c r="H9" s="751"/>
      <c r="I9" s="751"/>
      <c r="J9" s="751"/>
      <c r="K9" s="752"/>
      <c r="L9" s="183"/>
      <c r="M9" s="183"/>
      <c r="N9" s="728" t="s">
        <v>128</v>
      </c>
      <c r="O9" s="729"/>
      <c r="P9" s="730">
        <f>Rel_EMS_JUST!$M$12</f>
        <v>0</v>
      </c>
      <c r="Q9" s="731"/>
      <c r="R9" s="732"/>
      <c r="X9" s="9"/>
      <c r="Y9" s="9"/>
    </row>
    <row r="10" spans="1:25" ht="13.5" thickBot="1">
      <c r="A10" s="10"/>
      <c r="B10" s="753" t="s">
        <v>311</v>
      </c>
      <c r="C10" s="754"/>
      <c r="D10" s="755"/>
      <c r="E10" s="756"/>
      <c r="F10" s="757"/>
      <c r="G10" s="757"/>
      <c r="H10" s="757"/>
      <c r="I10" s="757"/>
      <c r="J10" s="757"/>
      <c r="K10" s="757"/>
      <c r="L10" s="178"/>
      <c r="M10" s="184"/>
      <c r="N10" s="736"/>
      <c r="O10" s="736"/>
      <c r="P10" s="736"/>
      <c r="Q10" s="736"/>
      <c r="R10" s="736"/>
      <c r="S10" s="10"/>
      <c r="T10" s="10"/>
      <c r="U10" s="10"/>
      <c r="V10" s="9"/>
      <c r="W10" s="9"/>
      <c r="X10" s="9"/>
      <c r="Y10" s="9"/>
    </row>
    <row r="11" spans="1:25" ht="13" thickBot="1">
      <c r="A11" s="10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M11" s="10"/>
      <c r="N11" s="10"/>
      <c r="O11" s="10"/>
      <c r="P11" s="10"/>
      <c r="Q11" s="10"/>
      <c r="R11" s="10"/>
      <c r="S11" s="10"/>
      <c r="T11" s="10"/>
      <c r="U11" s="10"/>
      <c r="V11" s="9"/>
      <c r="W11" s="9"/>
      <c r="X11" s="9"/>
      <c r="Y11" s="9"/>
    </row>
    <row r="12" spans="1:25" ht="14" thickTop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M12" s="10"/>
      <c r="N12" s="743" t="s">
        <v>29</v>
      </c>
      <c r="O12" s="744"/>
      <c r="P12" s="744"/>
      <c r="Q12" s="744"/>
      <c r="R12" s="744"/>
      <c r="S12" s="744"/>
      <c r="T12" s="744"/>
      <c r="U12" s="744"/>
      <c r="V12" s="744"/>
      <c r="W12" s="745"/>
      <c r="X12" s="9"/>
      <c r="Y12" s="9"/>
    </row>
    <row r="13" spans="1:25" ht="14" thickTop="1" thickBot="1">
      <c r="A13" s="10"/>
      <c r="B13" s="760" t="s">
        <v>137</v>
      </c>
      <c r="C13" s="760"/>
      <c r="D13" s="760"/>
      <c r="E13" s="760"/>
      <c r="F13" s="760"/>
      <c r="G13" s="760"/>
      <c r="H13" s="758">
        <f>SUM(H26+H40)</f>
        <v>0</v>
      </c>
      <c r="I13" s="758"/>
      <c r="J13" s="758"/>
      <c r="K13" s="758"/>
      <c r="L13" s="185"/>
      <c r="M13" s="9"/>
      <c r="N13" s="740" t="s">
        <v>137</v>
      </c>
      <c r="O13" s="741"/>
      <c r="P13" s="741"/>
      <c r="Q13" s="741"/>
      <c r="R13" s="741"/>
      <c r="S13" s="742"/>
      <c r="T13" s="788">
        <f>H13</f>
        <v>0</v>
      </c>
      <c r="U13" s="789"/>
      <c r="V13" s="789"/>
      <c r="W13" s="790"/>
      <c r="X13" s="9"/>
      <c r="Y13" s="9"/>
    </row>
    <row r="14" spans="1:25" ht="14.25" customHeight="1" thickTop="1" thickBot="1">
      <c r="A14" s="10"/>
      <c r="B14" s="761" t="s">
        <v>179</v>
      </c>
      <c r="C14" s="761"/>
      <c r="D14" s="761"/>
      <c r="E14" s="761"/>
      <c r="F14" s="761"/>
      <c r="G14" s="761"/>
      <c r="H14" s="759">
        <f>ROUND(H27+H41,2)</f>
        <v>0</v>
      </c>
      <c r="I14" s="759"/>
      <c r="J14" s="759"/>
      <c r="K14" s="759"/>
      <c r="L14" s="185"/>
      <c r="M14" s="9"/>
      <c r="N14" s="733" t="s">
        <v>179</v>
      </c>
      <c r="O14" s="734"/>
      <c r="P14" s="734"/>
      <c r="Q14" s="734"/>
      <c r="R14" s="734"/>
      <c r="S14" s="735"/>
      <c r="T14" s="791">
        <f>ROUND(T27+T41,2)</f>
        <v>0</v>
      </c>
      <c r="U14" s="792"/>
      <c r="V14" s="792"/>
      <c r="W14" s="793"/>
      <c r="X14" s="9"/>
      <c r="Y14" s="9"/>
    </row>
    <row r="15" spans="1:25" ht="14.25" customHeight="1" thickTop="1" thickBot="1">
      <c r="A15" s="10"/>
      <c r="B15" s="761" t="s">
        <v>180</v>
      </c>
      <c r="C15" s="761"/>
      <c r="D15" s="761"/>
      <c r="E15" s="761"/>
      <c r="F15" s="761"/>
      <c r="G15" s="761"/>
      <c r="H15" s="759">
        <f>ROUND(H28+H42,2)</f>
        <v>0</v>
      </c>
      <c r="I15" s="759"/>
      <c r="J15" s="759"/>
      <c r="K15" s="759"/>
      <c r="L15" s="185"/>
      <c r="M15" s="9"/>
      <c r="N15" s="740" t="s">
        <v>180</v>
      </c>
      <c r="O15" s="741"/>
      <c r="P15" s="741"/>
      <c r="Q15" s="741"/>
      <c r="R15" s="741"/>
      <c r="S15" s="741"/>
      <c r="T15" s="791">
        <f>ROUND(T28+T42,2)</f>
        <v>0</v>
      </c>
      <c r="U15" s="792"/>
      <c r="V15" s="792"/>
      <c r="W15" s="793"/>
      <c r="X15" s="9"/>
      <c r="Y15" s="9"/>
    </row>
    <row r="16" spans="1:25" s="222" customFormat="1" ht="13" thickTop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"/>
      <c r="Y16" s="10"/>
    </row>
    <row r="17" spans="1:25" s="222" customFormat="1" ht="13" thickBo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14" thickTop="1" thickBot="1">
      <c r="A18" s="10"/>
      <c r="B18" s="782" t="s">
        <v>155</v>
      </c>
      <c r="C18" s="782"/>
      <c r="D18" s="782"/>
      <c r="E18" s="782"/>
      <c r="F18" s="783" t="s">
        <v>156</v>
      </c>
      <c r="G18" s="783"/>
      <c r="H18" s="784" t="s">
        <v>161</v>
      </c>
      <c r="I18" s="785"/>
      <c r="J18" s="785"/>
      <c r="K18" s="786"/>
      <c r="M18" s="10"/>
      <c r="N18" s="746" t="s">
        <v>155</v>
      </c>
      <c r="O18" s="746"/>
      <c r="P18" s="746"/>
      <c r="Q18" s="746"/>
      <c r="R18" s="746" t="s">
        <v>156</v>
      </c>
      <c r="S18" s="746"/>
      <c r="T18" s="747" t="s">
        <v>161</v>
      </c>
      <c r="U18" s="748"/>
      <c r="V18" s="748"/>
      <c r="W18" s="749"/>
      <c r="X18" s="9"/>
      <c r="Y18" s="9"/>
    </row>
    <row r="19" spans="1:25" ht="91" thickTop="1" thickBot="1">
      <c r="A19" s="10"/>
      <c r="B19" s="777" t="s">
        <v>54</v>
      </c>
      <c r="C19" s="778"/>
      <c r="D19" s="779" t="s">
        <v>127</v>
      </c>
      <c r="E19" s="780"/>
      <c r="F19" s="235" t="s">
        <v>147</v>
      </c>
      <c r="G19" s="235" t="s">
        <v>148</v>
      </c>
      <c r="H19" s="236" t="s">
        <v>153</v>
      </c>
      <c r="I19" s="236" t="s">
        <v>157</v>
      </c>
      <c r="J19" s="236" t="s">
        <v>158</v>
      </c>
      <c r="K19" s="236" t="s">
        <v>159</v>
      </c>
      <c r="L19" s="186"/>
      <c r="M19" s="10"/>
      <c r="N19" s="762" t="s">
        <v>54</v>
      </c>
      <c r="O19" s="763"/>
      <c r="P19" s="764" t="s">
        <v>127</v>
      </c>
      <c r="Q19" s="765"/>
      <c r="R19" s="234" t="s">
        <v>147</v>
      </c>
      <c r="S19" s="234" t="s">
        <v>148</v>
      </c>
      <c r="T19" s="234" t="s">
        <v>153</v>
      </c>
      <c r="U19" s="234" t="s">
        <v>157</v>
      </c>
      <c r="V19" s="234" t="s">
        <v>158</v>
      </c>
      <c r="W19" s="234" t="s">
        <v>159</v>
      </c>
      <c r="X19" s="9"/>
      <c r="Y19" s="9"/>
    </row>
    <row r="20" spans="1:25" ht="32.25" customHeight="1" thickTop="1" thickBot="1">
      <c r="A20" s="10"/>
      <c r="B20" s="187" t="s">
        <v>125</v>
      </c>
      <c r="C20" s="188">
        <f>SUM(C34+C48)</f>
        <v>0</v>
      </c>
      <c r="D20" s="187" t="s">
        <v>125</v>
      </c>
      <c r="E20" s="188">
        <f t="shared" ref="E20:G22" si="0">E34+E48</f>
        <v>0</v>
      </c>
      <c r="F20" s="188">
        <f t="shared" si="0"/>
        <v>0</v>
      </c>
      <c r="G20" s="188">
        <f t="shared" si="0"/>
        <v>0</v>
      </c>
      <c r="H20" s="189" t="e">
        <f t="shared" ref="H20:K22" si="1">AVERAGE(H34,H48)</f>
        <v>#DIV/0!</v>
      </c>
      <c r="I20" s="189" t="e">
        <f t="shared" si="1"/>
        <v>#DIV/0!</v>
      </c>
      <c r="J20" s="189" t="e">
        <f t="shared" si="1"/>
        <v>#DIV/0!</v>
      </c>
      <c r="K20" s="189" t="e">
        <f t="shared" si="1"/>
        <v>#DIV/0!</v>
      </c>
      <c r="L20" s="190"/>
      <c r="M20" s="10"/>
      <c r="N20" s="191" t="s">
        <v>125</v>
      </c>
      <c r="O20" s="188">
        <f>C20</f>
        <v>0</v>
      </c>
      <c r="P20" s="191" t="s">
        <v>125</v>
      </c>
      <c r="Q20" s="188">
        <f>E20</f>
        <v>0</v>
      </c>
      <c r="R20" s="188">
        <f>F20</f>
        <v>0</v>
      </c>
      <c r="S20" s="188">
        <f t="shared" ref="S20:T22" si="2">G20</f>
        <v>0</v>
      </c>
      <c r="T20" s="189" t="e">
        <f t="shared" si="2"/>
        <v>#DIV/0!</v>
      </c>
      <c r="U20" s="189" t="e">
        <f t="shared" ref="U20" si="3">I20</f>
        <v>#DIV/0!</v>
      </c>
      <c r="V20" s="189" t="e">
        <f t="shared" ref="V20" si="4">J20</f>
        <v>#DIV/0!</v>
      </c>
      <c r="W20" s="189" t="e">
        <f t="shared" ref="W20" si="5">K20</f>
        <v>#DIV/0!</v>
      </c>
      <c r="X20" s="9"/>
      <c r="Y20" s="9"/>
    </row>
    <row r="21" spans="1:25" ht="32.25" customHeight="1" thickTop="1" thickBot="1">
      <c r="A21" s="10"/>
      <c r="B21" s="192" t="s">
        <v>126</v>
      </c>
      <c r="C21" s="193">
        <f>SUM(C35+C49)</f>
        <v>0</v>
      </c>
      <c r="D21" s="192" t="s">
        <v>126</v>
      </c>
      <c r="E21" s="193">
        <f t="shared" si="0"/>
        <v>0</v>
      </c>
      <c r="F21" s="188">
        <f t="shared" si="0"/>
        <v>0</v>
      </c>
      <c r="G21" s="188">
        <f t="shared" si="0"/>
        <v>0</v>
      </c>
      <c r="H21" s="189" t="e">
        <f t="shared" si="1"/>
        <v>#DIV/0!</v>
      </c>
      <c r="I21" s="189" t="e">
        <f t="shared" si="1"/>
        <v>#DIV/0!</v>
      </c>
      <c r="J21" s="189" t="e">
        <f t="shared" si="1"/>
        <v>#DIV/0!</v>
      </c>
      <c r="K21" s="189" t="e">
        <f t="shared" si="1"/>
        <v>#DIV/0!</v>
      </c>
      <c r="L21" s="190"/>
      <c r="M21" s="10"/>
      <c r="N21" s="194" t="s">
        <v>126</v>
      </c>
      <c r="O21" s="193">
        <f>C21</f>
        <v>0</v>
      </c>
      <c r="P21" s="194" t="s">
        <v>126</v>
      </c>
      <c r="Q21" s="193">
        <f>E21</f>
        <v>0</v>
      </c>
      <c r="R21" s="188">
        <f t="shared" ref="R21:R22" si="6">F21</f>
        <v>0</v>
      </c>
      <c r="S21" s="188">
        <f t="shared" si="2"/>
        <v>0</v>
      </c>
      <c r="T21" s="189" t="e">
        <f t="shared" ref="T21:T22" si="7">H21</f>
        <v>#DIV/0!</v>
      </c>
      <c r="U21" s="189" t="e">
        <f t="shared" ref="U21:U22" si="8">I21</f>
        <v>#DIV/0!</v>
      </c>
      <c r="V21" s="189" t="e">
        <f t="shared" ref="V21:V22" si="9">J21</f>
        <v>#DIV/0!</v>
      </c>
      <c r="W21" s="189" t="e">
        <f t="shared" ref="W21:W22" si="10">K21</f>
        <v>#DIV/0!</v>
      </c>
      <c r="X21" s="9"/>
      <c r="Y21" s="9"/>
    </row>
    <row r="22" spans="1:25" ht="32.25" customHeight="1" thickTop="1" thickBot="1">
      <c r="A22" s="195"/>
      <c r="B22" s="195"/>
      <c r="D22" s="192" t="s">
        <v>124</v>
      </c>
      <c r="E22" s="193">
        <f t="shared" si="0"/>
        <v>0</v>
      </c>
      <c r="F22" s="188">
        <f t="shared" si="0"/>
        <v>0</v>
      </c>
      <c r="G22" s="188">
        <f t="shared" si="0"/>
        <v>0</v>
      </c>
      <c r="H22" s="189" t="e">
        <f t="shared" si="1"/>
        <v>#DIV/0!</v>
      </c>
      <c r="I22" s="189" t="e">
        <f t="shared" si="1"/>
        <v>#DIV/0!</v>
      </c>
      <c r="J22" s="189" t="e">
        <f t="shared" si="1"/>
        <v>#DIV/0!</v>
      </c>
      <c r="K22" s="189" t="e">
        <f t="shared" si="1"/>
        <v>#DIV/0!</v>
      </c>
      <c r="L22" s="179"/>
      <c r="M22" s="10"/>
      <c r="N22" s="195"/>
      <c r="P22" s="194" t="s">
        <v>124</v>
      </c>
      <c r="Q22" s="193">
        <f>E22</f>
        <v>0</v>
      </c>
      <c r="R22" s="188">
        <f t="shared" si="6"/>
        <v>0</v>
      </c>
      <c r="S22" s="188">
        <f t="shared" si="2"/>
        <v>0</v>
      </c>
      <c r="T22" s="189" t="e">
        <f t="shared" si="7"/>
        <v>#DIV/0!</v>
      </c>
      <c r="U22" s="189" t="e">
        <f t="shared" si="8"/>
        <v>#DIV/0!</v>
      </c>
      <c r="V22" s="189" t="e">
        <f t="shared" si="9"/>
        <v>#DIV/0!</v>
      </c>
      <c r="W22" s="189" t="e">
        <f t="shared" si="10"/>
        <v>#DIV/0!</v>
      </c>
      <c r="X22" s="9"/>
      <c r="Y22" s="9"/>
    </row>
    <row r="23" spans="1:25" ht="13.5" thickTop="1">
      <c r="A23" s="10"/>
      <c r="B23" s="195"/>
      <c r="C23" s="195"/>
      <c r="D23" s="111"/>
      <c r="E23" s="10"/>
      <c r="F23" s="179"/>
      <c r="G23" s="179"/>
      <c r="H23" s="179"/>
      <c r="I23" s="179"/>
      <c r="J23" s="179"/>
      <c r="K23" s="179"/>
      <c r="L23" s="179"/>
      <c r="M23" s="10"/>
      <c r="N23" s="10"/>
      <c r="O23" s="10"/>
      <c r="P23" s="10"/>
      <c r="Q23" s="10"/>
      <c r="R23" s="10"/>
      <c r="S23" s="10"/>
      <c r="T23" s="10"/>
      <c r="U23" s="10"/>
      <c r="V23" s="9"/>
      <c r="W23" s="9"/>
      <c r="X23" s="9"/>
      <c r="Y23" s="9"/>
    </row>
    <row r="24" spans="1:25" ht="13.5" thickBot="1">
      <c r="A24" s="9"/>
      <c r="B24" s="781" t="s">
        <v>135</v>
      </c>
      <c r="C24" s="781"/>
      <c r="D24" s="781"/>
      <c r="E24" s="781"/>
      <c r="F24" s="781"/>
      <c r="G24" s="781"/>
      <c r="H24" s="781"/>
      <c r="I24" s="781"/>
      <c r="J24" s="781"/>
      <c r="K24" s="781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9"/>
      <c r="Y24" s="9"/>
    </row>
    <row r="25" spans="1:25" ht="13.5" thickTop="1" thickBot="1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9"/>
      <c r="Y25" s="9"/>
    </row>
    <row r="26" spans="1:25" ht="33" customHeight="1" thickTop="1" thickBot="1">
      <c r="A26" s="9"/>
      <c r="B26" s="761" t="s">
        <v>146</v>
      </c>
      <c r="C26" s="761"/>
      <c r="D26" s="761"/>
      <c r="E26" s="761"/>
      <c r="F26" s="761"/>
      <c r="G26" s="761"/>
      <c r="H26" s="758">
        <f>Rel_llocs_treball_MD_JUST!D513</f>
        <v>0</v>
      </c>
      <c r="I26" s="758"/>
      <c r="J26" s="758"/>
      <c r="K26" s="758"/>
      <c r="L26" s="185"/>
      <c r="M26" s="9"/>
      <c r="N26" s="733" t="s">
        <v>146</v>
      </c>
      <c r="O26" s="734"/>
      <c r="P26" s="734"/>
      <c r="Q26" s="734"/>
      <c r="R26" s="734"/>
      <c r="S26" s="735"/>
      <c r="T26" s="737">
        <f>H26</f>
        <v>0</v>
      </c>
      <c r="U26" s="738"/>
      <c r="V26" s="738"/>
      <c r="W26" s="739"/>
      <c r="X26" s="9"/>
      <c r="Y26" s="9"/>
    </row>
    <row r="27" spans="1:25" ht="14.25" customHeight="1" thickTop="1" thickBot="1">
      <c r="A27" s="9"/>
      <c r="B27" s="761" t="s">
        <v>173</v>
      </c>
      <c r="C27" s="761"/>
      <c r="D27" s="761"/>
      <c r="E27" s="761"/>
      <c r="F27" s="761"/>
      <c r="G27" s="761"/>
      <c r="H27" s="759">
        <f>Rel_llocs_treball_MD_JUST!$F$521</f>
        <v>0</v>
      </c>
      <c r="I27" s="759"/>
      <c r="J27" s="759"/>
      <c r="K27" s="759"/>
      <c r="L27" s="185"/>
      <c r="M27" s="9"/>
      <c r="N27" s="733" t="s">
        <v>173</v>
      </c>
      <c r="O27" s="734"/>
      <c r="P27" s="734"/>
      <c r="Q27" s="734"/>
      <c r="R27" s="734"/>
      <c r="S27" s="735"/>
      <c r="T27" s="766">
        <f>Rel_llocs_treball_MD_JUST!$F$522</f>
        <v>0</v>
      </c>
      <c r="U27" s="767"/>
      <c r="V27" s="767"/>
      <c r="W27" s="768"/>
      <c r="X27" s="9"/>
      <c r="Y27" s="9"/>
    </row>
    <row r="28" spans="1:25" ht="30" customHeight="1" thickTop="1" thickBot="1">
      <c r="A28" s="9"/>
      <c r="B28" s="761" t="s">
        <v>174</v>
      </c>
      <c r="C28" s="761"/>
      <c r="D28" s="761"/>
      <c r="E28" s="761"/>
      <c r="F28" s="761"/>
      <c r="G28" s="761"/>
      <c r="H28" s="759">
        <f>ROUND(H27*1.1,2)</f>
        <v>0</v>
      </c>
      <c r="I28" s="759"/>
      <c r="J28" s="759"/>
      <c r="K28" s="759"/>
      <c r="L28" s="218"/>
      <c r="M28" s="219"/>
      <c r="N28" s="775" t="s">
        <v>174</v>
      </c>
      <c r="O28" s="776"/>
      <c r="P28" s="776"/>
      <c r="Q28" s="776"/>
      <c r="R28" s="776"/>
      <c r="S28" s="776"/>
      <c r="T28" s="766">
        <f>ROUND(T27*1.1,2)</f>
        <v>0</v>
      </c>
      <c r="U28" s="767"/>
      <c r="V28" s="767"/>
      <c r="W28" s="768"/>
      <c r="X28" s="9"/>
      <c r="Y28" s="9"/>
    </row>
    <row r="29" spans="1:25" s="222" customFormat="1" ht="13" thickTop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"/>
      <c r="Y29" s="10"/>
    </row>
    <row r="30" spans="1:25" s="222" customForma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13" thickBot="1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M31" s="10"/>
      <c r="N31" s="10"/>
      <c r="O31" s="10"/>
      <c r="P31" s="10"/>
      <c r="Q31" s="10"/>
      <c r="R31" s="10"/>
      <c r="S31" s="10"/>
      <c r="T31" s="10"/>
      <c r="U31" s="10"/>
      <c r="V31" s="9"/>
      <c r="W31" s="9"/>
      <c r="X31" s="9"/>
      <c r="Y31" s="9"/>
    </row>
    <row r="32" spans="1:25" ht="14" thickTop="1" thickBot="1">
      <c r="A32" s="9"/>
      <c r="B32" s="782" t="s">
        <v>155</v>
      </c>
      <c r="C32" s="782"/>
      <c r="D32" s="782"/>
      <c r="E32" s="782"/>
      <c r="F32" s="783" t="s">
        <v>156</v>
      </c>
      <c r="G32" s="783"/>
      <c r="H32" s="784" t="s">
        <v>161</v>
      </c>
      <c r="I32" s="785"/>
      <c r="J32" s="785"/>
      <c r="K32" s="786"/>
      <c r="M32" s="10"/>
      <c r="N32" s="746" t="s">
        <v>155</v>
      </c>
      <c r="O32" s="746"/>
      <c r="P32" s="746"/>
      <c r="Q32" s="746"/>
      <c r="R32" s="746" t="s">
        <v>156</v>
      </c>
      <c r="S32" s="746"/>
      <c r="T32" s="747" t="s">
        <v>161</v>
      </c>
      <c r="U32" s="748"/>
      <c r="V32" s="748"/>
      <c r="W32" s="749"/>
      <c r="X32" s="9"/>
      <c r="Y32" s="9"/>
    </row>
    <row r="33" spans="1:25" ht="91" thickTop="1" thickBot="1">
      <c r="A33" s="9"/>
      <c r="B33" s="777" t="s">
        <v>54</v>
      </c>
      <c r="C33" s="778"/>
      <c r="D33" s="779" t="s">
        <v>127</v>
      </c>
      <c r="E33" s="780"/>
      <c r="F33" s="235" t="s">
        <v>147</v>
      </c>
      <c r="G33" s="235" t="s">
        <v>148</v>
      </c>
      <c r="H33" s="236" t="s">
        <v>153</v>
      </c>
      <c r="I33" s="236" t="s">
        <v>157</v>
      </c>
      <c r="J33" s="236" t="s">
        <v>158</v>
      </c>
      <c r="K33" s="236" t="s">
        <v>159</v>
      </c>
      <c r="M33" s="10"/>
      <c r="N33" s="762" t="s">
        <v>54</v>
      </c>
      <c r="O33" s="763"/>
      <c r="P33" s="764" t="s">
        <v>127</v>
      </c>
      <c r="Q33" s="765"/>
      <c r="R33" s="234" t="s">
        <v>147</v>
      </c>
      <c r="S33" s="234" t="s">
        <v>148</v>
      </c>
      <c r="T33" s="234" t="s">
        <v>153</v>
      </c>
      <c r="U33" s="234" t="s">
        <v>157</v>
      </c>
      <c r="V33" s="234" t="s">
        <v>158</v>
      </c>
      <c r="W33" s="234" t="s">
        <v>159</v>
      </c>
      <c r="X33" s="9"/>
      <c r="Y33" s="9"/>
    </row>
    <row r="34" spans="1:25" ht="32.25" customHeight="1" thickTop="1" thickBot="1">
      <c r="A34" s="9"/>
      <c r="B34" s="187" t="s">
        <v>125</v>
      </c>
      <c r="C34" s="188">
        <f>Rel_llocs_treball_MD_JUST!$D$514</f>
        <v>0</v>
      </c>
      <c r="D34" s="187" t="s">
        <v>125</v>
      </c>
      <c r="E34" s="196">
        <f>Rel_llocs_treball_MD_JUST!$D$516</f>
        <v>0</v>
      </c>
      <c r="F34" s="188">
        <f>Rel_llocs_treball_MD_JUST!D521</f>
        <v>0</v>
      </c>
      <c r="G34" s="188">
        <f>Rel_llocs_treball_MD_JUST!D524</f>
        <v>0</v>
      </c>
      <c r="H34" s="189" t="e">
        <f>Rel_llocs_treball_MD_JUST!D527</f>
        <v>#DIV/0!</v>
      </c>
      <c r="I34" s="189" t="e">
        <f>Rel_llocs_treball_MD_JUST!D530</f>
        <v>#DIV/0!</v>
      </c>
      <c r="J34" s="189" t="e">
        <f>Rel_llocs_treball_MD_JUST!D533</f>
        <v>#DIV/0!</v>
      </c>
      <c r="K34" s="189" t="e">
        <f>Rel_llocs_treball_MD_JUST!D536</f>
        <v>#DIV/0!</v>
      </c>
      <c r="M34" s="10"/>
      <c r="N34" s="191" t="s">
        <v>125</v>
      </c>
      <c r="O34" s="188">
        <f>C34</f>
        <v>0</v>
      </c>
      <c r="P34" s="191" t="s">
        <v>125</v>
      </c>
      <c r="Q34" s="196">
        <f>E34</f>
        <v>0</v>
      </c>
      <c r="R34" s="196">
        <f t="shared" ref="R34:T36" si="11">F34</f>
        <v>0</v>
      </c>
      <c r="S34" s="196">
        <f t="shared" si="11"/>
        <v>0</v>
      </c>
      <c r="T34" s="189" t="e">
        <f t="shared" si="11"/>
        <v>#DIV/0!</v>
      </c>
      <c r="U34" s="189" t="e">
        <f t="shared" ref="U34" si="12">I34</f>
        <v>#DIV/0!</v>
      </c>
      <c r="V34" s="189" t="e">
        <f t="shared" ref="V34" si="13">J34</f>
        <v>#DIV/0!</v>
      </c>
      <c r="W34" s="189" t="e">
        <f t="shared" ref="W34" si="14">K34</f>
        <v>#DIV/0!</v>
      </c>
      <c r="X34" s="9"/>
      <c r="Y34" s="9"/>
    </row>
    <row r="35" spans="1:25" ht="32.25" customHeight="1" thickTop="1" thickBot="1">
      <c r="A35" s="9"/>
      <c r="B35" s="192" t="s">
        <v>126</v>
      </c>
      <c r="C35" s="193">
        <f>Rel_llocs_treball_MD_JUST!$D$515</f>
        <v>0</v>
      </c>
      <c r="D35" s="192" t="s">
        <v>126</v>
      </c>
      <c r="E35" s="196">
        <f>Rel_llocs_treball_MD_JUST!$D$517</f>
        <v>0</v>
      </c>
      <c r="F35" s="188">
        <f>Rel_llocs_treball_MD_JUST!D522</f>
        <v>0</v>
      </c>
      <c r="G35" s="188">
        <f>Rel_llocs_treball_MD_JUST!D525</f>
        <v>0</v>
      </c>
      <c r="H35" s="189" t="e">
        <f>Rel_llocs_treball_MD_JUST!D528</f>
        <v>#DIV/0!</v>
      </c>
      <c r="I35" s="189" t="e">
        <f>Rel_llocs_treball_MD_JUST!D531</f>
        <v>#DIV/0!</v>
      </c>
      <c r="J35" s="189" t="e">
        <f>Rel_llocs_treball_MD_JUST!D534</f>
        <v>#DIV/0!</v>
      </c>
      <c r="K35" s="189" t="e">
        <f>Rel_llocs_treball_MD_JUST!D537</f>
        <v>#DIV/0!</v>
      </c>
      <c r="M35" s="10"/>
      <c r="N35" s="194" t="s">
        <v>126</v>
      </c>
      <c r="O35" s="188">
        <f>C35</f>
        <v>0</v>
      </c>
      <c r="P35" s="194" t="s">
        <v>126</v>
      </c>
      <c r="Q35" s="196">
        <f t="shared" ref="Q35:Q36" si="15">E35</f>
        <v>0</v>
      </c>
      <c r="R35" s="196">
        <f t="shared" si="11"/>
        <v>0</v>
      </c>
      <c r="S35" s="196">
        <f t="shared" si="11"/>
        <v>0</v>
      </c>
      <c r="T35" s="189" t="e">
        <f t="shared" ref="T35:T36" si="16">H35</f>
        <v>#DIV/0!</v>
      </c>
      <c r="U35" s="189" t="e">
        <f t="shared" ref="U35:U36" si="17">I35</f>
        <v>#DIV/0!</v>
      </c>
      <c r="V35" s="189" t="e">
        <f t="shared" ref="V35:V36" si="18">J35</f>
        <v>#DIV/0!</v>
      </c>
      <c r="W35" s="189" t="e">
        <f t="shared" ref="W35:W36" si="19">K35</f>
        <v>#DIV/0!</v>
      </c>
      <c r="X35" s="9"/>
      <c r="Y35" s="9"/>
    </row>
    <row r="36" spans="1:25" ht="32.25" customHeight="1" thickTop="1" thickBot="1">
      <c r="A36" s="9"/>
      <c r="B36" s="195"/>
      <c r="D36" s="192" t="s">
        <v>124</v>
      </c>
      <c r="E36" s="196">
        <f>Rel_llocs_treball_MD_JUST!$D$518</f>
        <v>0</v>
      </c>
      <c r="F36" s="188">
        <f>Rel_llocs_treball_MD_JUST!D523</f>
        <v>0</v>
      </c>
      <c r="G36" s="188">
        <f>Rel_llocs_treball_MD_JUST!D526</f>
        <v>0</v>
      </c>
      <c r="H36" s="189" t="e">
        <f>Rel_llocs_treball_MD_JUST!D529</f>
        <v>#DIV/0!</v>
      </c>
      <c r="I36" s="189" t="e">
        <f>Rel_llocs_treball_MD_JUST!D532</f>
        <v>#DIV/0!</v>
      </c>
      <c r="J36" s="189" t="e">
        <f>Rel_llocs_treball_MD_JUST!D535</f>
        <v>#DIV/0!</v>
      </c>
      <c r="K36" s="189" t="e">
        <f>Rel_llocs_treball_MD_JUST!D538</f>
        <v>#DIV/0!</v>
      </c>
      <c r="L36" s="179"/>
      <c r="M36" s="9"/>
      <c r="N36" s="195"/>
      <c r="P36" s="194" t="s">
        <v>124</v>
      </c>
      <c r="Q36" s="196">
        <f t="shared" si="15"/>
        <v>0</v>
      </c>
      <c r="R36" s="196">
        <f t="shared" si="11"/>
        <v>0</v>
      </c>
      <c r="S36" s="196">
        <f t="shared" si="11"/>
        <v>0</v>
      </c>
      <c r="T36" s="189" t="e">
        <f t="shared" si="16"/>
        <v>#DIV/0!</v>
      </c>
      <c r="U36" s="189" t="e">
        <f t="shared" si="17"/>
        <v>#DIV/0!</v>
      </c>
      <c r="V36" s="189" t="e">
        <f t="shared" si="18"/>
        <v>#DIV/0!</v>
      </c>
      <c r="W36" s="189" t="e">
        <f t="shared" si="19"/>
        <v>#DIV/0!</v>
      </c>
      <c r="X36" s="9"/>
      <c r="Y36" s="9"/>
    </row>
    <row r="37" spans="1:25" ht="13.5" thickTop="1">
      <c r="A37" s="9"/>
      <c r="B37" s="195"/>
      <c r="C37" s="110"/>
      <c r="D37" s="10"/>
      <c r="E37" s="110"/>
      <c r="F37" s="10"/>
      <c r="G37" s="110"/>
      <c r="H37" s="10"/>
      <c r="I37" s="10"/>
      <c r="J37" s="10"/>
      <c r="K37" s="10"/>
      <c r="M37" s="10"/>
      <c r="N37" s="10"/>
      <c r="O37" s="10"/>
      <c r="P37" s="10"/>
      <c r="Q37" s="10"/>
      <c r="R37" s="10"/>
      <c r="S37" s="10"/>
      <c r="T37" s="10"/>
      <c r="U37" s="10"/>
      <c r="V37" s="9"/>
      <c r="W37" s="9"/>
      <c r="X37" s="9"/>
      <c r="Y37" s="9"/>
    </row>
    <row r="38" spans="1:25" ht="13.5" thickBot="1">
      <c r="A38" s="9"/>
      <c r="B38" s="781" t="s">
        <v>136</v>
      </c>
      <c r="C38" s="781"/>
      <c r="D38" s="781"/>
      <c r="E38" s="781"/>
      <c r="F38" s="781"/>
      <c r="G38" s="781"/>
      <c r="H38" s="781"/>
      <c r="I38" s="781"/>
      <c r="J38" s="781"/>
      <c r="K38" s="781"/>
      <c r="L38" s="220"/>
      <c r="M38" s="220"/>
      <c r="N38" s="220"/>
      <c r="O38" s="221"/>
      <c r="P38" s="220"/>
      <c r="Q38" s="221"/>
      <c r="R38" s="220"/>
      <c r="S38" s="221"/>
      <c r="T38" s="220"/>
      <c r="U38" s="220"/>
      <c r="V38" s="220"/>
      <c r="W38" s="220"/>
      <c r="X38" s="9"/>
      <c r="Y38" s="9"/>
    </row>
    <row r="39" spans="1:25" ht="13.5" thickTop="1" thickBot="1">
      <c r="A39" s="9"/>
      <c r="B39" s="10"/>
      <c r="C39" s="110"/>
      <c r="D39" s="10"/>
      <c r="E39" s="110"/>
      <c r="F39" s="10"/>
      <c r="G39" s="110"/>
      <c r="H39" s="10"/>
      <c r="I39" s="10"/>
      <c r="J39" s="10"/>
      <c r="K39" s="10"/>
      <c r="M39" s="10"/>
      <c r="N39" s="10"/>
      <c r="O39" s="110"/>
      <c r="P39" s="10"/>
      <c r="Q39" s="110"/>
      <c r="R39" s="10"/>
      <c r="S39" s="110"/>
      <c r="T39" s="10"/>
      <c r="U39" s="10"/>
      <c r="V39" s="9"/>
      <c r="W39" s="9"/>
      <c r="X39" s="9"/>
      <c r="Y39" s="9"/>
    </row>
    <row r="40" spans="1:25" ht="26.25" customHeight="1" thickTop="1" thickBot="1">
      <c r="A40" s="9"/>
      <c r="B40" s="761" t="s">
        <v>154</v>
      </c>
      <c r="C40" s="761"/>
      <c r="D40" s="761"/>
      <c r="E40" s="761"/>
      <c r="F40" s="761"/>
      <c r="G40" s="761"/>
      <c r="H40" s="787">
        <f>Rel_llocs_treball_FS_64_33_JUST!D523</f>
        <v>0</v>
      </c>
      <c r="I40" s="787"/>
      <c r="J40" s="787"/>
      <c r="K40" s="787"/>
      <c r="L40" s="197"/>
      <c r="M40" s="9"/>
      <c r="N40" s="772" t="s">
        <v>154</v>
      </c>
      <c r="O40" s="773"/>
      <c r="P40" s="773"/>
      <c r="Q40" s="773"/>
      <c r="R40" s="773"/>
      <c r="S40" s="774"/>
      <c r="T40" s="769">
        <f>H40</f>
        <v>0</v>
      </c>
      <c r="U40" s="770"/>
      <c r="V40" s="770"/>
      <c r="W40" s="771"/>
      <c r="X40" s="9"/>
      <c r="Y40" s="9"/>
    </row>
    <row r="41" spans="1:25" ht="14.25" customHeight="1" thickTop="1" thickBot="1">
      <c r="A41" s="9"/>
      <c r="B41" s="761" t="s">
        <v>173</v>
      </c>
      <c r="C41" s="761"/>
      <c r="D41" s="761"/>
      <c r="E41" s="761"/>
      <c r="F41" s="761"/>
      <c r="G41" s="761"/>
      <c r="H41" s="759">
        <f>Rel_llocs_treball_FS_64_33_JUST!$F$532</f>
        <v>0</v>
      </c>
      <c r="I41" s="759"/>
      <c r="J41" s="759"/>
      <c r="K41" s="759"/>
      <c r="L41" s="197"/>
      <c r="M41" s="9"/>
      <c r="N41" s="733" t="s">
        <v>173</v>
      </c>
      <c r="O41" s="734"/>
      <c r="P41" s="734"/>
      <c r="Q41" s="734"/>
      <c r="R41" s="734"/>
      <c r="S41" s="735"/>
      <c r="T41" s="766">
        <f>Rel_llocs_treball_FS_64_33_JUST!$F$533</f>
        <v>0</v>
      </c>
      <c r="U41" s="767"/>
      <c r="V41" s="767"/>
      <c r="W41" s="768"/>
      <c r="X41" s="9"/>
      <c r="Y41" s="9"/>
    </row>
    <row r="42" spans="1:25" ht="27.75" customHeight="1" thickTop="1" thickBot="1">
      <c r="A42" s="9"/>
      <c r="B42" s="761" t="s">
        <v>174</v>
      </c>
      <c r="C42" s="761"/>
      <c r="D42" s="761"/>
      <c r="E42" s="761"/>
      <c r="F42" s="761"/>
      <c r="G42" s="761"/>
      <c r="H42" s="759">
        <f>ROUND(H41*1.1,2)</f>
        <v>0</v>
      </c>
      <c r="I42" s="759"/>
      <c r="J42" s="759"/>
      <c r="K42" s="759"/>
      <c r="L42" s="197"/>
      <c r="M42" s="9"/>
      <c r="N42" s="775" t="s">
        <v>174</v>
      </c>
      <c r="O42" s="776"/>
      <c r="P42" s="776"/>
      <c r="Q42" s="776"/>
      <c r="R42" s="776"/>
      <c r="S42" s="776"/>
      <c r="T42" s="766">
        <f>ROUND(T41*1.1,2)</f>
        <v>0</v>
      </c>
      <c r="U42" s="767"/>
      <c r="V42" s="767"/>
      <c r="W42" s="768"/>
      <c r="X42" s="9"/>
      <c r="Y42" s="9"/>
    </row>
    <row r="43" spans="1:25" s="222" customFormat="1" ht="13" thickTop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s="222" customForma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13" thickBot="1">
      <c r="A45" s="9"/>
      <c r="B45" s="109"/>
      <c r="C45" s="109"/>
      <c r="D45" s="109"/>
      <c r="E45" s="10"/>
      <c r="F45" s="10"/>
      <c r="G45" s="10"/>
      <c r="H45" s="10"/>
      <c r="I45" s="10"/>
      <c r="J45" s="10"/>
      <c r="K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9"/>
      <c r="Y45" s="9"/>
    </row>
    <row r="46" spans="1:25" ht="14" thickTop="1" thickBot="1">
      <c r="A46" s="9"/>
      <c r="B46" s="782" t="s">
        <v>155</v>
      </c>
      <c r="C46" s="782"/>
      <c r="D46" s="782"/>
      <c r="E46" s="782"/>
      <c r="F46" s="783" t="s">
        <v>156</v>
      </c>
      <c r="G46" s="783"/>
      <c r="H46" s="784" t="s">
        <v>161</v>
      </c>
      <c r="I46" s="785"/>
      <c r="J46" s="785"/>
      <c r="K46" s="786"/>
      <c r="M46" s="9"/>
      <c r="N46" s="746" t="s">
        <v>155</v>
      </c>
      <c r="O46" s="746"/>
      <c r="P46" s="746"/>
      <c r="Q46" s="746"/>
      <c r="R46" s="746" t="s">
        <v>156</v>
      </c>
      <c r="S46" s="746"/>
      <c r="T46" s="747" t="s">
        <v>161</v>
      </c>
      <c r="U46" s="748"/>
      <c r="V46" s="748"/>
      <c r="W46" s="749"/>
      <c r="X46" s="9"/>
      <c r="Y46" s="9"/>
    </row>
    <row r="47" spans="1:25" ht="91" thickTop="1" thickBot="1">
      <c r="A47" s="180"/>
      <c r="B47" s="777" t="s">
        <v>54</v>
      </c>
      <c r="C47" s="778"/>
      <c r="D47" s="779" t="s">
        <v>127</v>
      </c>
      <c r="E47" s="780"/>
      <c r="F47" s="235" t="s">
        <v>147</v>
      </c>
      <c r="G47" s="235" t="s">
        <v>148</v>
      </c>
      <c r="H47" s="236" t="s">
        <v>153</v>
      </c>
      <c r="I47" s="236" t="s">
        <v>157</v>
      </c>
      <c r="J47" s="236" t="s">
        <v>158</v>
      </c>
      <c r="K47" s="236" t="s">
        <v>159</v>
      </c>
      <c r="M47" s="9"/>
      <c r="N47" s="762" t="s">
        <v>54</v>
      </c>
      <c r="O47" s="763"/>
      <c r="P47" s="764" t="s">
        <v>127</v>
      </c>
      <c r="Q47" s="765"/>
      <c r="R47" s="234" t="s">
        <v>147</v>
      </c>
      <c r="S47" s="234" t="s">
        <v>148</v>
      </c>
      <c r="T47" s="234" t="s">
        <v>153</v>
      </c>
      <c r="U47" s="234" t="s">
        <v>157</v>
      </c>
      <c r="V47" s="234" t="s">
        <v>158</v>
      </c>
      <c r="W47" s="234" t="s">
        <v>159</v>
      </c>
      <c r="X47" s="9"/>
      <c r="Y47" s="9"/>
    </row>
    <row r="48" spans="1:25" ht="32.25" customHeight="1" thickTop="1" thickBot="1">
      <c r="A48" s="180"/>
      <c r="B48" s="187" t="s">
        <v>125</v>
      </c>
      <c r="C48" s="188">
        <f>Rel_llocs_treball_FS_64_33_JUST!$D$524</f>
        <v>0</v>
      </c>
      <c r="D48" s="187" t="s">
        <v>125</v>
      </c>
      <c r="E48" s="188">
        <f>Rel_llocs_treball_FS_64_33_JUST!$D$526</f>
        <v>0</v>
      </c>
      <c r="F48" s="188">
        <f>Rel_llocs_treball_FS_64_33_JUST!D532</f>
        <v>0</v>
      </c>
      <c r="G48" s="188">
        <f>Rel_llocs_treball_FS_64_33_JUST!D535</f>
        <v>0</v>
      </c>
      <c r="H48" s="189" t="e">
        <f>Rel_llocs_treball_FS_64_33_JUST!D538</f>
        <v>#DIV/0!</v>
      </c>
      <c r="I48" s="189" t="e">
        <f>Rel_llocs_treball_FS_64_33_JUST!D541</f>
        <v>#DIV/0!</v>
      </c>
      <c r="J48" s="189" t="e">
        <f>Rel_llocs_treball_FS_64_33_JUST!D544</f>
        <v>#DIV/0!</v>
      </c>
      <c r="K48" s="189" t="e">
        <f>Rel_llocs_treball_FS_64_33_JUST!D547</f>
        <v>#DIV/0!</v>
      </c>
      <c r="M48" s="9"/>
      <c r="N48" s="191" t="s">
        <v>125</v>
      </c>
      <c r="O48" s="188">
        <f>C48</f>
        <v>0</v>
      </c>
      <c r="P48" s="191" t="s">
        <v>125</v>
      </c>
      <c r="Q48" s="188">
        <f>E48</f>
        <v>0</v>
      </c>
      <c r="R48" s="188">
        <f t="shared" ref="R48:T48" si="20">F48</f>
        <v>0</v>
      </c>
      <c r="S48" s="188">
        <f t="shared" si="20"/>
        <v>0</v>
      </c>
      <c r="T48" s="189" t="e">
        <f t="shared" si="20"/>
        <v>#DIV/0!</v>
      </c>
      <c r="U48" s="189" t="e">
        <f t="shared" ref="U48" si="21">I48</f>
        <v>#DIV/0!</v>
      </c>
      <c r="V48" s="189" t="e">
        <f t="shared" ref="V48" si="22">J48</f>
        <v>#DIV/0!</v>
      </c>
      <c r="W48" s="189" t="e">
        <f t="shared" ref="W48" si="23">K48</f>
        <v>#DIV/0!</v>
      </c>
      <c r="X48" s="9"/>
      <c r="Y48" s="9"/>
    </row>
    <row r="49" spans="1:25" ht="32.25" customHeight="1" thickTop="1" thickBot="1">
      <c r="A49" s="180"/>
      <c r="B49" s="192" t="s">
        <v>126</v>
      </c>
      <c r="C49" s="193">
        <f>Rel_llocs_treball_FS_64_33_JUST!$D$525</f>
        <v>0</v>
      </c>
      <c r="D49" s="192" t="s">
        <v>126</v>
      </c>
      <c r="E49" s="193">
        <f>Rel_llocs_treball_FS_64_33_JUST!$D$527</f>
        <v>0</v>
      </c>
      <c r="F49" s="188">
        <f>Rel_llocs_treball_FS_64_33_JUST!D533</f>
        <v>0</v>
      </c>
      <c r="G49" s="188">
        <f>Rel_llocs_treball_FS_64_33_JUST!D536</f>
        <v>0</v>
      </c>
      <c r="H49" s="189" t="e">
        <f>Rel_llocs_treball_FS_64_33_JUST!D539</f>
        <v>#DIV/0!</v>
      </c>
      <c r="I49" s="189" t="e">
        <f>Rel_llocs_treball_FS_64_33_JUST!D542</f>
        <v>#DIV/0!</v>
      </c>
      <c r="J49" s="189" t="e">
        <f>Rel_llocs_treball_FS_64_33_JUST!D545</f>
        <v>#DIV/0!</v>
      </c>
      <c r="K49" s="189" t="e">
        <f>Rel_llocs_treball_FS_64_33_JUST!D548</f>
        <v>#DIV/0!</v>
      </c>
      <c r="M49" s="9"/>
      <c r="N49" s="194" t="s">
        <v>126</v>
      </c>
      <c r="O49" s="188">
        <f>C49</f>
        <v>0</v>
      </c>
      <c r="P49" s="194" t="s">
        <v>126</v>
      </c>
      <c r="Q49" s="188">
        <f t="shared" ref="Q49:Q50" si="24">E49</f>
        <v>0</v>
      </c>
      <c r="R49" s="188">
        <f t="shared" ref="R49:R50" si="25">F49</f>
        <v>0</v>
      </c>
      <c r="S49" s="188">
        <f t="shared" ref="S49:S50" si="26">G49</f>
        <v>0</v>
      </c>
      <c r="T49" s="189" t="e">
        <f t="shared" ref="T49:T50" si="27">H49</f>
        <v>#DIV/0!</v>
      </c>
      <c r="U49" s="189" t="e">
        <f t="shared" ref="U49:U50" si="28">I49</f>
        <v>#DIV/0!</v>
      </c>
      <c r="V49" s="189" t="e">
        <f t="shared" ref="V49:V50" si="29">J49</f>
        <v>#DIV/0!</v>
      </c>
      <c r="W49" s="189" t="e">
        <f t="shared" ref="W49:W50" si="30">K49</f>
        <v>#DIV/0!</v>
      </c>
      <c r="X49" s="9"/>
      <c r="Y49" s="9"/>
    </row>
    <row r="50" spans="1:25" ht="32.25" customHeight="1" thickTop="1" thickBot="1">
      <c r="A50" s="10"/>
      <c r="B50" s="195"/>
      <c r="D50" s="192" t="s">
        <v>124</v>
      </c>
      <c r="E50" s="193">
        <f>Rel_llocs_treball_FS_64_33_JUST!$D$528</f>
        <v>0</v>
      </c>
      <c r="F50" s="188">
        <f>Rel_llocs_treball_FS_64_33_JUST!D534</f>
        <v>0</v>
      </c>
      <c r="G50" s="188">
        <f>Rel_llocs_treball_FS_64_33_JUST!D537</f>
        <v>0</v>
      </c>
      <c r="H50" s="189" t="e">
        <f>Rel_llocs_treball_FS_64_33_JUST!D540</f>
        <v>#DIV/0!</v>
      </c>
      <c r="I50" s="189" t="e">
        <f>Rel_llocs_treball_FS_64_33_JUST!D543</f>
        <v>#DIV/0!</v>
      </c>
      <c r="J50" s="189" t="e">
        <f>Rel_llocs_treball_FS_64_33_JUST!D546</f>
        <v>#DIV/0!</v>
      </c>
      <c r="K50" s="189" t="e">
        <f>Rel_llocs_treball_FS_64_33_JUST!D549</f>
        <v>#DIV/0!</v>
      </c>
      <c r="L50" s="179"/>
      <c r="M50" s="9"/>
      <c r="N50" s="195"/>
      <c r="P50" s="194" t="s">
        <v>124</v>
      </c>
      <c r="Q50" s="188">
        <f t="shared" si="24"/>
        <v>0</v>
      </c>
      <c r="R50" s="188">
        <f t="shared" si="25"/>
        <v>0</v>
      </c>
      <c r="S50" s="188">
        <f t="shared" si="26"/>
        <v>0</v>
      </c>
      <c r="T50" s="189" t="e">
        <f t="shared" si="27"/>
        <v>#DIV/0!</v>
      </c>
      <c r="U50" s="189" t="e">
        <f t="shared" si="28"/>
        <v>#DIV/0!</v>
      </c>
      <c r="V50" s="189" t="e">
        <f t="shared" si="29"/>
        <v>#DIV/0!</v>
      </c>
      <c r="W50" s="189" t="e">
        <f t="shared" si="30"/>
        <v>#DIV/0!</v>
      </c>
      <c r="X50" s="9"/>
      <c r="Y50" s="9"/>
    </row>
    <row r="51" spans="1:25" ht="13.5" thickTop="1" thickBot="1">
      <c r="A51" s="9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9"/>
      <c r="Y51" s="9"/>
    </row>
    <row r="52" spans="1:25" ht="13" thickTop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223"/>
      <c r="M52" s="223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idden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idden="1"/>
    <row r="61" spans="1:25" hidden="1"/>
    <row r="62" spans="1:25" hidden="1"/>
    <row r="63" spans="1:25" hidden="1"/>
    <row r="64" spans="1:25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spans="1:1" hidden="1"/>
    <row r="210" spans="1:1" hidden="1">
      <c r="A210" s="182">
        <f>H13</f>
        <v>0</v>
      </c>
    </row>
  </sheetData>
  <sheetProtection algorithmName="SHA-512" hashValue="DUSK2+Tl7rsnoGz9QUr48mcf+x9nvro5brnTmLeoZOY5YL2fneiB+D0cszEpVVCbrVz7AnGFDV32/m8oH6Ueig==" saltValue="ozVBh+hhDmC6UwqhQqsNcA==" spinCount="100000" sheet="1" selectLockedCells="1" selectUnlockedCells="1"/>
  <protectedRanges>
    <protectedRange sqref="M10" name="Rango1"/>
    <protectedRange sqref="F16:F18 H26:H28 F46 T13:T15 T41:T42 R23 R37 F29:F32 T26:T28 H41:H42 H13:H15 R29:R32 R16:R18 R46" name="Rango2"/>
    <protectedRange sqref="O38:O39 Q38:Q39 S38:S39 E37:E39 G37:G39 C37:C39 T40" name="Rango2_3"/>
    <protectedRange sqref="F40" name="Rango2_3_1"/>
  </protectedRanges>
  <mergeCells count="76">
    <mergeCell ref="T46:W46"/>
    <mergeCell ref="D33:E33"/>
    <mergeCell ref="T13:W13"/>
    <mergeCell ref="N19:O19"/>
    <mergeCell ref="P19:Q19"/>
    <mergeCell ref="B18:E18"/>
    <mergeCell ref="F18:G18"/>
    <mergeCell ref="H18:K18"/>
    <mergeCell ref="T14:W14"/>
    <mergeCell ref="T15:W15"/>
    <mergeCell ref="B32:E32"/>
    <mergeCell ref="F32:G32"/>
    <mergeCell ref="H32:K32"/>
    <mergeCell ref="N32:Q32"/>
    <mergeCell ref="R32:S32"/>
    <mergeCell ref="T42:W42"/>
    <mergeCell ref="H40:K40"/>
    <mergeCell ref="H41:K41"/>
    <mergeCell ref="H42:K42"/>
    <mergeCell ref="B40:G40"/>
    <mergeCell ref="B41:G41"/>
    <mergeCell ref="B42:G42"/>
    <mergeCell ref="B47:C47"/>
    <mergeCell ref="B19:C19"/>
    <mergeCell ref="D19:E19"/>
    <mergeCell ref="D47:E47"/>
    <mergeCell ref="B33:C33"/>
    <mergeCell ref="B38:K38"/>
    <mergeCell ref="B24:K24"/>
    <mergeCell ref="B46:E46"/>
    <mergeCell ref="F46:G46"/>
    <mergeCell ref="H46:K46"/>
    <mergeCell ref="B26:G26"/>
    <mergeCell ref="B27:G27"/>
    <mergeCell ref="B28:G28"/>
    <mergeCell ref="H26:K26"/>
    <mergeCell ref="H27:K27"/>
    <mergeCell ref="H28:K28"/>
    <mergeCell ref="N47:O47"/>
    <mergeCell ref="P47:Q47"/>
    <mergeCell ref="T27:W27"/>
    <mergeCell ref="T28:W28"/>
    <mergeCell ref="T40:W40"/>
    <mergeCell ref="N40:S40"/>
    <mergeCell ref="N41:S41"/>
    <mergeCell ref="T41:W41"/>
    <mergeCell ref="N27:S27"/>
    <mergeCell ref="N28:S28"/>
    <mergeCell ref="N42:S42"/>
    <mergeCell ref="N33:O33"/>
    <mergeCell ref="P33:Q33"/>
    <mergeCell ref="N46:Q46"/>
    <mergeCell ref="R46:S46"/>
    <mergeCell ref="T32:W32"/>
    <mergeCell ref="H14:K14"/>
    <mergeCell ref="H15:K15"/>
    <mergeCell ref="B13:G13"/>
    <mergeCell ref="B14:G14"/>
    <mergeCell ref="B15:G15"/>
    <mergeCell ref="E9:K9"/>
    <mergeCell ref="B9:D9"/>
    <mergeCell ref="B10:D10"/>
    <mergeCell ref="E10:K10"/>
    <mergeCell ref="H13:K13"/>
    <mergeCell ref="N9:O9"/>
    <mergeCell ref="P9:R9"/>
    <mergeCell ref="N26:S26"/>
    <mergeCell ref="N10:R10"/>
    <mergeCell ref="T26:W26"/>
    <mergeCell ref="N14:S14"/>
    <mergeCell ref="N15:S15"/>
    <mergeCell ref="N13:S13"/>
    <mergeCell ref="N12:W12"/>
    <mergeCell ref="N18:Q18"/>
    <mergeCell ref="R18:S18"/>
    <mergeCell ref="T18:W18"/>
  </mergeCells>
  <pageMargins left="0.70866141732283472" right="0.70866141732283472" top="0.74803149606299213" bottom="0.74803149606299213" header="0.31496062992125984" footer="0.31496062992125984"/>
  <pageSetup paperSize="9" scale="42" fitToHeight="0" orientation="landscape" r:id="rId1"/>
  <headerFooter>
    <oddFooter>&amp;CG146NCESP-081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3"/>
  <dimension ref="A1:FD2014"/>
  <sheetViews>
    <sheetView topLeftCell="B1" workbookViewId="0">
      <selection activeCell="F7" sqref="F7"/>
    </sheetView>
  </sheetViews>
  <sheetFormatPr defaultColWidth="0" defaultRowHeight="12.5" zeroHeight="1"/>
  <cols>
    <col min="1" max="1" width="1.54296875" style="12" customWidth="1"/>
    <col min="2" max="2" width="8.54296875" style="12" customWidth="1"/>
    <col min="3" max="3" width="18.54296875" style="15" customWidth="1"/>
    <col min="4" max="4" width="43.453125" style="12" customWidth="1"/>
    <col min="5" max="6" width="14.54296875" style="12" customWidth="1"/>
    <col min="7" max="7" width="16.54296875" style="15" customWidth="1"/>
    <col min="8" max="8" width="19.453125" style="15" customWidth="1"/>
    <col min="9" max="9" width="14.453125" style="15" customWidth="1"/>
    <col min="10" max="10" width="8.54296875" style="15" customWidth="1"/>
    <col min="11" max="11" width="6.26953125" style="15" customWidth="1"/>
    <col min="12" max="12" width="5.54296875" style="15" customWidth="1"/>
    <col min="13" max="16" width="8.26953125" style="15" customWidth="1"/>
    <col min="17" max="17" width="13.453125" style="15" customWidth="1"/>
    <col min="18" max="19" width="9.26953125" style="15" customWidth="1"/>
    <col min="20" max="21" width="9.26953125" style="4" hidden="1" customWidth="1"/>
    <col min="22" max="47" width="12.54296875" style="15" hidden="1" customWidth="1"/>
    <col min="48" max="80" width="9.26953125" style="12" hidden="1" customWidth="1"/>
    <col min="81" max="81" width="18.54296875" style="12" hidden="1" customWidth="1"/>
    <col min="82" max="82" width="9.26953125" style="12" hidden="1" customWidth="1"/>
    <col min="83" max="83" width="11.54296875" style="12" hidden="1" customWidth="1"/>
    <col min="84" max="84" width="12" style="12" hidden="1" customWidth="1"/>
    <col min="85" max="160" width="9.26953125" style="12" hidden="1" customWidth="1"/>
    <col min="161" max="16384" width="9.26953125" style="6" hidden="1"/>
  </cols>
  <sheetData>
    <row r="1" spans="1:160" ht="51" customHeight="1" thickBot="1">
      <c r="A1" s="9"/>
      <c r="B1" s="10"/>
      <c r="C1" s="4"/>
      <c r="D1" s="10"/>
      <c r="E1" s="10"/>
      <c r="F1" s="10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60" ht="16.5" customHeight="1" thickTop="1" thickBot="1">
      <c r="A2" s="9"/>
      <c r="B2" s="797" t="s">
        <v>30</v>
      </c>
      <c r="C2" s="798"/>
      <c r="D2" s="798"/>
      <c r="E2" s="798"/>
      <c r="F2" s="798"/>
      <c r="G2" s="798"/>
      <c r="H2" s="798"/>
      <c r="I2" s="60" t="s">
        <v>23</v>
      </c>
      <c r="J2" s="36"/>
      <c r="K2" s="4"/>
      <c r="L2" s="4"/>
      <c r="M2" s="794" t="s">
        <v>29</v>
      </c>
      <c r="N2" s="795"/>
      <c r="O2" s="795"/>
      <c r="P2" s="795"/>
      <c r="Q2" s="796"/>
      <c r="R2" s="5"/>
      <c r="S2" s="4"/>
      <c r="CA2" s="7" t="s">
        <v>26</v>
      </c>
      <c r="CB2" s="7"/>
      <c r="CD2" s="7"/>
      <c r="CH2" s="37"/>
    </row>
    <row r="3" spans="1:160" ht="13.5" customHeight="1" thickBot="1">
      <c r="A3" s="17"/>
      <c r="B3" s="810"/>
      <c r="C3" s="810"/>
      <c r="D3" s="810"/>
      <c r="E3" s="810"/>
      <c r="F3" s="810"/>
      <c r="G3" s="810"/>
      <c r="H3" s="810"/>
      <c r="I3" s="810"/>
      <c r="J3" s="36"/>
      <c r="K3" s="4"/>
      <c r="L3" s="4"/>
      <c r="M3" s="63" t="s">
        <v>19</v>
      </c>
      <c r="N3" s="62" t="s">
        <v>18</v>
      </c>
      <c r="O3" s="62" t="s">
        <v>22</v>
      </c>
      <c r="P3" s="62" t="s">
        <v>20</v>
      </c>
      <c r="Q3" s="61" t="s">
        <v>21</v>
      </c>
      <c r="R3" s="5"/>
      <c r="S3" s="4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20"/>
      <c r="CD3" s="18"/>
      <c r="CE3" s="18"/>
      <c r="CF3" s="18"/>
      <c r="CG3" s="18"/>
      <c r="CH3" s="37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</row>
    <row r="4" spans="1:160" ht="15.75" customHeight="1" thickBot="1">
      <c r="A4" s="9"/>
      <c r="B4" s="42" t="s">
        <v>5</v>
      </c>
      <c r="C4" s="799" t="e">
        <f>#REF!</f>
        <v>#REF!</v>
      </c>
      <c r="D4" s="800"/>
      <c r="E4" s="800"/>
      <c r="F4" s="800"/>
      <c r="G4" s="801"/>
      <c r="H4" s="38" t="s">
        <v>6</v>
      </c>
      <c r="I4" s="49" t="e">
        <f>#REF!</f>
        <v>#REF!</v>
      </c>
      <c r="J4" s="22"/>
      <c r="K4" s="4"/>
      <c r="L4" s="4"/>
      <c r="M4" s="75">
        <f>CE1008</f>
        <v>0</v>
      </c>
      <c r="N4" s="76" t="e">
        <f>#REF!</f>
        <v>#REF!</v>
      </c>
      <c r="O4" s="76" t="e">
        <f>#REF!</f>
        <v>#REF!</v>
      </c>
      <c r="P4" s="76">
        <f>CF1008</f>
        <v>0</v>
      </c>
      <c r="Q4" s="77" t="e">
        <f>#REF!</f>
        <v>#REF!</v>
      </c>
      <c r="R4" s="5"/>
      <c r="S4" s="4"/>
      <c r="CC4" s="20" t="s">
        <v>14</v>
      </c>
      <c r="CH4" s="37"/>
    </row>
    <row r="5" spans="1:160" ht="13.5" customHeight="1" thickBot="1">
      <c r="A5" s="9"/>
      <c r="B5" s="22"/>
      <c r="C5" s="14"/>
      <c r="D5" s="23"/>
      <c r="E5" s="23"/>
      <c r="F5" s="66"/>
      <c r="G5" s="11"/>
      <c r="H5" s="11"/>
      <c r="I5" s="11"/>
      <c r="J5" s="11"/>
      <c r="K5" s="23"/>
      <c r="L5" s="66"/>
      <c r="M5" s="39"/>
      <c r="N5" s="39"/>
      <c r="O5" s="39"/>
      <c r="P5" s="39"/>
      <c r="Q5" s="23"/>
      <c r="R5" s="23"/>
      <c r="S5" s="23"/>
      <c r="T5" s="23"/>
      <c r="U5" s="23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CC5" s="20" t="s">
        <v>7</v>
      </c>
      <c r="CH5" s="23"/>
    </row>
    <row r="6" spans="1:160" ht="45" customHeight="1" thickBot="1">
      <c r="A6" s="9"/>
      <c r="B6" s="24" t="s">
        <v>8</v>
      </c>
      <c r="C6" s="25" t="s">
        <v>9</v>
      </c>
      <c r="D6" s="26" t="s">
        <v>10</v>
      </c>
      <c r="E6" s="25" t="s">
        <v>4</v>
      </c>
      <c r="F6" s="25" t="s">
        <v>31</v>
      </c>
      <c r="G6" s="8" t="s">
        <v>28</v>
      </c>
      <c r="H6" s="25" t="s">
        <v>11</v>
      </c>
      <c r="I6" s="48" t="s">
        <v>27</v>
      </c>
      <c r="J6" s="40"/>
      <c r="K6" s="45"/>
      <c r="L6" s="45"/>
      <c r="M6" s="46"/>
      <c r="N6" s="46"/>
      <c r="O6" s="46"/>
      <c r="P6" s="46"/>
      <c r="Q6" s="46"/>
      <c r="R6" s="46"/>
      <c r="S6" s="9"/>
      <c r="T6" s="9"/>
      <c r="U6" s="9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CC6" s="28" t="s">
        <v>0</v>
      </c>
      <c r="CE6" s="27" t="s">
        <v>24</v>
      </c>
      <c r="CF6" s="27" t="s">
        <v>25</v>
      </c>
    </row>
    <row r="7" spans="1:160" ht="14.25" customHeight="1" thickTop="1">
      <c r="A7" s="9"/>
      <c r="B7" s="29">
        <v>1</v>
      </c>
      <c r="C7" s="50"/>
      <c r="D7" s="51"/>
      <c r="E7" s="1"/>
      <c r="F7" s="1"/>
      <c r="G7" s="52"/>
      <c r="H7" s="1"/>
      <c r="I7" s="64"/>
      <c r="J7" s="41"/>
      <c r="K7" s="78"/>
      <c r="L7" s="78"/>
      <c r="M7" s="79"/>
      <c r="N7" s="79"/>
      <c r="O7" s="70"/>
      <c r="P7" s="70"/>
      <c r="Q7" s="70"/>
      <c r="R7" s="70"/>
      <c r="S7" s="9"/>
      <c r="T7" s="9"/>
      <c r="U7" s="9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CC7" s="30" t="s">
        <v>1</v>
      </c>
      <c r="CE7" s="68">
        <f t="shared" ref="CE7:CE70" si="0">IF(C7&lt;&gt;"",1,0)</f>
        <v>0</v>
      </c>
      <c r="CF7" s="68">
        <f t="shared" ref="CF7:CF70" si="1">IF(CE7=1,IF(E7&lt;&gt;"",IF(E7&lt;400,1,0),0),0)</f>
        <v>0</v>
      </c>
    </row>
    <row r="8" spans="1:160" ht="14.25" customHeight="1">
      <c r="A8" s="9"/>
      <c r="B8" s="33">
        <v>2</v>
      </c>
      <c r="C8" s="2"/>
      <c r="D8" s="53"/>
      <c r="E8" s="54"/>
      <c r="F8" s="54"/>
      <c r="G8" s="55"/>
      <c r="H8" s="2"/>
      <c r="I8" s="65"/>
      <c r="J8" s="41"/>
      <c r="K8" s="806" t="e">
        <f>IF(#REF!&gt;0,"REVISEU LA COLUMNA 'MISSATGE ERROR' DE LA PESTANYA ANTERIOR","")</f>
        <v>#REF!</v>
      </c>
      <c r="L8" s="807"/>
      <c r="M8" s="807"/>
      <c r="N8" s="807"/>
      <c r="O8" s="807"/>
      <c r="P8" s="807"/>
      <c r="Q8" s="807"/>
      <c r="R8" s="807"/>
      <c r="S8" s="9"/>
      <c r="T8" s="9"/>
      <c r="U8" s="9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CC8" s="30" t="s">
        <v>2</v>
      </c>
      <c r="CE8" s="32">
        <f t="shared" si="0"/>
        <v>0</v>
      </c>
      <c r="CF8" s="32">
        <f t="shared" si="1"/>
        <v>0</v>
      </c>
    </row>
    <row r="9" spans="1:160" ht="14.25" customHeight="1">
      <c r="A9" s="9"/>
      <c r="B9" s="33">
        <v>3</v>
      </c>
      <c r="C9" s="56"/>
      <c r="D9" s="57"/>
      <c r="E9" s="56"/>
      <c r="F9" s="56"/>
      <c r="G9" s="58"/>
      <c r="H9" s="2"/>
      <c r="I9" s="65"/>
      <c r="J9" s="41"/>
      <c r="K9" s="80" t="e">
        <f>IF(#REF!&gt;0,"TENIU","")</f>
        <v>#REF!</v>
      </c>
      <c r="L9" s="80" t="e">
        <f>IF(#REF!&gt;0,#REF!,"")</f>
        <v>#REF!</v>
      </c>
      <c r="M9" s="808" t="e">
        <f>IF(#REF!=1,"LÍNIA AMB ERROR",IF(#REF!&gt;1,"LÍNIES AMB ERRORS",""))</f>
        <v>#REF!</v>
      </c>
      <c r="N9" s="809"/>
      <c r="O9" s="809"/>
      <c r="P9" s="809"/>
      <c r="Q9" s="809"/>
      <c r="R9" s="809"/>
      <c r="S9" s="9"/>
      <c r="T9" s="9"/>
      <c r="U9" s="9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CC9" s="30" t="s">
        <v>3</v>
      </c>
      <c r="CE9" s="32">
        <f t="shared" si="0"/>
        <v>0</v>
      </c>
      <c r="CF9" s="32">
        <f t="shared" si="1"/>
        <v>0</v>
      </c>
    </row>
    <row r="10" spans="1:160" ht="14.25" customHeight="1" thickBot="1">
      <c r="A10" s="9"/>
      <c r="B10" s="33">
        <v>4</v>
      </c>
      <c r="C10" s="2"/>
      <c r="D10" s="59"/>
      <c r="E10" s="2"/>
      <c r="F10" s="2"/>
      <c r="G10" s="55"/>
      <c r="H10" s="2"/>
      <c r="I10" s="65"/>
      <c r="J10" s="41"/>
      <c r="K10" s="81"/>
      <c r="L10" s="81"/>
      <c r="M10" s="81"/>
      <c r="N10" s="81"/>
      <c r="O10" s="81"/>
      <c r="P10" s="81"/>
      <c r="Q10" s="81"/>
      <c r="R10" s="81"/>
      <c r="S10" s="9"/>
      <c r="T10" s="9"/>
      <c r="U10" s="9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CC10" s="30" t="s">
        <v>12</v>
      </c>
      <c r="CE10" s="32">
        <f t="shared" si="0"/>
        <v>0</v>
      </c>
      <c r="CF10" s="32">
        <f t="shared" si="1"/>
        <v>0</v>
      </c>
    </row>
    <row r="11" spans="1:160" ht="14.25" customHeight="1" thickTop="1">
      <c r="A11" s="9"/>
      <c r="B11" s="33">
        <v>5</v>
      </c>
      <c r="C11" s="56"/>
      <c r="D11" s="57"/>
      <c r="E11" s="56"/>
      <c r="F11" s="56"/>
      <c r="G11" s="58"/>
      <c r="H11" s="2"/>
      <c r="I11" s="65"/>
      <c r="J11" s="41"/>
      <c r="K11" s="72"/>
      <c r="L11" s="73"/>
      <c r="M11" s="74"/>
      <c r="N11" s="74"/>
      <c r="O11" s="74"/>
      <c r="P11" s="74"/>
      <c r="Q11" s="74"/>
      <c r="R11" s="74"/>
      <c r="S11" s="9"/>
      <c r="T11" s="9"/>
      <c r="U11" s="9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CC11" s="34" t="s">
        <v>13</v>
      </c>
      <c r="CE11" s="32">
        <f t="shared" si="0"/>
        <v>0</v>
      </c>
      <c r="CF11" s="32">
        <f t="shared" si="1"/>
        <v>0</v>
      </c>
    </row>
    <row r="12" spans="1:160" ht="14.25" customHeight="1">
      <c r="A12" s="9"/>
      <c r="B12" s="33">
        <v>6</v>
      </c>
      <c r="C12" s="2"/>
      <c r="D12" s="59"/>
      <c r="E12" s="2"/>
      <c r="F12" s="2"/>
      <c r="G12" s="55"/>
      <c r="H12" s="2"/>
      <c r="I12" s="65"/>
      <c r="J12" s="41"/>
      <c r="K12" s="69"/>
      <c r="L12" s="69"/>
      <c r="M12" s="69"/>
      <c r="N12" s="69"/>
      <c r="O12" s="69"/>
      <c r="P12" s="69"/>
      <c r="Q12" s="69"/>
      <c r="R12" s="69"/>
      <c r="S12" s="9"/>
      <c r="T12" s="9"/>
      <c r="U12" s="9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CE12" s="32">
        <f t="shared" si="0"/>
        <v>0</v>
      </c>
      <c r="CF12" s="32">
        <f t="shared" si="1"/>
        <v>0</v>
      </c>
    </row>
    <row r="13" spans="1:160" ht="14.25" customHeight="1">
      <c r="A13" s="9"/>
      <c r="B13" s="33">
        <v>7</v>
      </c>
      <c r="C13" s="2"/>
      <c r="D13" s="59"/>
      <c r="E13" s="2"/>
      <c r="F13" s="2"/>
      <c r="G13" s="55"/>
      <c r="H13" s="56"/>
      <c r="I13" s="65"/>
      <c r="J13" s="41"/>
      <c r="K13" s="43"/>
      <c r="L13" s="69"/>
      <c r="M13" s="43"/>
      <c r="N13" s="69"/>
      <c r="O13" s="69"/>
      <c r="P13" s="69"/>
      <c r="Q13" s="69"/>
      <c r="R13" s="69"/>
      <c r="S13" s="9"/>
      <c r="T13" s="9"/>
      <c r="U13" s="9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CC13" s="15" t="s">
        <v>15</v>
      </c>
      <c r="CE13" s="32">
        <f t="shared" si="0"/>
        <v>0</v>
      </c>
      <c r="CF13" s="32">
        <f t="shared" si="1"/>
        <v>0</v>
      </c>
    </row>
    <row r="14" spans="1:160" ht="14.25" customHeight="1">
      <c r="A14" s="9"/>
      <c r="B14" s="33">
        <v>8</v>
      </c>
      <c r="C14" s="56"/>
      <c r="D14" s="57"/>
      <c r="E14" s="56"/>
      <c r="F14" s="56"/>
      <c r="G14" s="58"/>
      <c r="H14" s="2"/>
      <c r="I14" s="65"/>
      <c r="J14" s="41"/>
      <c r="K14" s="43"/>
      <c r="L14" s="69"/>
      <c r="M14" s="43"/>
      <c r="N14" s="69"/>
      <c r="O14" s="69"/>
      <c r="P14" s="69"/>
      <c r="Q14" s="69"/>
      <c r="R14" s="69"/>
      <c r="S14" s="9"/>
      <c r="T14" s="9"/>
      <c r="U14" s="9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CC14" s="28" t="s">
        <v>16</v>
      </c>
      <c r="CE14" s="32">
        <f t="shared" si="0"/>
        <v>0</v>
      </c>
      <c r="CF14" s="32">
        <f t="shared" si="1"/>
        <v>0</v>
      </c>
    </row>
    <row r="15" spans="1:160" ht="14.25" customHeight="1">
      <c r="A15" s="9"/>
      <c r="B15" s="33">
        <v>9</v>
      </c>
      <c r="C15" s="56"/>
      <c r="D15" s="57"/>
      <c r="E15" s="56"/>
      <c r="F15" s="56"/>
      <c r="G15" s="58"/>
      <c r="H15" s="2"/>
      <c r="I15" s="65"/>
      <c r="J15" s="41"/>
      <c r="K15" s="802"/>
      <c r="L15" s="803"/>
      <c r="M15" s="804"/>
      <c r="N15" s="805"/>
      <c r="O15" s="69"/>
      <c r="P15" s="69"/>
      <c r="Q15" s="69"/>
      <c r="R15" s="69"/>
      <c r="S15" s="9"/>
      <c r="T15" s="9"/>
      <c r="U15" s="9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CC15" s="34" t="s">
        <v>17</v>
      </c>
      <c r="CE15" s="32">
        <f t="shared" si="0"/>
        <v>0</v>
      </c>
      <c r="CF15" s="32">
        <f t="shared" si="1"/>
        <v>0</v>
      </c>
    </row>
    <row r="16" spans="1:160" ht="14.25" customHeight="1">
      <c r="A16" s="9"/>
      <c r="B16" s="33">
        <v>10</v>
      </c>
      <c r="C16" s="2"/>
      <c r="D16" s="59"/>
      <c r="E16" s="2"/>
      <c r="F16" s="2"/>
      <c r="G16" s="55"/>
      <c r="H16" s="2"/>
      <c r="I16" s="65"/>
      <c r="J16" s="41"/>
      <c r="K16" s="47"/>
      <c r="L16" s="47"/>
      <c r="M16" s="3"/>
      <c r="N16" s="71"/>
      <c r="O16" s="10"/>
      <c r="P16" s="10"/>
      <c r="Q16" s="10"/>
      <c r="R16" s="44"/>
      <c r="S16" s="9"/>
      <c r="T16" s="9"/>
      <c r="U16" s="9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CC16" s="67"/>
      <c r="CE16" s="32">
        <f t="shared" si="0"/>
        <v>0</v>
      </c>
      <c r="CF16" s="32">
        <f t="shared" si="1"/>
        <v>0</v>
      </c>
    </row>
    <row r="17" spans="1:84" ht="14.25" customHeight="1">
      <c r="A17" s="9"/>
      <c r="B17" s="33">
        <v>11</v>
      </c>
      <c r="C17" s="56"/>
      <c r="D17" s="57"/>
      <c r="E17" s="56"/>
      <c r="F17" s="56"/>
      <c r="G17" s="58"/>
      <c r="H17" s="2"/>
      <c r="I17" s="65"/>
      <c r="J17" s="41"/>
      <c r="K17" s="43"/>
      <c r="L17" s="69"/>
      <c r="M17" s="43"/>
      <c r="N17" s="10"/>
      <c r="O17" s="10"/>
      <c r="P17" s="10"/>
      <c r="Q17" s="10"/>
      <c r="R17" s="44"/>
      <c r="S17" s="9"/>
      <c r="T17" s="9"/>
      <c r="U17" s="9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CE17" s="32">
        <f t="shared" si="0"/>
        <v>0</v>
      </c>
      <c r="CF17" s="32">
        <f t="shared" si="1"/>
        <v>0</v>
      </c>
    </row>
    <row r="18" spans="1:84" ht="14.25" customHeight="1">
      <c r="A18" s="9"/>
      <c r="B18" s="33">
        <v>12</v>
      </c>
      <c r="C18" s="56"/>
      <c r="D18" s="57"/>
      <c r="E18" s="56"/>
      <c r="F18" s="56"/>
      <c r="G18" s="58"/>
      <c r="H18" s="2"/>
      <c r="I18" s="65"/>
      <c r="J18" s="41"/>
      <c r="K18" s="43"/>
      <c r="L18" s="69"/>
      <c r="M18" s="43"/>
      <c r="N18" s="10"/>
      <c r="O18" s="10"/>
      <c r="P18" s="10"/>
      <c r="Q18" s="10"/>
      <c r="R18" s="44"/>
      <c r="S18" s="9"/>
      <c r="T18" s="9"/>
      <c r="U18" s="9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CE18" s="32">
        <f t="shared" si="0"/>
        <v>0</v>
      </c>
      <c r="CF18" s="32">
        <f t="shared" si="1"/>
        <v>0</v>
      </c>
    </row>
    <row r="19" spans="1:84" ht="14.25" customHeight="1">
      <c r="A19" s="9"/>
      <c r="B19" s="33">
        <v>13</v>
      </c>
      <c r="C19" s="56"/>
      <c r="D19" s="57"/>
      <c r="E19" s="56"/>
      <c r="F19" s="56"/>
      <c r="G19" s="58"/>
      <c r="H19" s="2"/>
      <c r="I19" s="65"/>
      <c r="J19" s="41"/>
      <c r="K19" s="47"/>
      <c r="L19" s="47"/>
      <c r="M19" s="43"/>
      <c r="N19" s="10"/>
      <c r="O19" s="10"/>
      <c r="P19" s="10"/>
      <c r="Q19" s="10"/>
      <c r="R19" s="44"/>
      <c r="S19" s="9"/>
      <c r="T19" s="9"/>
      <c r="U19" s="9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CE19" s="32">
        <f t="shared" si="0"/>
        <v>0</v>
      </c>
      <c r="CF19" s="32">
        <f t="shared" si="1"/>
        <v>0</v>
      </c>
    </row>
    <row r="20" spans="1:84" ht="14.25" customHeight="1">
      <c r="A20" s="9"/>
      <c r="B20" s="33">
        <v>14</v>
      </c>
      <c r="C20" s="2"/>
      <c r="D20" s="59"/>
      <c r="E20" s="2"/>
      <c r="F20" s="2"/>
      <c r="G20" s="55"/>
      <c r="H20" s="2"/>
      <c r="I20" s="65"/>
      <c r="J20" s="41"/>
      <c r="K20" s="43"/>
      <c r="L20" s="69"/>
      <c r="M20" s="43"/>
      <c r="N20" s="10"/>
      <c r="O20" s="10"/>
      <c r="P20" s="10"/>
      <c r="Q20" s="10"/>
      <c r="R20" s="44"/>
      <c r="S20" s="9"/>
      <c r="T20" s="9"/>
      <c r="U20" s="9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CE20" s="32">
        <f t="shared" si="0"/>
        <v>0</v>
      </c>
      <c r="CF20" s="32">
        <f t="shared" si="1"/>
        <v>0</v>
      </c>
    </row>
    <row r="21" spans="1:84" ht="14.25" customHeight="1">
      <c r="A21" s="9"/>
      <c r="B21" s="33">
        <v>15</v>
      </c>
      <c r="C21" s="2"/>
      <c r="D21" s="59"/>
      <c r="E21" s="2"/>
      <c r="F21" s="2"/>
      <c r="G21" s="55"/>
      <c r="H21" s="2"/>
      <c r="I21" s="65"/>
      <c r="J21" s="41"/>
      <c r="K21" s="43"/>
      <c r="L21" s="69"/>
      <c r="M21" s="43"/>
      <c r="N21" s="10"/>
      <c r="O21" s="10"/>
      <c r="P21" s="10"/>
      <c r="Q21" s="10"/>
      <c r="R21" s="44"/>
      <c r="S21" s="9"/>
      <c r="T21" s="9"/>
      <c r="U21" s="9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CE21" s="32">
        <f t="shared" si="0"/>
        <v>0</v>
      </c>
      <c r="CF21" s="32">
        <f t="shared" si="1"/>
        <v>0</v>
      </c>
    </row>
    <row r="22" spans="1:84" ht="14.25" customHeight="1">
      <c r="A22" s="9"/>
      <c r="B22" s="33">
        <v>16</v>
      </c>
      <c r="C22" s="2"/>
      <c r="D22" s="59"/>
      <c r="E22" s="2"/>
      <c r="F22" s="2"/>
      <c r="G22" s="55"/>
      <c r="H22" s="2"/>
      <c r="I22" s="65"/>
      <c r="J22" s="41"/>
      <c r="K22" s="47"/>
      <c r="L22" s="47"/>
      <c r="M22" s="43"/>
      <c r="N22" s="10"/>
      <c r="O22" s="10"/>
      <c r="P22" s="10"/>
      <c r="Q22" s="10"/>
      <c r="R22" s="10"/>
      <c r="S22" s="9"/>
      <c r="T22" s="9"/>
      <c r="U22" s="9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CE22" s="32">
        <f t="shared" si="0"/>
        <v>0</v>
      </c>
      <c r="CF22" s="32">
        <f t="shared" si="1"/>
        <v>0</v>
      </c>
    </row>
    <row r="23" spans="1:84" ht="14.25" customHeight="1">
      <c r="A23" s="9"/>
      <c r="B23" s="33">
        <v>17</v>
      </c>
      <c r="C23" s="2"/>
      <c r="D23" s="59"/>
      <c r="E23" s="2"/>
      <c r="F23" s="2"/>
      <c r="G23" s="55"/>
      <c r="H23" s="2"/>
      <c r="I23" s="65"/>
      <c r="J23" s="41"/>
      <c r="K23" s="43"/>
      <c r="L23" s="69"/>
      <c r="M23" s="43"/>
      <c r="N23" s="10"/>
      <c r="O23" s="10"/>
      <c r="P23" s="10"/>
      <c r="Q23" s="10"/>
      <c r="R23" s="10"/>
      <c r="S23" s="9"/>
      <c r="T23" s="9"/>
      <c r="U23" s="9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CE23" s="32">
        <f t="shared" si="0"/>
        <v>0</v>
      </c>
      <c r="CF23" s="32">
        <f t="shared" si="1"/>
        <v>0</v>
      </c>
    </row>
    <row r="24" spans="1:84" ht="14.25" customHeight="1">
      <c r="A24" s="9"/>
      <c r="B24" s="33">
        <v>18</v>
      </c>
      <c r="C24" s="2"/>
      <c r="D24" s="59"/>
      <c r="E24" s="2"/>
      <c r="F24" s="2"/>
      <c r="G24" s="55"/>
      <c r="H24" s="2"/>
      <c r="I24" s="65"/>
      <c r="J24" s="41"/>
      <c r="K24" s="43"/>
      <c r="L24" s="69"/>
      <c r="M24" s="43"/>
      <c r="N24" s="10"/>
      <c r="O24" s="10"/>
      <c r="P24" s="10"/>
      <c r="Q24" s="10"/>
      <c r="R24" s="10"/>
      <c r="S24" s="9"/>
      <c r="T24" s="9"/>
      <c r="U24" s="9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CE24" s="32">
        <f t="shared" si="0"/>
        <v>0</v>
      </c>
      <c r="CF24" s="32">
        <f t="shared" si="1"/>
        <v>0</v>
      </c>
    </row>
    <row r="25" spans="1:84" ht="14.25" customHeight="1">
      <c r="A25" s="9"/>
      <c r="B25" s="33">
        <v>19</v>
      </c>
      <c r="C25" s="2"/>
      <c r="D25" s="59"/>
      <c r="E25" s="2"/>
      <c r="F25" s="2"/>
      <c r="G25" s="55"/>
      <c r="H25" s="2"/>
      <c r="I25" s="65"/>
      <c r="J25" s="41"/>
      <c r="K25" s="47"/>
      <c r="L25" s="47"/>
      <c r="M25" s="43"/>
      <c r="N25" s="10"/>
      <c r="O25" s="10"/>
      <c r="P25" s="10"/>
      <c r="Q25" s="10"/>
      <c r="R25" s="10"/>
      <c r="S25" s="9"/>
      <c r="T25" s="9"/>
      <c r="U25" s="9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CE25" s="32">
        <f t="shared" si="0"/>
        <v>0</v>
      </c>
      <c r="CF25" s="32">
        <f t="shared" si="1"/>
        <v>0</v>
      </c>
    </row>
    <row r="26" spans="1:84" ht="14.25" customHeight="1">
      <c r="A26" s="9"/>
      <c r="B26" s="33">
        <v>20</v>
      </c>
      <c r="C26" s="2"/>
      <c r="D26" s="59"/>
      <c r="E26" s="2"/>
      <c r="F26" s="2"/>
      <c r="G26" s="55"/>
      <c r="H26" s="2"/>
      <c r="I26" s="65"/>
      <c r="J26" s="41"/>
      <c r="K26" s="43"/>
      <c r="L26" s="69"/>
      <c r="M26" s="43"/>
      <c r="N26" s="10"/>
      <c r="O26" s="10"/>
      <c r="P26" s="10"/>
      <c r="Q26" s="10"/>
      <c r="R26" s="10"/>
      <c r="S26" s="9"/>
      <c r="T26" s="9"/>
      <c r="U26" s="9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CE26" s="32">
        <f t="shared" si="0"/>
        <v>0</v>
      </c>
      <c r="CF26" s="32">
        <f t="shared" si="1"/>
        <v>0</v>
      </c>
    </row>
    <row r="27" spans="1:84" ht="14.25" customHeight="1">
      <c r="A27" s="9"/>
      <c r="B27" s="33">
        <v>21</v>
      </c>
      <c r="C27" s="2"/>
      <c r="D27" s="59"/>
      <c r="E27" s="2"/>
      <c r="F27" s="2"/>
      <c r="G27" s="55"/>
      <c r="H27" s="2"/>
      <c r="I27" s="65"/>
      <c r="J27" s="41"/>
      <c r="K27" s="43"/>
      <c r="L27" s="69"/>
      <c r="M27" s="43"/>
      <c r="N27" s="10"/>
      <c r="O27" s="10"/>
      <c r="P27" s="10"/>
      <c r="Q27" s="10"/>
      <c r="R27" s="10"/>
      <c r="S27" s="9"/>
      <c r="T27" s="9"/>
      <c r="U27" s="9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CE27" s="32">
        <f t="shared" si="0"/>
        <v>0</v>
      </c>
      <c r="CF27" s="32">
        <f t="shared" si="1"/>
        <v>0</v>
      </c>
    </row>
    <row r="28" spans="1:84" ht="14.25" customHeight="1">
      <c r="A28" s="9"/>
      <c r="B28" s="33">
        <v>22</v>
      </c>
      <c r="C28" s="2"/>
      <c r="D28" s="59"/>
      <c r="E28" s="2"/>
      <c r="F28" s="2"/>
      <c r="G28" s="55"/>
      <c r="H28" s="2"/>
      <c r="I28" s="65"/>
      <c r="J28" s="41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CE28" s="32">
        <f t="shared" si="0"/>
        <v>0</v>
      </c>
      <c r="CF28" s="32">
        <f t="shared" si="1"/>
        <v>0</v>
      </c>
    </row>
    <row r="29" spans="1:84" ht="14.25" customHeight="1">
      <c r="A29" s="9"/>
      <c r="B29" s="33">
        <v>23</v>
      </c>
      <c r="C29" s="2"/>
      <c r="D29" s="59"/>
      <c r="E29" s="2"/>
      <c r="F29" s="2"/>
      <c r="G29" s="55"/>
      <c r="H29" s="2"/>
      <c r="I29" s="65"/>
      <c r="J29" s="41"/>
      <c r="K29" s="4"/>
      <c r="L29" s="4"/>
      <c r="M29" s="4"/>
      <c r="N29" s="4"/>
      <c r="O29" s="4"/>
      <c r="P29" s="4"/>
      <c r="Q29" s="4"/>
      <c r="R29" s="4"/>
      <c r="S29" s="4"/>
      <c r="CE29" s="32">
        <f t="shared" si="0"/>
        <v>0</v>
      </c>
      <c r="CF29" s="32">
        <f t="shared" si="1"/>
        <v>0</v>
      </c>
    </row>
    <row r="30" spans="1:84" ht="14.25" customHeight="1">
      <c r="A30" s="9"/>
      <c r="B30" s="33">
        <v>24</v>
      </c>
      <c r="C30" s="2"/>
      <c r="D30" s="59"/>
      <c r="E30" s="2"/>
      <c r="F30" s="2"/>
      <c r="G30" s="55"/>
      <c r="H30" s="2"/>
      <c r="I30" s="65"/>
      <c r="J30" s="41"/>
      <c r="K30" s="4"/>
      <c r="L30" s="4"/>
      <c r="M30" s="4"/>
      <c r="N30" s="4"/>
      <c r="O30" s="4"/>
      <c r="P30" s="4"/>
      <c r="Q30" s="4"/>
      <c r="R30" s="4"/>
      <c r="S30" s="4"/>
      <c r="CE30" s="32">
        <f t="shared" si="0"/>
        <v>0</v>
      </c>
      <c r="CF30" s="32">
        <f t="shared" si="1"/>
        <v>0</v>
      </c>
    </row>
    <row r="31" spans="1:84" ht="14.25" customHeight="1">
      <c r="A31" s="9"/>
      <c r="B31" s="33">
        <v>25</v>
      </c>
      <c r="C31" s="2"/>
      <c r="D31" s="59"/>
      <c r="E31" s="2"/>
      <c r="F31" s="2"/>
      <c r="G31" s="55"/>
      <c r="H31" s="2"/>
      <c r="I31" s="65"/>
      <c r="J31" s="41"/>
      <c r="K31" s="4"/>
      <c r="L31" s="4"/>
      <c r="M31" s="4"/>
      <c r="N31" s="4"/>
      <c r="O31" s="4"/>
      <c r="P31" s="4"/>
      <c r="Q31" s="4"/>
      <c r="R31" s="4"/>
      <c r="S31" s="4"/>
      <c r="CE31" s="32">
        <f t="shared" si="0"/>
        <v>0</v>
      </c>
      <c r="CF31" s="32">
        <f t="shared" si="1"/>
        <v>0</v>
      </c>
    </row>
    <row r="32" spans="1:84" ht="14.25" customHeight="1">
      <c r="A32" s="9"/>
      <c r="B32" s="33">
        <v>26</v>
      </c>
      <c r="C32" s="2"/>
      <c r="D32" s="59"/>
      <c r="E32" s="2"/>
      <c r="F32" s="2"/>
      <c r="G32" s="55"/>
      <c r="H32" s="2"/>
      <c r="I32" s="65"/>
      <c r="J32" s="41"/>
      <c r="K32" s="4"/>
      <c r="L32" s="4"/>
      <c r="M32" s="4"/>
      <c r="N32" s="4"/>
      <c r="O32" s="4"/>
      <c r="P32" s="4"/>
      <c r="Q32" s="4"/>
      <c r="R32" s="4"/>
      <c r="S32" s="4"/>
      <c r="CE32" s="32">
        <f t="shared" si="0"/>
        <v>0</v>
      </c>
      <c r="CF32" s="32">
        <f t="shared" si="1"/>
        <v>0</v>
      </c>
    </row>
    <row r="33" spans="1:84" ht="14.25" customHeight="1">
      <c r="A33" s="9"/>
      <c r="B33" s="33">
        <v>27</v>
      </c>
      <c r="C33" s="2"/>
      <c r="D33" s="59"/>
      <c r="E33" s="2"/>
      <c r="F33" s="2"/>
      <c r="G33" s="55"/>
      <c r="H33" s="2"/>
      <c r="I33" s="65"/>
      <c r="J33" s="41"/>
      <c r="K33" s="4"/>
      <c r="L33" s="4"/>
      <c r="M33" s="4"/>
      <c r="N33" s="4"/>
      <c r="O33" s="4"/>
      <c r="P33" s="4"/>
      <c r="Q33" s="4"/>
      <c r="R33" s="4"/>
      <c r="S33" s="4"/>
      <c r="CE33" s="32">
        <f t="shared" si="0"/>
        <v>0</v>
      </c>
      <c r="CF33" s="32">
        <f t="shared" si="1"/>
        <v>0</v>
      </c>
    </row>
    <row r="34" spans="1:84" ht="14.25" customHeight="1">
      <c r="A34" s="9"/>
      <c r="B34" s="33">
        <v>28</v>
      </c>
      <c r="C34" s="2"/>
      <c r="D34" s="59"/>
      <c r="E34" s="2"/>
      <c r="F34" s="2"/>
      <c r="G34" s="55"/>
      <c r="H34" s="2"/>
      <c r="I34" s="65"/>
      <c r="J34" s="41"/>
      <c r="K34" s="4"/>
      <c r="L34" s="4"/>
      <c r="M34" s="4"/>
      <c r="N34" s="4"/>
      <c r="O34" s="4"/>
      <c r="P34" s="4"/>
      <c r="Q34" s="4"/>
      <c r="R34" s="4"/>
      <c r="S34" s="4"/>
      <c r="CE34" s="32">
        <f t="shared" si="0"/>
        <v>0</v>
      </c>
      <c r="CF34" s="32">
        <f t="shared" si="1"/>
        <v>0</v>
      </c>
    </row>
    <row r="35" spans="1:84" ht="14.25" customHeight="1">
      <c r="A35" s="9"/>
      <c r="B35" s="33">
        <v>29</v>
      </c>
      <c r="C35" s="2"/>
      <c r="D35" s="59"/>
      <c r="E35" s="2"/>
      <c r="F35" s="2"/>
      <c r="G35" s="55"/>
      <c r="H35" s="2"/>
      <c r="I35" s="65"/>
      <c r="J35" s="41"/>
      <c r="K35" s="4"/>
      <c r="L35" s="4"/>
      <c r="M35" s="4"/>
      <c r="N35" s="4"/>
      <c r="O35" s="4"/>
      <c r="P35" s="4"/>
      <c r="Q35" s="4"/>
      <c r="R35" s="4"/>
      <c r="S35" s="4"/>
      <c r="CE35" s="32">
        <f t="shared" si="0"/>
        <v>0</v>
      </c>
      <c r="CF35" s="32">
        <f t="shared" si="1"/>
        <v>0</v>
      </c>
    </row>
    <row r="36" spans="1:84" ht="14.25" customHeight="1">
      <c r="A36" s="9"/>
      <c r="B36" s="33">
        <v>30</v>
      </c>
      <c r="C36" s="2"/>
      <c r="D36" s="59"/>
      <c r="E36" s="2"/>
      <c r="F36" s="2"/>
      <c r="G36" s="55"/>
      <c r="H36" s="2"/>
      <c r="I36" s="65"/>
      <c r="J36" s="41"/>
      <c r="K36" s="4"/>
      <c r="L36" s="4"/>
      <c r="M36" s="4"/>
      <c r="N36" s="4"/>
      <c r="O36" s="4"/>
      <c r="P36" s="4"/>
      <c r="Q36" s="4"/>
      <c r="R36" s="4"/>
      <c r="S36" s="4"/>
      <c r="CE36" s="32">
        <f t="shared" si="0"/>
        <v>0</v>
      </c>
      <c r="CF36" s="32">
        <f t="shared" si="1"/>
        <v>0</v>
      </c>
    </row>
    <row r="37" spans="1:84" ht="14.25" customHeight="1">
      <c r="A37" s="9"/>
      <c r="B37" s="33">
        <v>31</v>
      </c>
      <c r="C37" s="2"/>
      <c r="D37" s="59"/>
      <c r="E37" s="2"/>
      <c r="F37" s="2"/>
      <c r="G37" s="55"/>
      <c r="H37" s="2"/>
      <c r="I37" s="65"/>
      <c r="J37" s="41"/>
      <c r="K37" s="4"/>
      <c r="L37" s="4"/>
      <c r="M37" s="4"/>
      <c r="N37" s="4"/>
      <c r="O37" s="4"/>
      <c r="P37" s="4"/>
      <c r="Q37" s="4"/>
      <c r="R37" s="4"/>
      <c r="S37" s="4"/>
      <c r="CE37" s="32">
        <f t="shared" si="0"/>
        <v>0</v>
      </c>
      <c r="CF37" s="32">
        <f t="shared" si="1"/>
        <v>0</v>
      </c>
    </row>
    <row r="38" spans="1:84" ht="14.25" customHeight="1">
      <c r="A38" s="9"/>
      <c r="B38" s="33">
        <v>32</v>
      </c>
      <c r="C38" s="2"/>
      <c r="D38" s="59"/>
      <c r="E38" s="2"/>
      <c r="F38" s="2"/>
      <c r="G38" s="55"/>
      <c r="H38" s="2"/>
      <c r="I38" s="65"/>
      <c r="J38" s="41"/>
      <c r="K38" s="4"/>
      <c r="L38" s="4"/>
      <c r="M38" s="4"/>
      <c r="N38" s="4"/>
      <c r="O38" s="4"/>
      <c r="P38" s="4"/>
      <c r="Q38" s="4"/>
      <c r="R38" s="4"/>
      <c r="S38" s="4"/>
      <c r="CE38" s="32">
        <f t="shared" si="0"/>
        <v>0</v>
      </c>
      <c r="CF38" s="32">
        <f t="shared" si="1"/>
        <v>0</v>
      </c>
    </row>
    <row r="39" spans="1:84" ht="14.25" customHeight="1">
      <c r="A39" s="9"/>
      <c r="B39" s="33">
        <v>33</v>
      </c>
      <c r="C39" s="2"/>
      <c r="D39" s="59"/>
      <c r="E39" s="2"/>
      <c r="F39" s="2"/>
      <c r="G39" s="55"/>
      <c r="H39" s="2"/>
      <c r="I39" s="65"/>
      <c r="J39" s="41"/>
      <c r="K39" s="4"/>
      <c r="L39" s="4"/>
      <c r="M39" s="4"/>
      <c r="N39" s="4"/>
      <c r="O39" s="4"/>
      <c r="P39" s="4"/>
      <c r="Q39" s="4"/>
      <c r="R39" s="4"/>
      <c r="S39" s="4"/>
      <c r="CE39" s="32">
        <f t="shared" si="0"/>
        <v>0</v>
      </c>
      <c r="CF39" s="32">
        <f t="shared" si="1"/>
        <v>0</v>
      </c>
    </row>
    <row r="40" spans="1:84" ht="14.25" customHeight="1">
      <c r="A40" s="9"/>
      <c r="B40" s="33">
        <v>34</v>
      </c>
      <c r="C40" s="2"/>
      <c r="D40" s="59"/>
      <c r="E40" s="2"/>
      <c r="F40" s="2"/>
      <c r="G40" s="55"/>
      <c r="H40" s="2"/>
      <c r="I40" s="65"/>
      <c r="J40" s="41"/>
      <c r="K40" s="4"/>
      <c r="L40" s="4"/>
      <c r="M40" s="4"/>
      <c r="N40" s="4"/>
      <c r="O40" s="4"/>
      <c r="P40" s="4"/>
      <c r="Q40" s="4"/>
      <c r="R40" s="4"/>
      <c r="S40" s="4"/>
      <c r="CE40" s="32">
        <f t="shared" si="0"/>
        <v>0</v>
      </c>
      <c r="CF40" s="32">
        <f t="shared" si="1"/>
        <v>0</v>
      </c>
    </row>
    <row r="41" spans="1:84" ht="14.25" customHeight="1">
      <c r="A41" s="9"/>
      <c r="B41" s="33">
        <v>35</v>
      </c>
      <c r="C41" s="2"/>
      <c r="D41" s="59"/>
      <c r="E41" s="2"/>
      <c r="F41" s="2"/>
      <c r="G41" s="55"/>
      <c r="H41" s="2"/>
      <c r="I41" s="65"/>
      <c r="J41" s="41"/>
      <c r="K41" s="4"/>
      <c r="L41" s="4"/>
      <c r="M41" s="4"/>
      <c r="N41" s="4"/>
      <c r="O41" s="4"/>
      <c r="P41" s="4"/>
      <c r="Q41" s="4"/>
      <c r="R41" s="4"/>
      <c r="S41" s="4"/>
      <c r="CE41" s="32">
        <f t="shared" si="0"/>
        <v>0</v>
      </c>
      <c r="CF41" s="32">
        <f t="shared" si="1"/>
        <v>0</v>
      </c>
    </row>
    <row r="42" spans="1:84" ht="14.25" customHeight="1">
      <c r="A42" s="9"/>
      <c r="B42" s="33">
        <v>36</v>
      </c>
      <c r="C42" s="2"/>
      <c r="D42" s="59"/>
      <c r="E42" s="2"/>
      <c r="F42" s="2"/>
      <c r="G42" s="55"/>
      <c r="H42" s="2"/>
      <c r="I42" s="65"/>
      <c r="J42" s="41"/>
      <c r="K42" s="4"/>
      <c r="L42" s="4"/>
      <c r="M42" s="4"/>
      <c r="N42" s="4"/>
      <c r="O42" s="4"/>
      <c r="P42" s="4"/>
      <c r="Q42" s="4"/>
      <c r="R42" s="4"/>
      <c r="S42" s="4"/>
      <c r="CE42" s="32">
        <f t="shared" si="0"/>
        <v>0</v>
      </c>
      <c r="CF42" s="32">
        <f t="shared" si="1"/>
        <v>0</v>
      </c>
    </row>
    <row r="43" spans="1:84" ht="14.25" customHeight="1">
      <c r="A43" s="9"/>
      <c r="B43" s="33">
        <v>37</v>
      </c>
      <c r="C43" s="2"/>
      <c r="D43" s="59"/>
      <c r="E43" s="2"/>
      <c r="F43" s="2"/>
      <c r="G43" s="55"/>
      <c r="H43" s="2"/>
      <c r="I43" s="65"/>
      <c r="J43" s="41"/>
      <c r="K43" s="4"/>
      <c r="L43" s="4"/>
      <c r="M43" s="4"/>
      <c r="N43" s="4"/>
      <c r="O43" s="4"/>
      <c r="P43" s="4"/>
      <c r="Q43" s="4"/>
      <c r="R43" s="4"/>
      <c r="S43" s="4"/>
      <c r="CE43" s="32">
        <f t="shared" si="0"/>
        <v>0</v>
      </c>
      <c r="CF43" s="32">
        <f t="shared" si="1"/>
        <v>0</v>
      </c>
    </row>
    <row r="44" spans="1:84" ht="14.25" customHeight="1">
      <c r="A44" s="9"/>
      <c r="B44" s="33">
        <v>38</v>
      </c>
      <c r="C44" s="2"/>
      <c r="D44" s="59"/>
      <c r="E44" s="2"/>
      <c r="F44" s="2"/>
      <c r="G44" s="55"/>
      <c r="H44" s="2"/>
      <c r="I44" s="65"/>
      <c r="J44" s="41"/>
      <c r="K44" s="4"/>
      <c r="L44" s="4"/>
      <c r="M44" s="4"/>
      <c r="N44" s="4"/>
      <c r="O44" s="4"/>
      <c r="P44" s="4"/>
      <c r="Q44" s="4"/>
      <c r="R44" s="4"/>
      <c r="S44" s="4"/>
      <c r="CE44" s="32">
        <f t="shared" si="0"/>
        <v>0</v>
      </c>
      <c r="CF44" s="32">
        <f t="shared" si="1"/>
        <v>0</v>
      </c>
    </row>
    <row r="45" spans="1:84" ht="14.25" customHeight="1">
      <c r="A45" s="9"/>
      <c r="B45" s="33">
        <v>39</v>
      </c>
      <c r="C45" s="2"/>
      <c r="D45" s="59"/>
      <c r="E45" s="2"/>
      <c r="F45" s="2"/>
      <c r="G45" s="55"/>
      <c r="H45" s="2"/>
      <c r="I45" s="65"/>
      <c r="J45" s="41"/>
      <c r="K45" s="4"/>
      <c r="L45" s="4"/>
      <c r="M45" s="4"/>
      <c r="N45" s="4"/>
      <c r="O45" s="4"/>
      <c r="P45" s="4"/>
      <c r="Q45" s="4"/>
      <c r="R45" s="4"/>
      <c r="S45" s="4"/>
      <c r="CE45" s="32">
        <f t="shared" si="0"/>
        <v>0</v>
      </c>
      <c r="CF45" s="32">
        <f t="shared" si="1"/>
        <v>0</v>
      </c>
    </row>
    <row r="46" spans="1:84" ht="14.25" customHeight="1">
      <c r="A46" s="9"/>
      <c r="B46" s="33">
        <v>40</v>
      </c>
      <c r="C46" s="2"/>
      <c r="D46" s="59"/>
      <c r="E46" s="2"/>
      <c r="F46" s="2"/>
      <c r="G46" s="55"/>
      <c r="H46" s="2"/>
      <c r="I46" s="65"/>
      <c r="J46" s="41"/>
      <c r="K46" s="4"/>
      <c r="L46" s="4"/>
      <c r="M46" s="4"/>
      <c r="N46" s="4"/>
      <c r="O46" s="4"/>
      <c r="P46" s="4"/>
      <c r="Q46" s="4"/>
      <c r="R46" s="4"/>
      <c r="S46" s="4"/>
      <c r="CE46" s="32">
        <f t="shared" si="0"/>
        <v>0</v>
      </c>
      <c r="CF46" s="32">
        <f t="shared" si="1"/>
        <v>0</v>
      </c>
    </row>
    <row r="47" spans="1:84" ht="14.25" customHeight="1">
      <c r="A47" s="9"/>
      <c r="B47" s="33">
        <v>41</v>
      </c>
      <c r="C47" s="2"/>
      <c r="D47" s="59"/>
      <c r="E47" s="2"/>
      <c r="F47" s="2"/>
      <c r="G47" s="55"/>
      <c r="H47" s="2"/>
      <c r="I47" s="65"/>
      <c r="J47" s="41"/>
      <c r="K47" s="4"/>
      <c r="L47" s="4"/>
      <c r="M47" s="4"/>
      <c r="N47" s="4"/>
      <c r="O47" s="4"/>
      <c r="P47" s="4"/>
      <c r="Q47" s="4"/>
      <c r="R47" s="4"/>
      <c r="S47" s="4"/>
      <c r="CE47" s="32">
        <f t="shared" si="0"/>
        <v>0</v>
      </c>
      <c r="CF47" s="32">
        <f t="shared" si="1"/>
        <v>0</v>
      </c>
    </row>
    <row r="48" spans="1:84" ht="14.25" customHeight="1">
      <c r="A48" s="9"/>
      <c r="B48" s="33">
        <v>42</v>
      </c>
      <c r="C48" s="2"/>
      <c r="D48" s="59"/>
      <c r="E48" s="2"/>
      <c r="F48" s="2"/>
      <c r="G48" s="55"/>
      <c r="H48" s="2"/>
      <c r="I48" s="65"/>
      <c r="J48" s="41"/>
      <c r="K48" s="4"/>
      <c r="L48" s="4"/>
      <c r="M48" s="4"/>
      <c r="N48" s="4"/>
      <c r="O48" s="4"/>
      <c r="P48" s="4"/>
      <c r="Q48" s="4"/>
      <c r="R48" s="4"/>
      <c r="S48" s="4"/>
      <c r="CE48" s="32">
        <f t="shared" si="0"/>
        <v>0</v>
      </c>
      <c r="CF48" s="32">
        <f t="shared" si="1"/>
        <v>0</v>
      </c>
    </row>
    <row r="49" spans="1:84" ht="14.25" customHeight="1">
      <c r="A49" s="9"/>
      <c r="B49" s="33">
        <v>43</v>
      </c>
      <c r="C49" s="2"/>
      <c r="D49" s="59"/>
      <c r="E49" s="2"/>
      <c r="F49" s="2"/>
      <c r="G49" s="55"/>
      <c r="H49" s="2"/>
      <c r="I49" s="65"/>
      <c r="J49" s="41"/>
      <c r="K49" s="4"/>
      <c r="L49" s="4"/>
      <c r="M49" s="4"/>
      <c r="N49" s="4"/>
      <c r="O49" s="4"/>
      <c r="P49" s="4"/>
      <c r="Q49" s="4"/>
      <c r="R49" s="4"/>
      <c r="S49" s="4"/>
      <c r="CE49" s="32">
        <f t="shared" si="0"/>
        <v>0</v>
      </c>
      <c r="CF49" s="32">
        <f t="shared" si="1"/>
        <v>0</v>
      </c>
    </row>
    <row r="50" spans="1:84" ht="14.25" customHeight="1">
      <c r="A50" s="9"/>
      <c r="B50" s="33">
        <v>44</v>
      </c>
      <c r="C50" s="2"/>
      <c r="D50" s="59"/>
      <c r="E50" s="2"/>
      <c r="F50" s="2"/>
      <c r="G50" s="55"/>
      <c r="H50" s="2"/>
      <c r="I50" s="65"/>
      <c r="J50" s="41"/>
      <c r="K50" s="4"/>
      <c r="L50" s="4"/>
      <c r="M50" s="4"/>
      <c r="N50" s="4"/>
      <c r="O50" s="4"/>
      <c r="P50" s="4"/>
      <c r="Q50" s="4"/>
      <c r="R50" s="4"/>
      <c r="S50" s="4"/>
      <c r="CE50" s="32">
        <f t="shared" si="0"/>
        <v>0</v>
      </c>
      <c r="CF50" s="32">
        <f t="shared" si="1"/>
        <v>0</v>
      </c>
    </row>
    <row r="51" spans="1:84" ht="14.25" customHeight="1">
      <c r="A51" s="9"/>
      <c r="B51" s="33">
        <v>45</v>
      </c>
      <c r="C51" s="2"/>
      <c r="D51" s="59"/>
      <c r="E51" s="2"/>
      <c r="F51" s="2"/>
      <c r="G51" s="55"/>
      <c r="H51" s="2"/>
      <c r="I51" s="65"/>
      <c r="J51" s="41"/>
      <c r="K51" s="4"/>
      <c r="L51" s="4"/>
      <c r="M51" s="4"/>
      <c r="N51" s="4"/>
      <c r="O51" s="4"/>
      <c r="P51" s="4"/>
      <c r="Q51" s="4"/>
      <c r="R51" s="4"/>
      <c r="S51" s="4"/>
      <c r="CE51" s="32">
        <f t="shared" si="0"/>
        <v>0</v>
      </c>
      <c r="CF51" s="32">
        <f t="shared" si="1"/>
        <v>0</v>
      </c>
    </row>
    <row r="52" spans="1:84" ht="14.25" customHeight="1">
      <c r="A52" s="9"/>
      <c r="B52" s="33">
        <v>46</v>
      </c>
      <c r="C52" s="2"/>
      <c r="D52" s="59"/>
      <c r="E52" s="2"/>
      <c r="F52" s="2"/>
      <c r="G52" s="55"/>
      <c r="H52" s="2"/>
      <c r="I52" s="65"/>
      <c r="J52" s="41"/>
      <c r="K52" s="4"/>
      <c r="L52" s="4"/>
      <c r="M52" s="4"/>
      <c r="N52" s="4"/>
      <c r="O52" s="4"/>
      <c r="P52" s="4"/>
      <c r="Q52" s="4"/>
      <c r="R52" s="4"/>
      <c r="S52" s="4"/>
      <c r="CE52" s="32">
        <f t="shared" si="0"/>
        <v>0</v>
      </c>
      <c r="CF52" s="32">
        <f t="shared" si="1"/>
        <v>0</v>
      </c>
    </row>
    <row r="53" spans="1:84" ht="14.25" customHeight="1">
      <c r="A53" s="9"/>
      <c r="B53" s="33">
        <v>47</v>
      </c>
      <c r="C53" s="2"/>
      <c r="D53" s="59"/>
      <c r="E53" s="2"/>
      <c r="F53" s="2"/>
      <c r="G53" s="55"/>
      <c r="H53" s="2"/>
      <c r="I53" s="65"/>
      <c r="J53" s="41"/>
      <c r="K53" s="4"/>
      <c r="L53" s="4"/>
      <c r="M53" s="4"/>
      <c r="N53" s="4"/>
      <c r="O53" s="4"/>
      <c r="P53" s="4"/>
      <c r="Q53" s="4"/>
      <c r="R53" s="4"/>
      <c r="S53" s="4"/>
      <c r="CE53" s="32">
        <f t="shared" si="0"/>
        <v>0</v>
      </c>
      <c r="CF53" s="32">
        <f t="shared" si="1"/>
        <v>0</v>
      </c>
    </row>
    <row r="54" spans="1:84" ht="14.25" customHeight="1">
      <c r="A54" s="9"/>
      <c r="B54" s="33">
        <v>48</v>
      </c>
      <c r="C54" s="2"/>
      <c r="D54" s="59"/>
      <c r="E54" s="2"/>
      <c r="F54" s="2"/>
      <c r="G54" s="55"/>
      <c r="H54" s="2"/>
      <c r="I54" s="65"/>
      <c r="J54" s="41"/>
      <c r="K54" s="4"/>
      <c r="L54" s="4"/>
      <c r="M54" s="4"/>
      <c r="N54" s="4"/>
      <c r="O54" s="4"/>
      <c r="P54" s="4"/>
      <c r="Q54" s="4"/>
      <c r="R54" s="4"/>
      <c r="S54" s="4"/>
      <c r="CE54" s="32">
        <f t="shared" si="0"/>
        <v>0</v>
      </c>
      <c r="CF54" s="32">
        <f t="shared" si="1"/>
        <v>0</v>
      </c>
    </row>
    <row r="55" spans="1:84" ht="14.25" customHeight="1">
      <c r="A55" s="9"/>
      <c r="B55" s="33">
        <v>49</v>
      </c>
      <c r="C55" s="2"/>
      <c r="D55" s="59"/>
      <c r="E55" s="2"/>
      <c r="F55" s="2"/>
      <c r="G55" s="55"/>
      <c r="H55" s="2"/>
      <c r="I55" s="65"/>
      <c r="J55" s="41"/>
      <c r="K55" s="4"/>
      <c r="L55" s="4"/>
      <c r="M55" s="4"/>
      <c r="N55" s="4"/>
      <c r="O55" s="4"/>
      <c r="P55" s="4"/>
      <c r="Q55" s="4"/>
      <c r="R55" s="4"/>
      <c r="S55" s="4"/>
      <c r="CE55" s="32">
        <f t="shared" si="0"/>
        <v>0</v>
      </c>
      <c r="CF55" s="32">
        <f t="shared" si="1"/>
        <v>0</v>
      </c>
    </row>
    <row r="56" spans="1:84" ht="14.25" customHeight="1">
      <c r="A56" s="9"/>
      <c r="B56" s="33">
        <v>50</v>
      </c>
      <c r="C56" s="2"/>
      <c r="D56" s="59"/>
      <c r="E56" s="2"/>
      <c r="F56" s="2"/>
      <c r="G56" s="55"/>
      <c r="H56" s="2"/>
      <c r="I56" s="65"/>
      <c r="J56" s="41"/>
      <c r="K56" s="4"/>
      <c r="L56" s="4"/>
      <c r="M56" s="4"/>
      <c r="N56" s="4"/>
      <c r="O56" s="4"/>
      <c r="P56" s="4"/>
      <c r="Q56" s="4"/>
      <c r="R56" s="4"/>
      <c r="S56" s="4"/>
      <c r="CE56" s="32">
        <f t="shared" si="0"/>
        <v>0</v>
      </c>
      <c r="CF56" s="32">
        <f t="shared" si="1"/>
        <v>0</v>
      </c>
    </row>
    <row r="57" spans="1:84" ht="14.25" customHeight="1">
      <c r="A57" s="9"/>
      <c r="B57" s="33">
        <v>51</v>
      </c>
      <c r="C57" s="2"/>
      <c r="D57" s="59"/>
      <c r="E57" s="2"/>
      <c r="F57" s="2"/>
      <c r="G57" s="55"/>
      <c r="H57" s="2"/>
      <c r="I57" s="65"/>
      <c r="J57" s="41"/>
      <c r="K57" s="4"/>
      <c r="L57" s="4"/>
      <c r="M57" s="4"/>
      <c r="N57" s="4"/>
      <c r="O57" s="4"/>
      <c r="P57" s="4"/>
      <c r="Q57" s="4"/>
      <c r="R57" s="4"/>
      <c r="S57" s="4"/>
      <c r="CE57" s="32">
        <f t="shared" si="0"/>
        <v>0</v>
      </c>
      <c r="CF57" s="32">
        <f t="shared" si="1"/>
        <v>0</v>
      </c>
    </row>
    <row r="58" spans="1:84" ht="14.25" customHeight="1">
      <c r="A58" s="9"/>
      <c r="B58" s="33">
        <v>52</v>
      </c>
      <c r="C58" s="2"/>
      <c r="D58" s="59"/>
      <c r="E58" s="2"/>
      <c r="F58" s="2"/>
      <c r="G58" s="55"/>
      <c r="H58" s="2"/>
      <c r="I58" s="65"/>
      <c r="J58" s="41"/>
      <c r="K58" s="4"/>
      <c r="L58" s="4"/>
      <c r="M58" s="4"/>
      <c r="N58" s="4"/>
      <c r="O58" s="4"/>
      <c r="P58" s="4"/>
      <c r="Q58" s="4"/>
      <c r="R58" s="4"/>
      <c r="S58" s="4"/>
      <c r="CE58" s="32">
        <f t="shared" si="0"/>
        <v>0</v>
      </c>
      <c r="CF58" s="32">
        <f t="shared" si="1"/>
        <v>0</v>
      </c>
    </row>
    <row r="59" spans="1:84" ht="14.25" customHeight="1">
      <c r="A59" s="9"/>
      <c r="B59" s="33">
        <v>53</v>
      </c>
      <c r="C59" s="2"/>
      <c r="D59" s="59"/>
      <c r="E59" s="2"/>
      <c r="F59" s="2"/>
      <c r="G59" s="55"/>
      <c r="H59" s="2"/>
      <c r="I59" s="65"/>
      <c r="J59" s="41"/>
      <c r="K59" s="4"/>
      <c r="L59" s="4"/>
      <c r="M59" s="4"/>
      <c r="N59" s="4"/>
      <c r="O59" s="4"/>
      <c r="P59" s="4"/>
      <c r="Q59" s="4"/>
      <c r="R59" s="4"/>
      <c r="S59" s="4"/>
      <c r="CE59" s="32">
        <f t="shared" si="0"/>
        <v>0</v>
      </c>
      <c r="CF59" s="32">
        <f t="shared" si="1"/>
        <v>0</v>
      </c>
    </row>
    <row r="60" spans="1:84" ht="14.25" customHeight="1">
      <c r="A60" s="9"/>
      <c r="B60" s="33">
        <v>54</v>
      </c>
      <c r="C60" s="2"/>
      <c r="D60" s="59"/>
      <c r="E60" s="2"/>
      <c r="F60" s="2"/>
      <c r="G60" s="55"/>
      <c r="H60" s="2"/>
      <c r="I60" s="65"/>
      <c r="J60" s="41"/>
      <c r="K60" s="4"/>
      <c r="L60" s="4"/>
      <c r="M60" s="4"/>
      <c r="N60" s="4"/>
      <c r="O60" s="4"/>
      <c r="P60" s="4"/>
      <c r="Q60" s="4"/>
      <c r="R60" s="4"/>
      <c r="S60" s="4"/>
      <c r="CE60" s="32">
        <f t="shared" si="0"/>
        <v>0</v>
      </c>
      <c r="CF60" s="32">
        <f t="shared" si="1"/>
        <v>0</v>
      </c>
    </row>
    <row r="61" spans="1:84" ht="14.25" customHeight="1">
      <c r="A61" s="9"/>
      <c r="B61" s="33">
        <v>55</v>
      </c>
      <c r="C61" s="2"/>
      <c r="D61" s="59"/>
      <c r="E61" s="2"/>
      <c r="F61" s="2"/>
      <c r="G61" s="55"/>
      <c r="H61" s="2"/>
      <c r="I61" s="65"/>
      <c r="J61" s="41"/>
      <c r="K61" s="4"/>
      <c r="L61" s="4"/>
      <c r="M61" s="4"/>
      <c r="N61" s="4"/>
      <c r="O61" s="4"/>
      <c r="P61" s="4"/>
      <c r="Q61" s="4"/>
      <c r="R61" s="4"/>
      <c r="S61" s="4"/>
      <c r="CE61" s="32">
        <f t="shared" si="0"/>
        <v>0</v>
      </c>
      <c r="CF61" s="32">
        <f t="shared" si="1"/>
        <v>0</v>
      </c>
    </row>
    <row r="62" spans="1:84" ht="14.25" customHeight="1">
      <c r="A62" s="9"/>
      <c r="B62" s="33">
        <v>56</v>
      </c>
      <c r="C62" s="2"/>
      <c r="D62" s="59"/>
      <c r="E62" s="2"/>
      <c r="F62" s="2"/>
      <c r="G62" s="55"/>
      <c r="H62" s="2"/>
      <c r="I62" s="65"/>
      <c r="J62" s="41"/>
      <c r="K62" s="4"/>
      <c r="L62" s="4"/>
      <c r="M62" s="4"/>
      <c r="N62" s="4"/>
      <c r="O62" s="4"/>
      <c r="P62" s="4"/>
      <c r="Q62" s="4"/>
      <c r="R62" s="4"/>
      <c r="S62" s="4"/>
      <c r="CE62" s="32">
        <f t="shared" si="0"/>
        <v>0</v>
      </c>
      <c r="CF62" s="32">
        <f t="shared" si="1"/>
        <v>0</v>
      </c>
    </row>
    <row r="63" spans="1:84" ht="14.25" customHeight="1">
      <c r="A63" s="9"/>
      <c r="B63" s="33">
        <v>57</v>
      </c>
      <c r="C63" s="2"/>
      <c r="D63" s="59"/>
      <c r="E63" s="2"/>
      <c r="F63" s="2"/>
      <c r="G63" s="55"/>
      <c r="H63" s="2"/>
      <c r="I63" s="65"/>
      <c r="J63" s="41"/>
      <c r="K63" s="4"/>
      <c r="L63" s="4"/>
      <c r="M63" s="4"/>
      <c r="N63" s="4"/>
      <c r="O63" s="4"/>
      <c r="P63" s="4"/>
      <c r="Q63" s="4"/>
      <c r="R63" s="4"/>
      <c r="S63" s="4"/>
      <c r="CE63" s="32">
        <f t="shared" si="0"/>
        <v>0</v>
      </c>
      <c r="CF63" s="32">
        <f t="shared" si="1"/>
        <v>0</v>
      </c>
    </row>
    <row r="64" spans="1:84" ht="14.25" customHeight="1">
      <c r="A64" s="9"/>
      <c r="B64" s="33">
        <v>58</v>
      </c>
      <c r="C64" s="2"/>
      <c r="D64" s="59"/>
      <c r="E64" s="2"/>
      <c r="F64" s="2"/>
      <c r="G64" s="55"/>
      <c r="H64" s="2"/>
      <c r="I64" s="65"/>
      <c r="J64" s="41"/>
      <c r="K64" s="4"/>
      <c r="L64" s="4"/>
      <c r="M64" s="4"/>
      <c r="N64" s="4"/>
      <c r="O64" s="4"/>
      <c r="P64" s="4"/>
      <c r="Q64" s="4"/>
      <c r="R64" s="4"/>
      <c r="S64" s="4"/>
      <c r="CE64" s="32">
        <f t="shared" si="0"/>
        <v>0</v>
      </c>
      <c r="CF64" s="32">
        <f t="shared" si="1"/>
        <v>0</v>
      </c>
    </row>
    <row r="65" spans="1:84" ht="14.25" customHeight="1">
      <c r="A65" s="9"/>
      <c r="B65" s="33">
        <v>59</v>
      </c>
      <c r="C65" s="2"/>
      <c r="D65" s="59"/>
      <c r="E65" s="2"/>
      <c r="F65" s="2"/>
      <c r="G65" s="55"/>
      <c r="H65" s="2"/>
      <c r="I65" s="65"/>
      <c r="J65" s="41"/>
      <c r="K65" s="4"/>
      <c r="L65" s="4"/>
      <c r="M65" s="4"/>
      <c r="N65" s="4"/>
      <c r="O65" s="4"/>
      <c r="P65" s="4"/>
      <c r="Q65" s="4"/>
      <c r="R65" s="4"/>
      <c r="S65" s="4"/>
      <c r="CE65" s="32">
        <f t="shared" si="0"/>
        <v>0</v>
      </c>
      <c r="CF65" s="32">
        <f t="shared" si="1"/>
        <v>0</v>
      </c>
    </row>
    <row r="66" spans="1:84" ht="14.25" customHeight="1">
      <c r="A66" s="9"/>
      <c r="B66" s="33">
        <v>60</v>
      </c>
      <c r="C66" s="2"/>
      <c r="D66" s="59"/>
      <c r="E66" s="2"/>
      <c r="F66" s="2"/>
      <c r="G66" s="55"/>
      <c r="H66" s="2"/>
      <c r="I66" s="65"/>
      <c r="J66" s="41"/>
      <c r="K66" s="4"/>
      <c r="L66" s="4"/>
      <c r="M66" s="4"/>
      <c r="N66" s="4"/>
      <c r="O66" s="4"/>
      <c r="P66" s="4"/>
      <c r="Q66" s="4"/>
      <c r="R66" s="4"/>
      <c r="S66" s="4"/>
      <c r="CE66" s="32">
        <f t="shared" si="0"/>
        <v>0</v>
      </c>
      <c r="CF66" s="32">
        <f t="shared" si="1"/>
        <v>0</v>
      </c>
    </row>
    <row r="67" spans="1:84" ht="14.25" customHeight="1">
      <c r="A67" s="9"/>
      <c r="B67" s="33">
        <v>61</v>
      </c>
      <c r="C67" s="2"/>
      <c r="D67" s="59"/>
      <c r="E67" s="2"/>
      <c r="F67" s="2"/>
      <c r="G67" s="55"/>
      <c r="H67" s="2"/>
      <c r="I67" s="65"/>
      <c r="J67" s="41"/>
      <c r="K67" s="4"/>
      <c r="L67" s="4"/>
      <c r="M67" s="4"/>
      <c r="N67" s="4"/>
      <c r="O67" s="4"/>
      <c r="P67" s="4"/>
      <c r="Q67" s="4"/>
      <c r="R67" s="4"/>
      <c r="S67" s="4"/>
      <c r="CE67" s="32">
        <f t="shared" si="0"/>
        <v>0</v>
      </c>
      <c r="CF67" s="32">
        <f t="shared" si="1"/>
        <v>0</v>
      </c>
    </row>
    <row r="68" spans="1:84" ht="14.25" customHeight="1">
      <c r="A68" s="9"/>
      <c r="B68" s="33">
        <v>62</v>
      </c>
      <c r="C68" s="2"/>
      <c r="D68" s="59"/>
      <c r="E68" s="2"/>
      <c r="F68" s="2"/>
      <c r="G68" s="55"/>
      <c r="H68" s="2"/>
      <c r="I68" s="65"/>
      <c r="J68" s="41"/>
      <c r="K68" s="4"/>
      <c r="L68" s="4"/>
      <c r="M68" s="4"/>
      <c r="N68" s="4"/>
      <c r="O68" s="4"/>
      <c r="P68" s="4"/>
      <c r="Q68" s="4"/>
      <c r="R68" s="4"/>
      <c r="S68" s="4"/>
      <c r="CE68" s="32">
        <f t="shared" si="0"/>
        <v>0</v>
      </c>
      <c r="CF68" s="32">
        <f t="shared" si="1"/>
        <v>0</v>
      </c>
    </row>
    <row r="69" spans="1:84" ht="14.25" customHeight="1">
      <c r="A69" s="9"/>
      <c r="B69" s="33">
        <v>63</v>
      </c>
      <c r="C69" s="2"/>
      <c r="D69" s="59"/>
      <c r="E69" s="2"/>
      <c r="F69" s="2"/>
      <c r="G69" s="55"/>
      <c r="H69" s="2"/>
      <c r="I69" s="65"/>
      <c r="J69" s="41"/>
      <c r="K69" s="4"/>
      <c r="L69" s="4"/>
      <c r="M69" s="4"/>
      <c r="N69" s="4"/>
      <c r="O69" s="4"/>
      <c r="P69" s="4"/>
      <c r="Q69" s="4"/>
      <c r="R69" s="4"/>
      <c r="S69" s="4"/>
      <c r="CE69" s="32">
        <f t="shared" si="0"/>
        <v>0</v>
      </c>
      <c r="CF69" s="32">
        <f t="shared" si="1"/>
        <v>0</v>
      </c>
    </row>
    <row r="70" spans="1:84" ht="14.25" customHeight="1">
      <c r="A70" s="9"/>
      <c r="B70" s="33">
        <v>64</v>
      </c>
      <c r="C70" s="2"/>
      <c r="D70" s="59"/>
      <c r="E70" s="2"/>
      <c r="F70" s="2"/>
      <c r="G70" s="55"/>
      <c r="H70" s="2"/>
      <c r="I70" s="65"/>
      <c r="J70" s="41"/>
      <c r="K70" s="4"/>
      <c r="L70" s="4"/>
      <c r="M70" s="4"/>
      <c r="N70" s="4"/>
      <c r="O70" s="4"/>
      <c r="P70" s="4"/>
      <c r="Q70" s="4"/>
      <c r="R70" s="4"/>
      <c r="S70" s="4"/>
      <c r="CE70" s="32">
        <f t="shared" si="0"/>
        <v>0</v>
      </c>
      <c r="CF70" s="32">
        <f t="shared" si="1"/>
        <v>0</v>
      </c>
    </row>
    <row r="71" spans="1:84" ht="14.25" customHeight="1">
      <c r="A71" s="9"/>
      <c r="B71" s="33">
        <v>65</v>
      </c>
      <c r="C71" s="2"/>
      <c r="D71" s="59"/>
      <c r="E71" s="2"/>
      <c r="F71" s="2"/>
      <c r="G71" s="55"/>
      <c r="H71" s="2"/>
      <c r="I71" s="65"/>
      <c r="J71" s="41"/>
      <c r="K71" s="4"/>
      <c r="L71" s="4"/>
      <c r="M71" s="4"/>
      <c r="N71" s="4"/>
      <c r="O71" s="4"/>
      <c r="P71" s="4"/>
      <c r="Q71" s="4"/>
      <c r="R71" s="4"/>
      <c r="S71" s="4"/>
      <c r="CE71" s="32">
        <f t="shared" ref="CE71:CE134" si="2">IF(C71&lt;&gt;"",1,0)</f>
        <v>0</v>
      </c>
      <c r="CF71" s="32">
        <f t="shared" ref="CF71:CF134" si="3">IF(CE71=1,IF(E71&lt;&gt;"",IF(E71&lt;400,1,0),0),0)</f>
        <v>0</v>
      </c>
    </row>
    <row r="72" spans="1:84" ht="14.25" customHeight="1">
      <c r="A72" s="9"/>
      <c r="B72" s="33">
        <v>66</v>
      </c>
      <c r="C72" s="2"/>
      <c r="D72" s="59"/>
      <c r="E72" s="2"/>
      <c r="F72" s="2"/>
      <c r="G72" s="55"/>
      <c r="H72" s="2"/>
      <c r="I72" s="65"/>
      <c r="J72" s="41"/>
      <c r="K72" s="4"/>
      <c r="L72" s="4"/>
      <c r="M72" s="4"/>
      <c r="N72" s="4"/>
      <c r="O72" s="4"/>
      <c r="P72" s="4"/>
      <c r="Q72" s="4"/>
      <c r="R72" s="4"/>
      <c r="S72" s="4"/>
      <c r="CE72" s="32">
        <f t="shared" si="2"/>
        <v>0</v>
      </c>
      <c r="CF72" s="32">
        <f t="shared" si="3"/>
        <v>0</v>
      </c>
    </row>
    <row r="73" spans="1:84" ht="14.25" customHeight="1">
      <c r="A73" s="9"/>
      <c r="B73" s="33">
        <v>67</v>
      </c>
      <c r="C73" s="2"/>
      <c r="D73" s="59"/>
      <c r="E73" s="2"/>
      <c r="F73" s="2"/>
      <c r="G73" s="55"/>
      <c r="H73" s="2"/>
      <c r="I73" s="65"/>
      <c r="J73" s="41"/>
      <c r="K73" s="4"/>
      <c r="L73" s="4"/>
      <c r="M73" s="4"/>
      <c r="N73" s="4"/>
      <c r="O73" s="4"/>
      <c r="P73" s="4"/>
      <c r="Q73" s="4"/>
      <c r="R73" s="4"/>
      <c r="S73" s="4"/>
      <c r="CE73" s="32">
        <f t="shared" si="2"/>
        <v>0</v>
      </c>
      <c r="CF73" s="32">
        <f t="shared" si="3"/>
        <v>0</v>
      </c>
    </row>
    <row r="74" spans="1:84" ht="14.25" customHeight="1">
      <c r="A74" s="9"/>
      <c r="B74" s="33">
        <v>68</v>
      </c>
      <c r="C74" s="2"/>
      <c r="D74" s="59"/>
      <c r="E74" s="2"/>
      <c r="F74" s="2"/>
      <c r="G74" s="55"/>
      <c r="H74" s="2"/>
      <c r="I74" s="65"/>
      <c r="J74" s="41"/>
      <c r="K74" s="4"/>
      <c r="L74" s="4"/>
      <c r="M74" s="4"/>
      <c r="N74" s="4"/>
      <c r="O74" s="4"/>
      <c r="P74" s="4"/>
      <c r="Q74" s="4"/>
      <c r="R74" s="4"/>
      <c r="S74" s="4"/>
      <c r="CE74" s="32">
        <f t="shared" si="2"/>
        <v>0</v>
      </c>
      <c r="CF74" s="32">
        <f t="shared" si="3"/>
        <v>0</v>
      </c>
    </row>
    <row r="75" spans="1:84" ht="14.25" customHeight="1">
      <c r="A75" s="9"/>
      <c r="B75" s="33">
        <v>69</v>
      </c>
      <c r="C75" s="2"/>
      <c r="D75" s="59"/>
      <c r="E75" s="2"/>
      <c r="F75" s="2"/>
      <c r="G75" s="55"/>
      <c r="H75" s="2"/>
      <c r="I75" s="65"/>
      <c r="J75" s="41"/>
      <c r="K75" s="4"/>
      <c r="L75" s="4"/>
      <c r="M75" s="4"/>
      <c r="N75" s="4"/>
      <c r="O75" s="4"/>
      <c r="P75" s="4"/>
      <c r="Q75" s="4"/>
      <c r="R75" s="4"/>
      <c r="S75" s="4"/>
      <c r="CE75" s="32">
        <f t="shared" si="2"/>
        <v>0</v>
      </c>
      <c r="CF75" s="32">
        <f t="shared" si="3"/>
        <v>0</v>
      </c>
    </row>
    <row r="76" spans="1:84" ht="14.25" customHeight="1">
      <c r="A76" s="9"/>
      <c r="B76" s="33">
        <v>70</v>
      </c>
      <c r="C76" s="2"/>
      <c r="D76" s="59"/>
      <c r="E76" s="2"/>
      <c r="F76" s="2"/>
      <c r="G76" s="55"/>
      <c r="H76" s="2"/>
      <c r="I76" s="65"/>
      <c r="J76" s="41"/>
      <c r="K76" s="4"/>
      <c r="L76" s="4"/>
      <c r="M76" s="4"/>
      <c r="N76" s="4"/>
      <c r="O76" s="4"/>
      <c r="P76" s="4"/>
      <c r="Q76" s="4"/>
      <c r="R76" s="4"/>
      <c r="S76" s="4"/>
      <c r="CE76" s="32">
        <f t="shared" si="2"/>
        <v>0</v>
      </c>
      <c r="CF76" s="32">
        <f t="shared" si="3"/>
        <v>0</v>
      </c>
    </row>
    <row r="77" spans="1:84" ht="14.25" customHeight="1">
      <c r="A77" s="9"/>
      <c r="B77" s="33">
        <v>71</v>
      </c>
      <c r="C77" s="2"/>
      <c r="D77" s="59"/>
      <c r="E77" s="2"/>
      <c r="F77" s="2"/>
      <c r="G77" s="55"/>
      <c r="H77" s="2"/>
      <c r="I77" s="65"/>
      <c r="J77" s="41"/>
      <c r="K77" s="4"/>
      <c r="L77" s="4"/>
      <c r="M77" s="4"/>
      <c r="N77" s="4"/>
      <c r="O77" s="4"/>
      <c r="P77" s="4"/>
      <c r="Q77" s="4"/>
      <c r="R77" s="4"/>
      <c r="S77" s="4"/>
      <c r="CE77" s="32">
        <f t="shared" si="2"/>
        <v>0</v>
      </c>
      <c r="CF77" s="32">
        <f t="shared" si="3"/>
        <v>0</v>
      </c>
    </row>
    <row r="78" spans="1:84" ht="14.25" customHeight="1">
      <c r="A78" s="9"/>
      <c r="B78" s="33">
        <v>72</v>
      </c>
      <c r="C78" s="2"/>
      <c r="D78" s="59"/>
      <c r="E78" s="2"/>
      <c r="F78" s="2"/>
      <c r="G78" s="55"/>
      <c r="H78" s="2"/>
      <c r="I78" s="65"/>
      <c r="J78" s="41"/>
      <c r="K78" s="4"/>
      <c r="L78" s="4"/>
      <c r="M78" s="4"/>
      <c r="N78" s="4"/>
      <c r="O78" s="4"/>
      <c r="P78" s="4"/>
      <c r="Q78" s="4"/>
      <c r="R78" s="4"/>
      <c r="S78" s="4"/>
      <c r="CE78" s="32">
        <f t="shared" si="2"/>
        <v>0</v>
      </c>
      <c r="CF78" s="32">
        <f t="shared" si="3"/>
        <v>0</v>
      </c>
    </row>
    <row r="79" spans="1:84" ht="14.25" customHeight="1">
      <c r="A79" s="9"/>
      <c r="B79" s="33">
        <v>73</v>
      </c>
      <c r="C79" s="2"/>
      <c r="D79" s="59"/>
      <c r="E79" s="2"/>
      <c r="F79" s="2"/>
      <c r="G79" s="55"/>
      <c r="H79" s="2"/>
      <c r="I79" s="65"/>
      <c r="J79" s="41"/>
      <c r="K79" s="4"/>
      <c r="L79" s="4"/>
      <c r="M79" s="4"/>
      <c r="N79" s="4"/>
      <c r="O79" s="4"/>
      <c r="P79" s="4"/>
      <c r="Q79" s="4"/>
      <c r="R79" s="4"/>
      <c r="S79" s="4"/>
      <c r="CE79" s="32">
        <f t="shared" si="2"/>
        <v>0</v>
      </c>
      <c r="CF79" s="32">
        <f t="shared" si="3"/>
        <v>0</v>
      </c>
    </row>
    <row r="80" spans="1:84" ht="14.25" customHeight="1">
      <c r="A80" s="9"/>
      <c r="B80" s="33">
        <v>74</v>
      </c>
      <c r="C80" s="2"/>
      <c r="D80" s="59"/>
      <c r="E80" s="2"/>
      <c r="F80" s="2"/>
      <c r="G80" s="55"/>
      <c r="H80" s="2"/>
      <c r="I80" s="65"/>
      <c r="J80" s="41"/>
      <c r="K80" s="4"/>
      <c r="L80" s="4"/>
      <c r="M80" s="4"/>
      <c r="N80" s="4"/>
      <c r="O80" s="4"/>
      <c r="P80" s="4"/>
      <c r="Q80" s="4"/>
      <c r="R80" s="4"/>
      <c r="S80" s="4"/>
      <c r="CE80" s="32">
        <f t="shared" si="2"/>
        <v>0</v>
      </c>
      <c r="CF80" s="32">
        <f t="shared" si="3"/>
        <v>0</v>
      </c>
    </row>
    <row r="81" spans="1:84" ht="14.25" customHeight="1">
      <c r="A81" s="9"/>
      <c r="B81" s="33">
        <v>75</v>
      </c>
      <c r="C81" s="2"/>
      <c r="D81" s="59"/>
      <c r="E81" s="2"/>
      <c r="F81" s="2"/>
      <c r="G81" s="55"/>
      <c r="H81" s="2"/>
      <c r="I81" s="65"/>
      <c r="J81" s="41"/>
      <c r="K81" s="4"/>
      <c r="L81" s="4"/>
      <c r="M81" s="4"/>
      <c r="N81" s="4"/>
      <c r="O81" s="4"/>
      <c r="P81" s="4"/>
      <c r="Q81" s="4"/>
      <c r="R81" s="4"/>
      <c r="S81" s="4"/>
      <c r="CE81" s="32">
        <f t="shared" si="2"/>
        <v>0</v>
      </c>
      <c r="CF81" s="32">
        <f t="shared" si="3"/>
        <v>0</v>
      </c>
    </row>
    <row r="82" spans="1:84" ht="14.25" customHeight="1">
      <c r="A82" s="9"/>
      <c r="B82" s="33">
        <v>76</v>
      </c>
      <c r="C82" s="2"/>
      <c r="D82" s="59"/>
      <c r="E82" s="2"/>
      <c r="F82" s="2"/>
      <c r="G82" s="55"/>
      <c r="H82" s="2"/>
      <c r="I82" s="65"/>
      <c r="J82" s="41"/>
      <c r="K82" s="4"/>
      <c r="L82" s="4"/>
      <c r="M82" s="4"/>
      <c r="N82" s="4"/>
      <c r="O82" s="4"/>
      <c r="P82" s="4"/>
      <c r="Q82" s="4"/>
      <c r="R82" s="4"/>
      <c r="S82" s="4"/>
      <c r="CE82" s="32">
        <f t="shared" si="2"/>
        <v>0</v>
      </c>
      <c r="CF82" s="32">
        <f t="shared" si="3"/>
        <v>0</v>
      </c>
    </row>
    <row r="83" spans="1:84" ht="14.25" customHeight="1">
      <c r="A83" s="9"/>
      <c r="B83" s="33">
        <v>77</v>
      </c>
      <c r="C83" s="2"/>
      <c r="D83" s="59"/>
      <c r="E83" s="2"/>
      <c r="F83" s="2"/>
      <c r="G83" s="55"/>
      <c r="H83" s="2"/>
      <c r="I83" s="65"/>
      <c r="J83" s="41"/>
      <c r="K83" s="4"/>
      <c r="L83" s="4"/>
      <c r="M83" s="4"/>
      <c r="N83" s="4"/>
      <c r="O83" s="4"/>
      <c r="P83" s="4"/>
      <c r="Q83" s="4"/>
      <c r="R83" s="4"/>
      <c r="S83" s="4"/>
      <c r="CE83" s="32">
        <f t="shared" si="2"/>
        <v>0</v>
      </c>
      <c r="CF83" s="32">
        <f t="shared" si="3"/>
        <v>0</v>
      </c>
    </row>
    <row r="84" spans="1:84" ht="14.25" customHeight="1">
      <c r="A84" s="9"/>
      <c r="B84" s="33">
        <v>78</v>
      </c>
      <c r="C84" s="2"/>
      <c r="D84" s="59"/>
      <c r="E84" s="2"/>
      <c r="F84" s="2"/>
      <c r="G84" s="55"/>
      <c r="H84" s="2"/>
      <c r="I84" s="65"/>
      <c r="J84" s="41"/>
      <c r="K84" s="4"/>
      <c r="L84" s="4"/>
      <c r="M84" s="4"/>
      <c r="N84" s="4"/>
      <c r="O84" s="4"/>
      <c r="P84" s="4"/>
      <c r="Q84" s="4"/>
      <c r="R84" s="4"/>
      <c r="S84" s="4"/>
      <c r="CE84" s="32">
        <f t="shared" si="2"/>
        <v>0</v>
      </c>
      <c r="CF84" s="32">
        <f t="shared" si="3"/>
        <v>0</v>
      </c>
    </row>
    <row r="85" spans="1:84" ht="14.25" customHeight="1">
      <c r="A85" s="9"/>
      <c r="B85" s="33">
        <v>79</v>
      </c>
      <c r="C85" s="2"/>
      <c r="D85" s="59"/>
      <c r="E85" s="2"/>
      <c r="F85" s="2"/>
      <c r="G85" s="55"/>
      <c r="H85" s="2"/>
      <c r="I85" s="65"/>
      <c r="J85" s="41"/>
      <c r="K85" s="4"/>
      <c r="L85" s="4"/>
      <c r="M85" s="4"/>
      <c r="N85" s="4"/>
      <c r="O85" s="4"/>
      <c r="P85" s="4"/>
      <c r="Q85" s="4"/>
      <c r="R85" s="4"/>
      <c r="S85" s="4"/>
      <c r="CE85" s="32">
        <f t="shared" si="2"/>
        <v>0</v>
      </c>
      <c r="CF85" s="32">
        <f t="shared" si="3"/>
        <v>0</v>
      </c>
    </row>
    <row r="86" spans="1:84" ht="14.25" customHeight="1">
      <c r="A86" s="9"/>
      <c r="B86" s="33">
        <v>80</v>
      </c>
      <c r="C86" s="2"/>
      <c r="D86" s="59"/>
      <c r="E86" s="2"/>
      <c r="F86" s="2"/>
      <c r="G86" s="55"/>
      <c r="H86" s="2"/>
      <c r="I86" s="65"/>
      <c r="J86" s="41"/>
      <c r="K86" s="4"/>
      <c r="L86" s="4"/>
      <c r="M86" s="4"/>
      <c r="N86" s="4"/>
      <c r="O86" s="4"/>
      <c r="P86" s="4"/>
      <c r="Q86" s="4"/>
      <c r="R86" s="4"/>
      <c r="S86" s="4"/>
      <c r="CE86" s="32">
        <f t="shared" si="2"/>
        <v>0</v>
      </c>
      <c r="CF86" s="32">
        <f t="shared" si="3"/>
        <v>0</v>
      </c>
    </row>
    <row r="87" spans="1:84" ht="14.25" customHeight="1">
      <c r="A87" s="9"/>
      <c r="B87" s="33">
        <v>81</v>
      </c>
      <c r="C87" s="2"/>
      <c r="D87" s="59"/>
      <c r="E87" s="2"/>
      <c r="F87" s="2"/>
      <c r="G87" s="55"/>
      <c r="H87" s="2"/>
      <c r="I87" s="65"/>
      <c r="J87" s="41"/>
      <c r="K87" s="4"/>
      <c r="L87" s="4"/>
      <c r="M87" s="4"/>
      <c r="N87" s="4"/>
      <c r="O87" s="4"/>
      <c r="P87" s="4"/>
      <c r="Q87" s="4"/>
      <c r="R87" s="4"/>
      <c r="S87" s="4"/>
      <c r="CE87" s="32">
        <f t="shared" si="2"/>
        <v>0</v>
      </c>
      <c r="CF87" s="32">
        <f t="shared" si="3"/>
        <v>0</v>
      </c>
    </row>
    <row r="88" spans="1:84" ht="14.25" customHeight="1">
      <c r="A88" s="9"/>
      <c r="B88" s="33">
        <v>82</v>
      </c>
      <c r="C88" s="2"/>
      <c r="D88" s="59"/>
      <c r="E88" s="2"/>
      <c r="F88" s="2"/>
      <c r="G88" s="55"/>
      <c r="H88" s="2"/>
      <c r="I88" s="65"/>
      <c r="J88" s="41"/>
      <c r="K88" s="4"/>
      <c r="L88" s="4"/>
      <c r="M88" s="4"/>
      <c r="N88" s="4"/>
      <c r="O88" s="4"/>
      <c r="P88" s="4"/>
      <c r="Q88" s="4"/>
      <c r="R88" s="4"/>
      <c r="S88" s="4"/>
      <c r="CE88" s="32">
        <f t="shared" si="2"/>
        <v>0</v>
      </c>
      <c r="CF88" s="32">
        <f t="shared" si="3"/>
        <v>0</v>
      </c>
    </row>
    <row r="89" spans="1:84" ht="14.25" customHeight="1">
      <c r="A89" s="9"/>
      <c r="B89" s="33">
        <v>83</v>
      </c>
      <c r="C89" s="2"/>
      <c r="D89" s="59"/>
      <c r="E89" s="2"/>
      <c r="F89" s="2"/>
      <c r="G89" s="55"/>
      <c r="H89" s="2"/>
      <c r="I89" s="65"/>
      <c r="J89" s="41"/>
      <c r="K89" s="4"/>
      <c r="L89" s="4"/>
      <c r="M89" s="4"/>
      <c r="N89" s="4"/>
      <c r="O89" s="4"/>
      <c r="P89" s="4"/>
      <c r="Q89" s="4"/>
      <c r="R89" s="4"/>
      <c r="S89" s="4"/>
      <c r="CE89" s="32">
        <f t="shared" si="2"/>
        <v>0</v>
      </c>
      <c r="CF89" s="32">
        <f t="shared" si="3"/>
        <v>0</v>
      </c>
    </row>
    <row r="90" spans="1:84" ht="14.25" customHeight="1">
      <c r="A90" s="9"/>
      <c r="B90" s="33">
        <v>84</v>
      </c>
      <c r="C90" s="2"/>
      <c r="D90" s="59"/>
      <c r="E90" s="2"/>
      <c r="F90" s="2"/>
      <c r="G90" s="55"/>
      <c r="H90" s="2"/>
      <c r="I90" s="65"/>
      <c r="J90" s="41"/>
      <c r="K90" s="4"/>
      <c r="L90" s="4"/>
      <c r="M90" s="4"/>
      <c r="N90" s="4"/>
      <c r="O90" s="4"/>
      <c r="P90" s="4"/>
      <c r="Q90" s="4"/>
      <c r="R90" s="4"/>
      <c r="S90" s="4"/>
      <c r="CE90" s="32">
        <f t="shared" si="2"/>
        <v>0</v>
      </c>
      <c r="CF90" s="32">
        <f t="shared" si="3"/>
        <v>0</v>
      </c>
    </row>
    <row r="91" spans="1:84" ht="14.25" customHeight="1">
      <c r="A91" s="9"/>
      <c r="B91" s="33">
        <v>85</v>
      </c>
      <c r="C91" s="2"/>
      <c r="D91" s="59"/>
      <c r="E91" s="2"/>
      <c r="F91" s="2"/>
      <c r="G91" s="55"/>
      <c r="H91" s="2"/>
      <c r="I91" s="65"/>
      <c r="J91" s="41"/>
      <c r="K91" s="4"/>
      <c r="L91" s="4"/>
      <c r="M91" s="4"/>
      <c r="N91" s="4"/>
      <c r="O91" s="4"/>
      <c r="P91" s="4"/>
      <c r="Q91" s="4"/>
      <c r="R91" s="4"/>
      <c r="S91" s="4"/>
      <c r="CE91" s="32">
        <f t="shared" si="2"/>
        <v>0</v>
      </c>
      <c r="CF91" s="32">
        <f t="shared" si="3"/>
        <v>0</v>
      </c>
    </row>
    <row r="92" spans="1:84" ht="14.25" customHeight="1">
      <c r="A92" s="9"/>
      <c r="B92" s="33">
        <v>86</v>
      </c>
      <c r="C92" s="2"/>
      <c r="D92" s="59"/>
      <c r="E92" s="2"/>
      <c r="F92" s="2"/>
      <c r="G92" s="55"/>
      <c r="H92" s="2"/>
      <c r="I92" s="65"/>
      <c r="J92" s="41"/>
      <c r="K92" s="4"/>
      <c r="L92" s="4"/>
      <c r="M92" s="4"/>
      <c r="N92" s="4"/>
      <c r="O92" s="4"/>
      <c r="P92" s="4"/>
      <c r="Q92" s="4"/>
      <c r="R92" s="4"/>
      <c r="S92" s="4"/>
      <c r="CE92" s="32">
        <f t="shared" si="2"/>
        <v>0</v>
      </c>
      <c r="CF92" s="32">
        <f t="shared" si="3"/>
        <v>0</v>
      </c>
    </row>
    <row r="93" spans="1:84" ht="14.25" customHeight="1">
      <c r="A93" s="9"/>
      <c r="B93" s="33">
        <v>87</v>
      </c>
      <c r="C93" s="2"/>
      <c r="D93" s="59"/>
      <c r="E93" s="2"/>
      <c r="F93" s="2"/>
      <c r="G93" s="55"/>
      <c r="H93" s="2"/>
      <c r="I93" s="65"/>
      <c r="J93" s="41"/>
      <c r="K93" s="4"/>
      <c r="L93" s="4"/>
      <c r="M93" s="4"/>
      <c r="N93" s="4"/>
      <c r="O93" s="4"/>
      <c r="P93" s="4"/>
      <c r="Q93" s="4"/>
      <c r="R93" s="4"/>
      <c r="S93" s="4"/>
      <c r="CE93" s="32">
        <f t="shared" si="2"/>
        <v>0</v>
      </c>
      <c r="CF93" s="32">
        <f t="shared" si="3"/>
        <v>0</v>
      </c>
    </row>
    <row r="94" spans="1:84" ht="14.25" customHeight="1">
      <c r="A94" s="9"/>
      <c r="B94" s="33">
        <v>88</v>
      </c>
      <c r="C94" s="2"/>
      <c r="D94" s="59"/>
      <c r="E94" s="2"/>
      <c r="F94" s="2"/>
      <c r="G94" s="55"/>
      <c r="H94" s="2"/>
      <c r="I94" s="65"/>
      <c r="J94" s="41"/>
      <c r="K94" s="4"/>
      <c r="L94" s="4"/>
      <c r="M94" s="4"/>
      <c r="N94" s="4"/>
      <c r="O94" s="4"/>
      <c r="P94" s="4"/>
      <c r="Q94" s="4"/>
      <c r="R94" s="4"/>
      <c r="S94" s="4"/>
      <c r="CE94" s="32">
        <f t="shared" si="2"/>
        <v>0</v>
      </c>
      <c r="CF94" s="32">
        <f t="shared" si="3"/>
        <v>0</v>
      </c>
    </row>
    <row r="95" spans="1:84" ht="14.25" customHeight="1">
      <c r="A95" s="9"/>
      <c r="B95" s="33">
        <v>89</v>
      </c>
      <c r="C95" s="2"/>
      <c r="D95" s="59"/>
      <c r="E95" s="2"/>
      <c r="F95" s="2"/>
      <c r="G95" s="55"/>
      <c r="H95" s="2"/>
      <c r="I95" s="65"/>
      <c r="J95" s="41"/>
      <c r="K95" s="4"/>
      <c r="L95" s="4"/>
      <c r="M95" s="4"/>
      <c r="N95" s="4"/>
      <c r="O95" s="4"/>
      <c r="P95" s="4"/>
      <c r="Q95" s="4"/>
      <c r="R95" s="4"/>
      <c r="S95" s="4"/>
      <c r="CE95" s="32">
        <f t="shared" si="2"/>
        <v>0</v>
      </c>
      <c r="CF95" s="32">
        <f t="shared" si="3"/>
        <v>0</v>
      </c>
    </row>
    <row r="96" spans="1:84" ht="14.25" customHeight="1">
      <c r="A96" s="9"/>
      <c r="B96" s="33">
        <v>90</v>
      </c>
      <c r="C96" s="2"/>
      <c r="D96" s="59"/>
      <c r="E96" s="2"/>
      <c r="F96" s="2"/>
      <c r="G96" s="55"/>
      <c r="H96" s="2"/>
      <c r="I96" s="65"/>
      <c r="J96" s="41"/>
      <c r="K96" s="4"/>
      <c r="L96" s="4"/>
      <c r="M96" s="4"/>
      <c r="N96" s="4"/>
      <c r="O96" s="4"/>
      <c r="P96" s="4"/>
      <c r="Q96" s="4"/>
      <c r="R96" s="4"/>
      <c r="S96" s="4"/>
      <c r="CE96" s="32">
        <f t="shared" si="2"/>
        <v>0</v>
      </c>
      <c r="CF96" s="32">
        <f t="shared" si="3"/>
        <v>0</v>
      </c>
    </row>
    <row r="97" spans="1:84" ht="14.25" customHeight="1">
      <c r="A97" s="9"/>
      <c r="B97" s="33">
        <v>91</v>
      </c>
      <c r="C97" s="2"/>
      <c r="D97" s="59"/>
      <c r="E97" s="2"/>
      <c r="F97" s="2"/>
      <c r="G97" s="55"/>
      <c r="H97" s="2"/>
      <c r="I97" s="65"/>
      <c r="J97" s="41"/>
      <c r="K97" s="4"/>
      <c r="L97" s="4"/>
      <c r="M97" s="4"/>
      <c r="N97" s="4"/>
      <c r="O97" s="4"/>
      <c r="P97" s="4"/>
      <c r="Q97" s="4"/>
      <c r="R97" s="4"/>
      <c r="S97" s="4"/>
      <c r="CE97" s="32">
        <f t="shared" si="2"/>
        <v>0</v>
      </c>
      <c r="CF97" s="32">
        <f t="shared" si="3"/>
        <v>0</v>
      </c>
    </row>
    <row r="98" spans="1:84" ht="14.25" customHeight="1">
      <c r="A98" s="9"/>
      <c r="B98" s="33">
        <v>92</v>
      </c>
      <c r="C98" s="2"/>
      <c r="D98" s="59"/>
      <c r="E98" s="2"/>
      <c r="F98" s="2"/>
      <c r="G98" s="55"/>
      <c r="H98" s="2"/>
      <c r="I98" s="65"/>
      <c r="J98" s="41"/>
      <c r="K98" s="4"/>
      <c r="L98" s="4"/>
      <c r="M98" s="4"/>
      <c r="N98" s="4"/>
      <c r="O98" s="4"/>
      <c r="P98" s="4"/>
      <c r="Q98" s="4"/>
      <c r="R98" s="4"/>
      <c r="S98" s="4"/>
      <c r="CE98" s="32">
        <f t="shared" si="2"/>
        <v>0</v>
      </c>
      <c r="CF98" s="32">
        <f t="shared" si="3"/>
        <v>0</v>
      </c>
    </row>
    <row r="99" spans="1:84" ht="14.25" customHeight="1">
      <c r="A99" s="9"/>
      <c r="B99" s="33">
        <v>93</v>
      </c>
      <c r="C99" s="2"/>
      <c r="D99" s="59"/>
      <c r="E99" s="2"/>
      <c r="F99" s="2"/>
      <c r="G99" s="55"/>
      <c r="H99" s="2"/>
      <c r="I99" s="65"/>
      <c r="J99" s="41"/>
      <c r="K99" s="4"/>
      <c r="L99" s="4"/>
      <c r="M99" s="4"/>
      <c r="N99" s="4"/>
      <c r="O99" s="4"/>
      <c r="P99" s="4"/>
      <c r="Q99" s="4"/>
      <c r="R99" s="4"/>
      <c r="S99" s="4"/>
      <c r="CE99" s="32">
        <f t="shared" si="2"/>
        <v>0</v>
      </c>
      <c r="CF99" s="32">
        <f t="shared" si="3"/>
        <v>0</v>
      </c>
    </row>
    <row r="100" spans="1:84" ht="14.25" customHeight="1">
      <c r="A100" s="9"/>
      <c r="B100" s="33">
        <v>94</v>
      </c>
      <c r="C100" s="2"/>
      <c r="D100" s="59"/>
      <c r="E100" s="2"/>
      <c r="F100" s="2"/>
      <c r="G100" s="55"/>
      <c r="H100" s="2"/>
      <c r="I100" s="65"/>
      <c r="J100" s="41"/>
      <c r="K100" s="4"/>
      <c r="L100" s="4"/>
      <c r="M100" s="4"/>
      <c r="N100" s="4"/>
      <c r="O100" s="4"/>
      <c r="P100" s="4"/>
      <c r="Q100" s="4"/>
      <c r="R100" s="4"/>
      <c r="S100" s="4"/>
      <c r="CE100" s="32">
        <f t="shared" si="2"/>
        <v>0</v>
      </c>
      <c r="CF100" s="32">
        <f t="shared" si="3"/>
        <v>0</v>
      </c>
    </row>
    <row r="101" spans="1:84" ht="14.25" customHeight="1">
      <c r="A101" s="9"/>
      <c r="B101" s="33">
        <v>95</v>
      </c>
      <c r="C101" s="2"/>
      <c r="D101" s="59"/>
      <c r="E101" s="2"/>
      <c r="F101" s="2"/>
      <c r="G101" s="55"/>
      <c r="H101" s="2"/>
      <c r="I101" s="65"/>
      <c r="J101" s="41"/>
      <c r="K101" s="4"/>
      <c r="L101" s="4"/>
      <c r="M101" s="4"/>
      <c r="N101" s="4"/>
      <c r="O101" s="4"/>
      <c r="P101" s="4"/>
      <c r="Q101" s="4"/>
      <c r="R101" s="4"/>
      <c r="S101" s="4"/>
      <c r="CE101" s="32">
        <f t="shared" si="2"/>
        <v>0</v>
      </c>
      <c r="CF101" s="32">
        <f t="shared" si="3"/>
        <v>0</v>
      </c>
    </row>
    <row r="102" spans="1:84" ht="14.25" customHeight="1">
      <c r="A102" s="9"/>
      <c r="B102" s="33">
        <v>96</v>
      </c>
      <c r="C102" s="2"/>
      <c r="D102" s="59"/>
      <c r="E102" s="2"/>
      <c r="F102" s="2"/>
      <c r="G102" s="55"/>
      <c r="H102" s="2"/>
      <c r="I102" s="65"/>
      <c r="J102" s="41"/>
      <c r="K102" s="4"/>
      <c r="L102" s="4"/>
      <c r="M102" s="4"/>
      <c r="N102" s="4"/>
      <c r="O102" s="4"/>
      <c r="P102" s="4"/>
      <c r="Q102" s="4"/>
      <c r="R102" s="4"/>
      <c r="S102" s="4"/>
      <c r="CE102" s="32">
        <f t="shared" si="2"/>
        <v>0</v>
      </c>
      <c r="CF102" s="32">
        <f t="shared" si="3"/>
        <v>0</v>
      </c>
    </row>
    <row r="103" spans="1:84" ht="14.25" customHeight="1">
      <c r="A103" s="9"/>
      <c r="B103" s="33">
        <v>97</v>
      </c>
      <c r="C103" s="2"/>
      <c r="D103" s="59"/>
      <c r="E103" s="2"/>
      <c r="F103" s="2"/>
      <c r="G103" s="55"/>
      <c r="H103" s="2"/>
      <c r="I103" s="65"/>
      <c r="J103" s="41"/>
      <c r="K103" s="4"/>
      <c r="L103" s="4"/>
      <c r="M103" s="4"/>
      <c r="N103" s="4"/>
      <c r="O103" s="4"/>
      <c r="P103" s="4"/>
      <c r="Q103" s="4"/>
      <c r="R103" s="4"/>
      <c r="S103" s="4"/>
      <c r="CE103" s="32">
        <f t="shared" si="2"/>
        <v>0</v>
      </c>
      <c r="CF103" s="32">
        <f t="shared" si="3"/>
        <v>0</v>
      </c>
    </row>
    <row r="104" spans="1:84" ht="14.25" customHeight="1">
      <c r="A104" s="9"/>
      <c r="B104" s="33">
        <v>98</v>
      </c>
      <c r="C104" s="2"/>
      <c r="D104" s="59"/>
      <c r="E104" s="2"/>
      <c r="F104" s="2"/>
      <c r="G104" s="55"/>
      <c r="H104" s="2"/>
      <c r="I104" s="65"/>
      <c r="J104" s="41"/>
      <c r="K104" s="4"/>
      <c r="L104" s="4"/>
      <c r="M104" s="4"/>
      <c r="N104" s="4"/>
      <c r="O104" s="4"/>
      <c r="P104" s="4"/>
      <c r="Q104" s="4"/>
      <c r="R104" s="4"/>
      <c r="S104" s="4"/>
      <c r="CE104" s="32">
        <f t="shared" si="2"/>
        <v>0</v>
      </c>
      <c r="CF104" s="32">
        <f t="shared" si="3"/>
        <v>0</v>
      </c>
    </row>
    <row r="105" spans="1:84" ht="14.25" customHeight="1">
      <c r="A105" s="9"/>
      <c r="B105" s="33">
        <v>99</v>
      </c>
      <c r="C105" s="2"/>
      <c r="D105" s="59"/>
      <c r="E105" s="2"/>
      <c r="F105" s="2"/>
      <c r="G105" s="55"/>
      <c r="H105" s="2"/>
      <c r="I105" s="65"/>
      <c r="J105" s="41"/>
      <c r="K105" s="4"/>
      <c r="L105" s="4"/>
      <c r="M105" s="4"/>
      <c r="N105" s="4"/>
      <c r="O105" s="4"/>
      <c r="P105" s="4"/>
      <c r="Q105" s="4"/>
      <c r="R105" s="4"/>
      <c r="S105" s="4"/>
      <c r="CE105" s="32">
        <f t="shared" si="2"/>
        <v>0</v>
      </c>
      <c r="CF105" s="32">
        <f t="shared" si="3"/>
        <v>0</v>
      </c>
    </row>
    <row r="106" spans="1:84" ht="14.25" customHeight="1">
      <c r="A106" s="9"/>
      <c r="B106" s="33">
        <v>100</v>
      </c>
      <c r="C106" s="2"/>
      <c r="D106" s="59"/>
      <c r="E106" s="2"/>
      <c r="F106" s="2"/>
      <c r="G106" s="55"/>
      <c r="H106" s="2"/>
      <c r="I106" s="65"/>
      <c r="J106" s="41"/>
      <c r="K106" s="4"/>
      <c r="L106" s="4"/>
      <c r="M106" s="4"/>
      <c r="N106" s="4"/>
      <c r="O106" s="4"/>
      <c r="P106" s="4"/>
      <c r="Q106" s="4"/>
      <c r="R106" s="4"/>
      <c r="S106" s="4"/>
      <c r="CE106" s="32">
        <f t="shared" si="2"/>
        <v>0</v>
      </c>
      <c r="CF106" s="32">
        <f t="shared" si="3"/>
        <v>0</v>
      </c>
    </row>
    <row r="107" spans="1:84" ht="14.25" customHeight="1">
      <c r="A107" s="9"/>
      <c r="B107" s="33">
        <v>101</v>
      </c>
      <c r="C107" s="2"/>
      <c r="D107" s="59"/>
      <c r="E107" s="2"/>
      <c r="F107" s="2"/>
      <c r="G107" s="55"/>
      <c r="H107" s="2"/>
      <c r="I107" s="65"/>
      <c r="J107" s="41"/>
      <c r="K107" s="4"/>
      <c r="L107" s="4"/>
      <c r="M107" s="4"/>
      <c r="N107" s="4"/>
      <c r="O107" s="4"/>
      <c r="P107" s="4"/>
      <c r="Q107" s="4"/>
      <c r="R107" s="4"/>
      <c r="S107" s="4"/>
      <c r="CE107" s="32">
        <f t="shared" si="2"/>
        <v>0</v>
      </c>
      <c r="CF107" s="32">
        <f t="shared" si="3"/>
        <v>0</v>
      </c>
    </row>
    <row r="108" spans="1:84" ht="14.25" customHeight="1">
      <c r="A108" s="9"/>
      <c r="B108" s="33">
        <v>102</v>
      </c>
      <c r="C108" s="2"/>
      <c r="D108" s="59"/>
      <c r="E108" s="2"/>
      <c r="F108" s="2"/>
      <c r="G108" s="55"/>
      <c r="H108" s="2"/>
      <c r="I108" s="65"/>
      <c r="J108" s="41"/>
      <c r="K108" s="4"/>
      <c r="L108" s="4"/>
      <c r="M108" s="4"/>
      <c r="N108" s="4"/>
      <c r="O108" s="4"/>
      <c r="P108" s="4"/>
      <c r="Q108" s="4"/>
      <c r="R108" s="4"/>
      <c r="S108" s="4"/>
      <c r="CE108" s="32">
        <f t="shared" si="2"/>
        <v>0</v>
      </c>
      <c r="CF108" s="32">
        <f t="shared" si="3"/>
        <v>0</v>
      </c>
    </row>
    <row r="109" spans="1:84" ht="14.25" customHeight="1">
      <c r="A109" s="9"/>
      <c r="B109" s="33">
        <v>103</v>
      </c>
      <c r="C109" s="2"/>
      <c r="D109" s="59"/>
      <c r="E109" s="2"/>
      <c r="F109" s="2"/>
      <c r="G109" s="55"/>
      <c r="H109" s="2"/>
      <c r="I109" s="65"/>
      <c r="J109" s="41"/>
      <c r="K109" s="4"/>
      <c r="L109" s="4"/>
      <c r="M109" s="4"/>
      <c r="N109" s="4"/>
      <c r="O109" s="4"/>
      <c r="P109" s="4"/>
      <c r="Q109" s="4"/>
      <c r="R109" s="4"/>
      <c r="S109" s="4"/>
      <c r="CE109" s="32">
        <f t="shared" si="2"/>
        <v>0</v>
      </c>
      <c r="CF109" s="32">
        <f t="shared" si="3"/>
        <v>0</v>
      </c>
    </row>
    <row r="110" spans="1:84" ht="14.25" customHeight="1">
      <c r="A110" s="9"/>
      <c r="B110" s="33">
        <v>104</v>
      </c>
      <c r="C110" s="2"/>
      <c r="D110" s="59"/>
      <c r="E110" s="2"/>
      <c r="F110" s="2"/>
      <c r="G110" s="55"/>
      <c r="H110" s="2"/>
      <c r="I110" s="65"/>
      <c r="J110" s="41"/>
      <c r="K110" s="4"/>
      <c r="L110" s="4"/>
      <c r="M110" s="4"/>
      <c r="N110" s="4"/>
      <c r="O110" s="4"/>
      <c r="P110" s="4"/>
      <c r="Q110" s="4"/>
      <c r="R110" s="4"/>
      <c r="S110" s="4"/>
      <c r="CE110" s="32">
        <f t="shared" si="2"/>
        <v>0</v>
      </c>
      <c r="CF110" s="32">
        <f t="shared" si="3"/>
        <v>0</v>
      </c>
    </row>
    <row r="111" spans="1:84" ht="14.25" customHeight="1">
      <c r="A111" s="9"/>
      <c r="B111" s="33">
        <v>105</v>
      </c>
      <c r="C111" s="2"/>
      <c r="D111" s="59"/>
      <c r="E111" s="2"/>
      <c r="F111" s="2"/>
      <c r="G111" s="55"/>
      <c r="H111" s="2"/>
      <c r="I111" s="65"/>
      <c r="J111" s="41"/>
      <c r="K111" s="4"/>
      <c r="L111" s="4"/>
      <c r="M111" s="4"/>
      <c r="N111" s="4"/>
      <c r="O111" s="4"/>
      <c r="P111" s="4"/>
      <c r="Q111" s="4"/>
      <c r="R111" s="4"/>
      <c r="S111" s="4"/>
      <c r="CE111" s="32">
        <f t="shared" si="2"/>
        <v>0</v>
      </c>
      <c r="CF111" s="32">
        <f t="shared" si="3"/>
        <v>0</v>
      </c>
    </row>
    <row r="112" spans="1:84" ht="14.25" customHeight="1">
      <c r="A112" s="9"/>
      <c r="B112" s="33">
        <v>106</v>
      </c>
      <c r="C112" s="2"/>
      <c r="D112" s="59"/>
      <c r="E112" s="2"/>
      <c r="F112" s="2"/>
      <c r="G112" s="55"/>
      <c r="H112" s="2"/>
      <c r="I112" s="65"/>
      <c r="J112" s="41"/>
      <c r="K112" s="4"/>
      <c r="L112" s="4"/>
      <c r="M112" s="4"/>
      <c r="N112" s="4"/>
      <c r="O112" s="4"/>
      <c r="P112" s="4"/>
      <c r="Q112" s="4"/>
      <c r="R112" s="4"/>
      <c r="S112" s="4"/>
      <c r="CE112" s="32">
        <f t="shared" si="2"/>
        <v>0</v>
      </c>
      <c r="CF112" s="32">
        <f t="shared" si="3"/>
        <v>0</v>
      </c>
    </row>
    <row r="113" spans="1:84" ht="14.25" customHeight="1">
      <c r="A113" s="9"/>
      <c r="B113" s="33">
        <v>107</v>
      </c>
      <c r="C113" s="2"/>
      <c r="D113" s="59"/>
      <c r="E113" s="2"/>
      <c r="F113" s="2"/>
      <c r="G113" s="55"/>
      <c r="H113" s="2"/>
      <c r="I113" s="65"/>
      <c r="J113" s="41"/>
      <c r="K113" s="4"/>
      <c r="L113" s="4"/>
      <c r="M113" s="4"/>
      <c r="N113" s="4"/>
      <c r="O113" s="4"/>
      <c r="P113" s="4"/>
      <c r="Q113" s="4"/>
      <c r="R113" s="4"/>
      <c r="S113" s="4"/>
      <c r="CE113" s="32">
        <f t="shared" si="2"/>
        <v>0</v>
      </c>
      <c r="CF113" s="32">
        <f t="shared" si="3"/>
        <v>0</v>
      </c>
    </row>
    <row r="114" spans="1:84" ht="14.25" customHeight="1">
      <c r="A114" s="9"/>
      <c r="B114" s="33">
        <v>108</v>
      </c>
      <c r="C114" s="2"/>
      <c r="D114" s="59"/>
      <c r="E114" s="2"/>
      <c r="F114" s="2"/>
      <c r="G114" s="55"/>
      <c r="H114" s="2"/>
      <c r="I114" s="65"/>
      <c r="J114" s="41"/>
      <c r="K114" s="4"/>
      <c r="L114" s="4"/>
      <c r="M114" s="4"/>
      <c r="N114" s="4"/>
      <c r="O114" s="4"/>
      <c r="P114" s="4"/>
      <c r="Q114" s="4"/>
      <c r="R114" s="4"/>
      <c r="S114" s="4"/>
      <c r="CE114" s="32">
        <f t="shared" si="2"/>
        <v>0</v>
      </c>
      <c r="CF114" s="32">
        <f t="shared" si="3"/>
        <v>0</v>
      </c>
    </row>
    <row r="115" spans="1:84" ht="14.25" customHeight="1">
      <c r="A115" s="9"/>
      <c r="B115" s="33">
        <v>109</v>
      </c>
      <c r="C115" s="2"/>
      <c r="D115" s="59"/>
      <c r="E115" s="2"/>
      <c r="F115" s="2"/>
      <c r="G115" s="55"/>
      <c r="H115" s="2"/>
      <c r="I115" s="65"/>
      <c r="J115" s="41"/>
      <c r="K115" s="4"/>
      <c r="L115" s="4"/>
      <c r="M115" s="4"/>
      <c r="N115" s="4"/>
      <c r="O115" s="4"/>
      <c r="P115" s="4"/>
      <c r="Q115" s="4"/>
      <c r="R115" s="4"/>
      <c r="S115" s="4"/>
      <c r="CE115" s="32">
        <f t="shared" si="2"/>
        <v>0</v>
      </c>
      <c r="CF115" s="32">
        <f t="shared" si="3"/>
        <v>0</v>
      </c>
    </row>
    <row r="116" spans="1:84" ht="14.25" customHeight="1">
      <c r="A116" s="9"/>
      <c r="B116" s="33">
        <v>110</v>
      </c>
      <c r="C116" s="2"/>
      <c r="D116" s="59"/>
      <c r="E116" s="2"/>
      <c r="F116" s="2"/>
      <c r="G116" s="55"/>
      <c r="H116" s="2"/>
      <c r="I116" s="65"/>
      <c r="J116" s="41"/>
      <c r="K116" s="4"/>
      <c r="L116" s="4"/>
      <c r="M116" s="4"/>
      <c r="N116" s="4"/>
      <c r="O116" s="4"/>
      <c r="P116" s="4"/>
      <c r="Q116" s="4"/>
      <c r="R116" s="4"/>
      <c r="S116" s="4"/>
      <c r="CE116" s="32">
        <f t="shared" si="2"/>
        <v>0</v>
      </c>
      <c r="CF116" s="32">
        <f t="shared" si="3"/>
        <v>0</v>
      </c>
    </row>
    <row r="117" spans="1:84" ht="14.25" customHeight="1">
      <c r="A117" s="9"/>
      <c r="B117" s="33">
        <v>111</v>
      </c>
      <c r="C117" s="2"/>
      <c r="D117" s="59"/>
      <c r="E117" s="2"/>
      <c r="F117" s="2"/>
      <c r="G117" s="55"/>
      <c r="H117" s="2"/>
      <c r="I117" s="65"/>
      <c r="J117" s="41"/>
      <c r="K117" s="4"/>
      <c r="L117" s="4"/>
      <c r="M117" s="4"/>
      <c r="N117" s="4"/>
      <c r="O117" s="4"/>
      <c r="P117" s="4"/>
      <c r="Q117" s="4"/>
      <c r="R117" s="4"/>
      <c r="S117" s="4"/>
      <c r="CE117" s="32">
        <f t="shared" si="2"/>
        <v>0</v>
      </c>
      <c r="CF117" s="32">
        <f t="shared" si="3"/>
        <v>0</v>
      </c>
    </row>
    <row r="118" spans="1:84" ht="14.25" customHeight="1">
      <c r="A118" s="9"/>
      <c r="B118" s="33">
        <v>112</v>
      </c>
      <c r="C118" s="2"/>
      <c r="D118" s="59"/>
      <c r="E118" s="2"/>
      <c r="F118" s="2"/>
      <c r="G118" s="55"/>
      <c r="H118" s="2"/>
      <c r="I118" s="65"/>
      <c r="J118" s="41"/>
      <c r="K118" s="4"/>
      <c r="L118" s="4"/>
      <c r="M118" s="4"/>
      <c r="N118" s="4"/>
      <c r="O118" s="4"/>
      <c r="P118" s="4"/>
      <c r="Q118" s="4"/>
      <c r="R118" s="4"/>
      <c r="S118" s="4"/>
      <c r="CE118" s="32">
        <f t="shared" si="2"/>
        <v>0</v>
      </c>
      <c r="CF118" s="32">
        <f t="shared" si="3"/>
        <v>0</v>
      </c>
    </row>
    <row r="119" spans="1:84" ht="14.25" customHeight="1">
      <c r="A119" s="9"/>
      <c r="B119" s="33">
        <v>113</v>
      </c>
      <c r="C119" s="2"/>
      <c r="D119" s="59"/>
      <c r="E119" s="2"/>
      <c r="F119" s="2"/>
      <c r="G119" s="55"/>
      <c r="H119" s="2"/>
      <c r="I119" s="65"/>
      <c r="J119" s="41"/>
      <c r="K119" s="4"/>
      <c r="L119" s="4"/>
      <c r="M119" s="4"/>
      <c r="N119" s="4"/>
      <c r="O119" s="4"/>
      <c r="P119" s="4"/>
      <c r="Q119" s="4"/>
      <c r="R119" s="4"/>
      <c r="S119" s="4"/>
      <c r="CE119" s="32">
        <f t="shared" si="2"/>
        <v>0</v>
      </c>
      <c r="CF119" s="32">
        <f t="shared" si="3"/>
        <v>0</v>
      </c>
    </row>
    <row r="120" spans="1:84" ht="14.25" customHeight="1">
      <c r="A120" s="9"/>
      <c r="B120" s="33">
        <v>114</v>
      </c>
      <c r="C120" s="2"/>
      <c r="D120" s="59"/>
      <c r="E120" s="2"/>
      <c r="F120" s="2"/>
      <c r="G120" s="55"/>
      <c r="H120" s="2"/>
      <c r="I120" s="65"/>
      <c r="J120" s="41"/>
      <c r="K120" s="4"/>
      <c r="L120" s="4"/>
      <c r="M120" s="4"/>
      <c r="N120" s="4"/>
      <c r="O120" s="4"/>
      <c r="P120" s="4"/>
      <c r="Q120" s="4"/>
      <c r="R120" s="4"/>
      <c r="S120" s="4"/>
      <c r="CE120" s="32">
        <f t="shared" si="2"/>
        <v>0</v>
      </c>
      <c r="CF120" s="32">
        <f t="shared" si="3"/>
        <v>0</v>
      </c>
    </row>
    <row r="121" spans="1:84" ht="14.25" customHeight="1">
      <c r="A121" s="9"/>
      <c r="B121" s="33">
        <v>115</v>
      </c>
      <c r="C121" s="2"/>
      <c r="D121" s="59"/>
      <c r="E121" s="2"/>
      <c r="F121" s="2"/>
      <c r="G121" s="55"/>
      <c r="H121" s="2"/>
      <c r="I121" s="65"/>
      <c r="J121" s="41"/>
      <c r="K121" s="4"/>
      <c r="L121" s="4"/>
      <c r="M121" s="4"/>
      <c r="N121" s="4"/>
      <c r="O121" s="4"/>
      <c r="P121" s="4"/>
      <c r="Q121" s="4"/>
      <c r="R121" s="4"/>
      <c r="S121" s="4"/>
      <c r="CE121" s="32">
        <f t="shared" si="2"/>
        <v>0</v>
      </c>
      <c r="CF121" s="32">
        <f t="shared" si="3"/>
        <v>0</v>
      </c>
    </row>
    <row r="122" spans="1:84" ht="14.25" customHeight="1">
      <c r="A122" s="9"/>
      <c r="B122" s="33">
        <v>116</v>
      </c>
      <c r="C122" s="2"/>
      <c r="D122" s="59"/>
      <c r="E122" s="2"/>
      <c r="F122" s="2"/>
      <c r="G122" s="55"/>
      <c r="H122" s="2"/>
      <c r="I122" s="65"/>
      <c r="J122" s="41"/>
      <c r="K122" s="4"/>
      <c r="L122" s="4"/>
      <c r="M122" s="4"/>
      <c r="N122" s="4"/>
      <c r="O122" s="4"/>
      <c r="P122" s="4"/>
      <c r="Q122" s="4"/>
      <c r="R122" s="4"/>
      <c r="S122" s="4"/>
      <c r="CE122" s="32">
        <f t="shared" si="2"/>
        <v>0</v>
      </c>
      <c r="CF122" s="32">
        <f t="shared" si="3"/>
        <v>0</v>
      </c>
    </row>
    <row r="123" spans="1:84" ht="14.25" customHeight="1">
      <c r="A123" s="9"/>
      <c r="B123" s="33">
        <v>117</v>
      </c>
      <c r="C123" s="2"/>
      <c r="D123" s="59"/>
      <c r="E123" s="2"/>
      <c r="F123" s="2"/>
      <c r="G123" s="55"/>
      <c r="H123" s="2"/>
      <c r="I123" s="65"/>
      <c r="J123" s="41"/>
      <c r="K123" s="4"/>
      <c r="L123" s="4"/>
      <c r="M123" s="4"/>
      <c r="N123" s="4"/>
      <c r="O123" s="4"/>
      <c r="P123" s="4"/>
      <c r="Q123" s="4"/>
      <c r="R123" s="4"/>
      <c r="S123" s="4"/>
      <c r="CE123" s="32">
        <f t="shared" si="2"/>
        <v>0</v>
      </c>
      <c r="CF123" s="32">
        <f t="shared" si="3"/>
        <v>0</v>
      </c>
    </row>
    <row r="124" spans="1:84" ht="14.25" customHeight="1">
      <c r="A124" s="9"/>
      <c r="B124" s="33">
        <v>118</v>
      </c>
      <c r="C124" s="2"/>
      <c r="D124" s="59"/>
      <c r="E124" s="2"/>
      <c r="F124" s="2"/>
      <c r="G124" s="55"/>
      <c r="H124" s="2"/>
      <c r="I124" s="65"/>
      <c r="J124" s="41"/>
      <c r="K124" s="4"/>
      <c r="L124" s="4"/>
      <c r="M124" s="4"/>
      <c r="N124" s="4"/>
      <c r="O124" s="4"/>
      <c r="P124" s="4"/>
      <c r="Q124" s="4"/>
      <c r="R124" s="4"/>
      <c r="S124" s="4"/>
      <c r="CE124" s="32">
        <f t="shared" si="2"/>
        <v>0</v>
      </c>
      <c r="CF124" s="32">
        <f t="shared" si="3"/>
        <v>0</v>
      </c>
    </row>
    <row r="125" spans="1:84" ht="14.25" customHeight="1">
      <c r="A125" s="9"/>
      <c r="B125" s="33">
        <v>119</v>
      </c>
      <c r="C125" s="2"/>
      <c r="D125" s="59"/>
      <c r="E125" s="2"/>
      <c r="F125" s="2"/>
      <c r="G125" s="55"/>
      <c r="H125" s="2"/>
      <c r="I125" s="65"/>
      <c r="J125" s="41"/>
      <c r="K125" s="4"/>
      <c r="L125" s="4"/>
      <c r="M125" s="4"/>
      <c r="N125" s="4"/>
      <c r="O125" s="4"/>
      <c r="P125" s="4"/>
      <c r="Q125" s="4"/>
      <c r="R125" s="4"/>
      <c r="S125" s="4"/>
      <c r="CE125" s="32">
        <f t="shared" si="2"/>
        <v>0</v>
      </c>
      <c r="CF125" s="32">
        <f t="shared" si="3"/>
        <v>0</v>
      </c>
    </row>
    <row r="126" spans="1:84" ht="14.25" customHeight="1">
      <c r="A126" s="9"/>
      <c r="B126" s="33">
        <v>120</v>
      </c>
      <c r="C126" s="2"/>
      <c r="D126" s="59"/>
      <c r="E126" s="2"/>
      <c r="F126" s="2"/>
      <c r="G126" s="55"/>
      <c r="H126" s="2"/>
      <c r="I126" s="65"/>
      <c r="J126" s="41"/>
      <c r="K126" s="4"/>
      <c r="L126" s="4"/>
      <c r="M126" s="4"/>
      <c r="N126" s="4"/>
      <c r="O126" s="4"/>
      <c r="P126" s="4"/>
      <c r="Q126" s="4"/>
      <c r="R126" s="4"/>
      <c r="S126" s="4"/>
      <c r="CE126" s="32">
        <f t="shared" si="2"/>
        <v>0</v>
      </c>
      <c r="CF126" s="32">
        <f t="shared" si="3"/>
        <v>0</v>
      </c>
    </row>
    <row r="127" spans="1:84" ht="14.25" customHeight="1">
      <c r="A127" s="9"/>
      <c r="B127" s="33">
        <v>121</v>
      </c>
      <c r="C127" s="2"/>
      <c r="D127" s="59"/>
      <c r="E127" s="2"/>
      <c r="F127" s="2"/>
      <c r="G127" s="55"/>
      <c r="H127" s="2"/>
      <c r="I127" s="65"/>
      <c r="J127" s="41"/>
      <c r="K127" s="4"/>
      <c r="L127" s="4"/>
      <c r="M127" s="4"/>
      <c r="N127" s="4"/>
      <c r="O127" s="4"/>
      <c r="P127" s="4"/>
      <c r="Q127" s="4"/>
      <c r="R127" s="4"/>
      <c r="S127" s="4"/>
      <c r="CE127" s="32">
        <f t="shared" si="2"/>
        <v>0</v>
      </c>
      <c r="CF127" s="32">
        <f t="shared" si="3"/>
        <v>0</v>
      </c>
    </row>
    <row r="128" spans="1:84" ht="14.25" customHeight="1">
      <c r="A128" s="9"/>
      <c r="B128" s="33">
        <v>122</v>
      </c>
      <c r="C128" s="2"/>
      <c r="D128" s="59"/>
      <c r="E128" s="2"/>
      <c r="F128" s="2"/>
      <c r="G128" s="55"/>
      <c r="H128" s="2"/>
      <c r="I128" s="65"/>
      <c r="J128" s="41"/>
      <c r="K128" s="4"/>
      <c r="L128" s="4"/>
      <c r="M128" s="4"/>
      <c r="N128" s="4"/>
      <c r="O128" s="4"/>
      <c r="P128" s="4"/>
      <c r="Q128" s="4"/>
      <c r="R128" s="4"/>
      <c r="S128" s="4"/>
      <c r="CE128" s="32">
        <f t="shared" si="2"/>
        <v>0</v>
      </c>
      <c r="CF128" s="32">
        <f t="shared" si="3"/>
        <v>0</v>
      </c>
    </row>
    <row r="129" spans="1:84" ht="14.25" customHeight="1">
      <c r="A129" s="9"/>
      <c r="B129" s="33">
        <v>123</v>
      </c>
      <c r="C129" s="2"/>
      <c r="D129" s="59"/>
      <c r="E129" s="2"/>
      <c r="F129" s="2"/>
      <c r="G129" s="55"/>
      <c r="H129" s="2"/>
      <c r="I129" s="65"/>
      <c r="J129" s="41"/>
      <c r="K129" s="4"/>
      <c r="L129" s="4"/>
      <c r="M129" s="4"/>
      <c r="N129" s="4"/>
      <c r="O129" s="4"/>
      <c r="P129" s="4"/>
      <c r="Q129" s="4"/>
      <c r="R129" s="4"/>
      <c r="S129" s="4"/>
      <c r="CE129" s="32">
        <f t="shared" si="2"/>
        <v>0</v>
      </c>
      <c r="CF129" s="32">
        <f t="shared" si="3"/>
        <v>0</v>
      </c>
    </row>
    <row r="130" spans="1:84" ht="14.25" customHeight="1">
      <c r="A130" s="9"/>
      <c r="B130" s="33">
        <v>124</v>
      </c>
      <c r="C130" s="2"/>
      <c r="D130" s="59"/>
      <c r="E130" s="2"/>
      <c r="F130" s="2"/>
      <c r="G130" s="55"/>
      <c r="H130" s="2"/>
      <c r="I130" s="65"/>
      <c r="J130" s="41"/>
      <c r="K130" s="4"/>
      <c r="L130" s="4"/>
      <c r="M130" s="4"/>
      <c r="N130" s="4"/>
      <c r="O130" s="4"/>
      <c r="P130" s="4"/>
      <c r="Q130" s="4"/>
      <c r="R130" s="4"/>
      <c r="S130" s="4"/>
      <c r="CE130" s="32">
        <f t="shared" si="2"/>
        <v>0</v>
      </c>
      <c r="CF130" s="32">
        <f t="shared" si="3"/>
        <v>0</v>
      </c>
    </row>
    <row r="131" spans="1:84" ht="14.25" customHeight="1">
      <c r="A131" s="9"/>
      <c r="B131" s="33">
        <v>125</v>
      </c>
      <c r="C131" s="2"/>
      <c r="D131" s="59"/>
      <c r="E131" s="2"/>
      <c r="F131" s="2"/>
      <c r="G131" s="55"/>
      <c r="H131" s="2"/>
      <c r="I131" s="65"/>
      <c r="J131" s="41"/>
      <c r="K131" s="4"/>
      <c r="L131" s="4"/>
      <c r="M131" s="4"/>
      <c r="N131" s="4"/>
      <c r="O131" s="4"/>
      <c r="P131" s="4"/>
      <c r="Q131" s="4"/>
      <c r="R131" s="4"/>
      <c r="S131" s="4"/>
      <c r="CE131" s="32">
        <f t="shared" si="2"/>
        <v>0</v>
      </c>
      <c r="CF131" s="32">
        <f t="shared" si="3"/>
        <v>0</v>
      </c>
    </row>
    <row r="132" spans="1:84" ht="14.25" customHeight="1">
      <c r="A132" s="9"/>
      <c r="B132" s="33">
        <v>126</v>
      </c>
      <c r="C132" s="2"/>
      <c r="D132" s="59"/>
      <c r="E132" s="2"/>
      <c r="F132" s="2"/>
      <c r="G132" s="55"/>
      <c r="H132" s="2"/>
      <c r="I132" s="65"/>
      <c r="J132" s="41"/>
      <c r="K132" s="4"/>
      <c r="L132" s="4"/>
      <c r="M132" s="4"/>
      <c r="N132" s="4"/>
      <c r="O132" s="4"/>
      <c r="P132" s="4"/>
      <c r="Q132" s="4"/>
      <c r="R132" s="4"/>
      <c r="S132" s="4"/>
      <c r="CE132" s="32">
        <f t="shared" si="2"/>
        <v>0</v>
      </c>
      <c r="CF132" s="32">
        <f t="shared" si="3"/>
        <v>0</v>
      </c>
    </row>
    <row r="133" spans="1:84" ht="14.25" customHeight="1">
      <c r="A133" s="9"/>
      <c r="B133" s="33">
        <v>127</v>
      </c>
      <c r="C133" s="2"/>
      <c r="D133" s="59"/>
      <c r="E133" s="2"/>
      <c r="F133" s="2"/>
      <c r="G133" s="55"/>
      <c r="H133" s="2"/>
      <c r="I133" s="65"/>
      <c r="J133" s="41"/>
      <c r="K133" s="4"/>
      <c r="L133" s="4"/>
      <c r="M133" s="4"/>
      <c r="N133" s="4"/>
      <c r="O133" s="4"/>
      <c r="P133" s="4"/>
      <c r="Q133" s="4"/>
      <c r="R133" s="4"/>
      <c r="S133" s="4"/>
      <c r="CE133" s="32">
        <f t="shared" si="2"/>
        <v>0</v>
      </c>
      <c r="CF133" s="32">
        <f t="shared" si="3"/>
        <v>0</v>
      </c>
    </row>
    <row r="134" spans="1:84" ht="14.25" customHeight="1">
      <c r="A134" s="9"/>
      <c r="B134" s="33">
        <v>128</v>
      </c>
      <c r="C134" s="2"/>
      <c r="D134" s="59"/>
      <c r="E134" s="2"/>
      <c r="F134" s="2"/>
      <c r="G134" s="55"/>
      <c r="H134" s="2"/>
      <c r="I134" s="65"/>
      <c r="J134" s="41"/>
      <c r="K134" s="4"/>
      <c r="L134" s="4"/>
      <c r="M134" s="4"/>
      <c r="N134" s="4"/>
      <c r="O134" s="4"/>
      <c r="P134" s="4"/>
      <c r="Q134" s="4"/>
      <c r="R134" s="4"/>
      <c r="S134" s="4"/>
      <c r="CE134" s="32">
        <f t="shared" si="2"/>
        <v>0</v>
      </c>
      <c r="CF134" s="32">
        <f t="shared" si="3"/>
        <v>0</v>
      </c>
    </row>
    <row r="135" spans="1:84" ht="14.25" customHeight="1">
      <c r="A135" s="9"/>
      <c r="B135" s="33">
        <v>129</v>
      </c>
      <c r="C135" s="2"/>
      <c r="D135" s="59"/>
      <c r="E135" s="2"/>
      <c r="F135" s="2"/>
      <c r="G135" s="55"/>
      <c r="H135" s="2"/>
      <c r="I135" s="65"/>
      <c r="J135" s="41"/>
      <c r="K135" s="4"/>
      <c r="L135" s="4"/>
      <c r="M135" s="4"/>
      <c r="N135" s="4"/>
      <c r="O135" s="4"/>
      <c r="P135" s="4"/>
      <c r="Q135" s="4"/>
      <c r="R135" s="4"/>
      <c r="S135" s="4"/>
      <c r="CE135" s="32">
        <f t="shared" ref="CE135:CE198" si="4">IF(C135&lt;&gt;"",1,0)</f>
        <v>0</v>
      </c>
      <c r="CF135" s="32">
        <f t="shared" ref="CF135:CF198" si="5">IF(CE135=1,IF(E135&lt;&gt;"",IF(E135&lt;400,1,0),0),0)</f>
        <v>0</v>
      </c>
    </row>
    <row r="136" spans="1:84" ht="14.25" customHeight="1">
      <c r="A136" s="9"/>
      <c r="B136" s="33">
        <v>130</v>
      </c>
      <c r="C136" s="2"/>
      <c r="D136" s="59"/>
      <c r="E136" s="2"/>
      <c r="F136" s="2"/>
      <c r="G136" s="55"/>
      <c r="H136" s="2"/>
      <c r="I136" s="65"/>
      <c r="J136" s="41"/>
      <c r="K136" s="4"/>
      <c r="L136" s="4"/>
      <c r="M136" s="4"/>
      <c r="N136" s="4"/>
      <c r="O136" s="4"/>
      <c r="P136" s="4"/>
      <c r="Q136" s="4"/>
      <c r="R136" s="4"/>
      <c r="S136" s="4"/>
      <c r="CE136" s="32">
        <f t="shared" si="4"/>
        <v>0</v>
      </c>
      <c r="CF136" s="32">
        <f t="shared" si="5"/>
        <v>0</v>
      </c>
    </row>
    <row r="137" spans="1:84" ht="14.25" customHeight="1">
      <c r="A137" s="9"/>
      <c r="B137" s="33">
        <v>131</v>
      </c>
      <c r="C137" s="2"/>
      <c r="D137" s="59"/>
      <c r="E137" s="2"/>
      <c r="F137" s="2"/>
      <c r="G137" s="55"/>
      <c r="H137" s="2"/>
      <c r="I137" s="65"/>
      <c r="J137" s="41"/>
      <c r="K137" s="4"/>
      <c r="L137" s="4"/>
      <c r="M137" s="4"/>
      <c r="N137" s="4"/>
      <c r="O137" s="4"/>
      <c r="P137" s="4"/>
      <c r="Q137" s="4"/>
      <c r="R137" s="4"/>
      <c r="S137" s="4"/>
      <c r="CE137" s="32">
        <f t="shared" si="4"/>
        <v>0</v>
      </c>
      <c r="CF137" s="32">
        <f t="shared" si="5"/>
        <v>0</v>
      </c>
    </row>
    <row r="138" spans="1:84" ht="14.25" customHeight="1">
      <c r="A138" s="9"/>
      <c r="B138" s="33">
        <v>132</v>
      </c>
      <c r="C138" s="2"/>
      <c r="D138" s="59"/>
      <c r="E138" s="2"/>
      <c r="F138" s="2"/>
      <c r="G138" s="55"/>
      <c r="H138" s="2"/>
      <c r="I138" s="65"/>
      <c r="J138" s="41"/>
      <c r="K138" s="4"/>
      <c r="L138" s="4"/>
      <c r="M138" s="4"/>
      <c r="N138" s="4"/>
      <c r="O138" s="4"/>
      <c r="P138" s="4"/>
      <c r="Q138" s="4"/>
      <c r="R138" s="4"/>
      <c r="S138" s="4"/>
      <c r="CE138" s="32">
        <f t="shared" si="4"/>
        <v>0</v>
      </c>
      <c r="CF138" s="32">
        <f t="shared" si="5"/>
        <v>0</v>
      </c>
    </row>
    <row r="139" spans="1:84" ht="14.25" customHeight="1">
      <c r="A139" s="9"/>
      <c r="B139" s="33">
        <v>133</v>
      </c>
      <c r="C139" s="2"/>
      <c r="D139" s="59"/>
      <c r="E139" s="2"/>
      <c r="F139" s="2"/>
      <c r="G139" s="55"/>
      <c r="H139" s="2"/>
      <c r="I139" s="65"/>
      <c r="J139" s="41"/>
      <c r="K139" s="4"/>
      <c r="L139" s="4"/>
      <c r="M139" s="4"/>
      <c r="N139" s="4"/>
      <c r="O139" s="4"/>
      <c r="P139" s="4"/>
      <c r="Q139" s="4"/>
      <c r="R139" s="4"/>
      <c r="S139" s="4"/>
      <c r="CE139" s="32">
        <f t="shared" si="4"/>
        <v>0</v>
      </c>
      <c r="CF139" s="32">
        <f t="shared" si="5"/>
        <v>0</v>
      </c>
    </row>
    <row r="140" spans="1:84" ht="14.25" customHeight="1">
      <c r="A140" s="9"/>
      <c r="B140" s="33">
        <v>134</v>
      </c>
      <c r="C140" s="2"/>
      <c r="D140" s="59"/>
      <c r="E140" s="2"/>
      <c r="F140" s="2"/>
      <c r="G140" s="55"/>
      <c r="H140" s="2"/>
      <c r="I140" s="65"/>
      <c r="J140" s="41"/>
      <c r="K140" s="4"/>
      <c r="L140" s="4"/>
      <c r="M140" s="4"/>
      <c r="N140" s="4"/>
      <c r="O140" s="4"/>
      <c r="P140" s="4"/>
      <c r="Q140" s="4"/>
      <c r="R140" s="4"/>
      <c r="S140" s="4"/>
      <c r="CE140" s="32">
        <f t="shared" si="4"/>
        <v>0</v>
      </c>
      <c r="CF140" s="32">
        <f t="shared" si="5"/>
        <v>0</v>
      </c>
    </row>
    <row r="141" spans="1:84" ht="14.25" customHeight="1">
      <c r="A141" s="9"/>
      <c r="B141" s="33">
        <v>135</v>
      </c>
      <c r="C141" s="2"/>
      <c r="D141" s="59"/>
      <c r="E141" s="2"/>
      <c r="F141" s="2"/>
      <c r="G141" s="55"/>
      <c r="H141" s="2"/>
      <c r="I141" s="65"/>
      <c r="J141" s="41"/>
      <c r="K141" s="4"/>
      <c r="L141" s="4"/>
      <c r="M141" s="4"/>
      <c r="N141" s="4"/>
      <c r="O141" s="4"/>
      <c r="P141" s="4"/>
      <c r="Q141" s="4"/>
      <c r="R141" s="4"/>
      <c r="S141" s="4"/>
      <c r="CE141" s="32">
        <f t="shared" si="4"/>
        <v>0</v>
      </c>
      <c r="CF141" s="32">
        <f t="shared" si="5"/>
        <v>0</v>
      </c>
    </row>
    <row r="142" spans="1:84" ht="14.25" customHeight="1">
      <c r="A142" s="9"/>
      <c r="B142" s="33">
        <v>136</v>
      </c>
      <c r="C142" s="2"/>
      <c r="D142" s="59"/>
      <c r="E142" s="2"/>
      <c r="F142" s="2"/>
      <c r="G142" s="55"/>
      <c r="H142" s="2"/>
      <c r="I142" s="65"/>
      <c r="J142" s="41"/>
      <c r="K142" s="4"/>
      <c r="L142" s="4"/>
      <c r="M142" s="4"/>
      <c r="N142" s="4"/>
      <c r="O142" s="4"/>
      <c r="P142" s="4"/>
      <c r="Q142" s="4"/>
      <c r="R142" s="4"/>
      <c r="S142" s="4"/>
      <c r="CE142" s="32">
        <f t="shared" si="4"/>
        <v>0</v>
      </c>
      <c r="CF142" s="32">
        <f t="shared" si="5"/>
        <v>0</v>
      </c>
    </row>
    <row r="143" spans="1:84" ht="14.25" customHeight="1">
      <c r="A143" s="9"/>
      <c r="B143" s="33">
        <v>137</v>
      </c>
      <c r="C143" s="2"/>
      <c r="D143" s="59"/>
      <c r="E143" s="2"/>
      <c r="F143" s="2"/>
      <c r="G143" s="55"/>
      <c r="H143" s="2"/>
      <c r="I143" s="65"/>
      <c r="J143" s="41"/>
      <c r="K143" s="4"/>
      <c r="L143" s="4"/>
      <c r="M143" s="4"/>
      <c r="N143" s="4"/>
      <c r="O143" s="4"/>
      <c r="P143" s="4"/>
      <c r="Q143" s="4"/>
      <c r="R143" s="4"/>
      <c r="S143" s="4"/>
      <c r="CE143" s="32">
        <f t="shared" si="4"/>
        <v>0</v>
      </c>
      <c r="CF143" s="32">
        <f t="shared" si="5"/>
        <v>0</v>
      </c>
    </row>
    <row r="144" spans="1:84" ht="14.25" customHeight="1">
      <c r="A144" s="9"/>
      <c r="B144" s="33">
        <v>138</v>
      </c>
      <c r="C144" s="2"/>
      <c r="D144" s="59"/>
      <c r="E144" s="2"/>
      <c r="F144" s="2"/>
      <c r="G144" s="55"/>
      <c r="H144" s="2"/>
      <c r="I144" s="65"/>
      <c r="J144" s="41"/>
      <c r="K144" s="4"/>
      <c r="L144" s="4"/>
      <c r="M144" s="4"/>
      <c r="N144" s="4"/>
      <c r="O144" s="4"/>
      <c r="P144" s="4"/>
      <c r="Q144" s="4"/>
      <c r="R144" s="4"/>
      <c r="S144" s="4"/>
      <c r="CE144" s="32">
        <f t="shared" si="4"/>
        <v>0</v>
      </c>
      <c r="CF144" s="32">
        <f t="shared" si="5"/>
        <v>0</v>
      </c>
    </row>
    <row r="145" spans="1:84" ht="14.25" customHeight="1">
      <c r="A145" s="9"/>
      <c r="B145" s="33">
        <v>139</v>
      </c>
      <c r="C145" s="2"/>
      <c r="D145" s="59"/>
      <c r="E145" s="2"/>
      <c r="F145" s="2"/>
      <c r="G145" s="55"/>
      <c r="H145" s="2"/>
      <c r="I145" s="65"/>
      <c r="J145" s="41"/>
      <c r="K145" s="4"/>
      <c r="L145" s="4"/>
      <c r="M145" s="4"/>
      <c r="N145" s="4"/>
      <c r="O145" s="4"/>
      <c r="P145" s="4"/>
      <c r="Q145" s="4"/>
      <c r="R145" s="4"/>
      <c r="S145" s="4"/>
      <c r="CE145" s="32">
        <f t="shared" si="4"/>
        <v>0</v>
      </c>
      <c r="CF145" s="32">
        <f t="shared" si="5"/>
        <v>0</v>
      </c>
    </row>
    <row r="146" spans="1:84" ht="14.25" customHeight="1">
      <c r="A146" s="9"/>
      <c r="B146" s="33">
        <v>140</v>
      </c>
      <c r="C146" s="2"/>
      <c r="D146" s="59"/>
      <c r="E146" s="2"/>
      <c r="F146" s="2"/>
      <c r="G146" s="55"/>
      <c r="H146" s="2"/>
      <c r="I146" s="65"/>
      <c r="J146" s="41"/>
      <c r="K146" s="4"/>
      <c r="L146" s="4"/>
      <c r="M146" s="4"/>
      <c r="N146" s="4"/>
      <c r="O146" s="4"/>
      <c r="P146" s="4"/>
      <c r="Q146" s="4"/>
      <c r="R146" s="4"/>
      <c r="S146" s="4"/>
      <c r="CE146" s="32">
        <f t="shared" si="4"/>
        <v>0</v>
      </c>
      <c r="CF146" s="32">
        <f t="shared" si="5"/>
        <v>0</v>
      </c>
    </row>
    <row r="147" spans="1:84" ht="14.25" customHeight="1">
      <c r="A147" s="9"/>
      <c r="B147" s="33">
        <v>141</v>
      </c>
      <c r="C147" s="2"/>
      <c r="D147" s="59"/>
      <c r="E147" s="2"/>
      <c r="F147" s="2"/>
      <c r="G147" s="55"/>
      <c r="H147" s="2"/>
      <c r="I147" s="65"/>
      <c r="J147" s="41"/>
      <c r="K147" s="4"/>
      <c r="L147" s="4"/>
      <c r="M147" s="4"/>
      <c r="N147" s="4"/>
      <c r="O147" s="4"/>
      <c r="P147" s="4"/>
      <c r="Q147" s="4"/>
      <c r="R147" s="4"/>
      <c r="S147" s="4"/>
      <c r="CE147" s="32">
        <f t="shared" si="4"/>
        <v>0</v>
      </c>
      <c r="CF147" s="32">
        <f t="shared" si="5"/>
        <v>0</v>
      </c>
    </row>
    <row r="148" spans="1:84" ht="14.25" customHeight="1">
      <c r="A148" s="9"/>
      <c r="B148" s="33">
        <v>142</v>
      </c>
      <c r="C148" s="2"/>
      <c r="D148" s="59"/>
      <c r="E148" s="2"/>
      <c r="F148" s="2"/>
      <c r="G148" s="55"/>
      <c r="H148" s="2"/>
      <c r="I148" s="65"/>
      <c r="J148" s="41"/>
      <c r="K148" s="4"/>
      <c r="L148" s="4"/>
      <c r="M148" s="4"/>
      <c r="N148" s="4"/>
      <c r="O148" s="4"/>
      <c r="P148" s="4"/>
      <c r="Q148" s="4"/>
      <c r="R148" s="4"/>
      <c r="S148" s="4"/>
      <c r="CE148" s="32">
        <f t="shared" si="4"/>
        <v>0</v>
      </c>
      <c r="CF148" s="32">
        <f t="shared" si="5"/>
        <v>0</v>
      </c>
    </row>
    <row r="149" spans="1:84" ht="14.25" customHeight="1">
      <c r="A149" s="9"/>
      <c r="B149" s="33">
        <v>143</v>
      </c>
      <c r="C149" s="2"/>
      <c r="D149" s="59"/>
      <c r="E149" s="2"/>
      <c r="F149" s="2"/>
      <c r="G149" s="55"/>
      <c r="H149" s="2"/>
      <c r="I149" s="65"/>
      <c r="J149" s="41"/>
      <c r="K149" s="4"/>
      <c r="L149" s="4"/>
      <c r="M149" s="4"/>
      <c r="N149" s="4"/>
      <c r="O149" s="4"/>
      <c r="P149" s="4"/>
      <c r="Q149" s="4"/>
      <c r="R149" s="4"/>
      <c r="S149" s="4"/>
      <c r="CE149" s="32">
        <f t="shared" si="4"/>
        <v>0</v>
      </c>
      <c r="CF149" s="32">
        <f t="shared" si="5"/>
        <v>0</v>
      </c>
    </row>
    <row r="150" spans="1:84" ht="14.25" customHeight="1">
      <c r="A150" s="9"/>
      <c r="B150" s="33">
        <v>144</v>
      </c>
      <c r="C150" s="2"/>
      <c r="D150" s="59"/>
      <c r="E150" s="2"/>
      <c r="F150" s="2"/>
      <c r="G150" s="55"/>
      <c r="H150" s="2"/>
      <c r="I150" s="65"/>
      <c r="J150" s="41"/>
      <c r="K150" s="4"/>
      <c r="L150" s="4"/>
      <c r="M150" s="4"/>
      <c r="N150" s="4"/>
      <c r="O150" s="4"/>
      <c r="P150" s="4"/>
      <c r="Q150" s="4"/>
      <c r="R150" s="4"/>
      <c r="S150" s="4"/>
      <c r="CE150" s="32">
        <f t="shared" si="4"/>
        <v>0</v>
      </c>
      <c r="CF150" s="32">
        <f t="shared" si="5"/>
        <v>0</v>
      </c>
    </row>
    <row r="151" spans="1:84" ht="14.25" customHeight="1">
      <c r="A151" s="9"/>
      <c r="B151" s="33">
        <v>145</v>
      </c>
      <c r="C151" s="2"/>
      <c r="D151" s="59"/>
      <c r="E151" s="2"/>
      <c r="F151" s="2"/>
      <c r="G151" s="55"/>
      <c r="H151" s="2"/>
      <c r="I151" s="65"/>
      <c r="J151" s="41"/>
      <c r="K151" s="4"/>
      <c r="L151" s="4"/>
      <c r="M151" s="4"/>
      <c r="N151" s="4"/>
      <c r="O151" s="4"/>
      <c r="P151" s="4"/>
      <c r="Q151" s="4"/>
      <c r="R151" s="4"/>
      <c r="S151" s="4"/>
      <c r="CE151" s="32">
        <f t="shared" si="4"/>
        <v>0</v>
      </c>
      <c r="CF151" s="32">
        <f t="shared" si="5"/>
        <v>0</v>
      </c>
    </row>
    <row r="152" spans="1:84" ht="14.25" customHeight="1">
      <c r="A152" s="9"/>
      <c r="B152" s="33">
        <v>146</v>
      </c>
      <c r="C152" s="2"/>
      <c r="D152" s="59"/>
      <c r="E152" s="2"/>
      <c r="F152" s="2"/>
      <c r="G152" s="55"/>
      <c r="H152" s="2"/>
      <c r="I152" s="65"/>
      <c r="J152" s="41"/>
      <c r="K152" s="4"/>
      <c r="L152" s="4"/>
      <c r="M152" s="4"/>
      <c r="N152" s="4"/>
      <c r="O152" s="4"/>
      <c r="P152" s="4"/>
      <c r="Q152" s="4"/>
      <c r="R152" s="4"/>
      <c r="S152" s="4"/>
      <c r="CE152" s="32">
        <f t="shared" si="4"/>
        <v>0</v>
      </c>
      <c r="CF152" s="32">
        <f t="shared" si="5"/>
        <v>0</v>
      </c>
    </row>
    <row r="153" spans="1:84" ht="14.25" customHeight="1">
      <c r="A153" s="9"/>
      <c r="B153" s="33">
        <v>147</v>
      </c>
      <c r="C153" s="2"/>
      <c r="D153" s="59"/>
      <c r="E153" s="2"/>
      <c r="F153" s="2"/>
      <c r="G153" s="55"/>
      <c r="H153" s="2"/>
      <c r="I153" s="65"/>
      <c r="J153" s="41"/>
      <c r="K153" s="4"/>
      <c r="L153" s="4"/>
      <c r="M153" s="4"/>
      <c r="N153" s="4"/>
      <c r="O153" s="4"/>
      <c r="P153" s="4"/>
      <c r="Q153" s="4"/>
      <c r="R153" s="4"/>
      <c r="S153" s="4"/>
      <c r="CE153" s="32">
        <f t="shared" si="4"/>
        <v>0</v>
      </c>
      <c r="CF153" s="32">
        <f t="shared" si="5"/>
        <v>0</v>
      </c>
    </row>
    <row r="154" spans="1:84" ht="14.25" customHeight="1">
      <c r="A154" s="9"/>
      <c r="B154" s="33">
        <v>148</v>
      </c>
      <c r="C154" s="2"/>
      <c r="D154" s="59"/>
      <c r="E154" s="2"/>
      <c r="F154" s="2"/>
      <c r="G154" s="55"/>
      <c r="H154" s="2"/>
      <c r="I154" s="65"/>
      <c r="J154" s="41"/>
      <c r="K154" s="4"/>
      <c r="L154" s="4"/>
      <c r="M154" s="4"/>
      <c r="N154" s="4"/>
      <c r="O154" s="4"/>
      <c r="P154" s="4"/>
      <c r="Q154" s="4"/>
      <c r="R154" s="4"/>
      <c r="S154" s="4"/>
      <c r="CE154" s="32">
        <f t="shared" si="4"/>
        <v>0</v>
      </c>
      <c r="CF154" s="32">
        <f t="shared" si="5"/>
        <v>0</v>
      </c>
    </row>
    <row r="155" spans="1:84" ht="14.25" customHeight="1">
      <c r="A155" s="9"/>
      <c r="B155" s="33">
        <v>149</v>
      </c>
      <c r="C155" s="2"/>
      <c r="D155" s="59"/>
      <c r="E155" s="2"/>
      <c r="F155" s="2"/>
      <c r="G155" s="55"/>
      <c r="H155" s="2"/>
      <c r="I155" s="65"/>
      <c r="J155" s="41"/>
      <c r="K155" s="4"/>
      <c r="L155" s="4"/>
      <c r="M155" s="4"/>
      <c r="N155" s="4"/>
      <c r="O155" s="4"/>
      <c r="P155" s="4"/>
      <c r="Q155" s="4"/>
      <c r="R155" s="4"/>
      <c r="S155" s="4"/>
      <c r="CE155" s="32">
        <f t="shared" si="4"/>
        <v>0</v>
      </c>
      <c r="CF155" s="32">
        <f t="shared" si="5"/>
        <v>0</v>
      </c>
    </row>
    <row r="156" spans="1:84" ht="14.25" customHeight="1">
      <c r="A156" s="9"/>
      <c r="B156" s="33">
        <v>150</v>
      </c>
      <c r="C156" s="2"/>
      <c r="D156" s="59"/>
      <c r="E156" s="2"/>
      <c r="F156" s="2"/>
      <c r="G156" s="55"/>
      <c r="H156" s="2"/>
      <c r="I156" s="65"/>
      <c r="J156" s="41"/>
      <c r="K156" s="4"/>
      <c r="L156" s="4"/>
      <c r="M156" s="4"/>
      <c r="N156" s="4"/>
      <c r="O156" s="4"/>
      <c r="P156" s="4"/>
      <c r="Q156" s="4"/>
      <c r="R156" s="4"/>
      <c r="S156" s="4"/>
      <c r="CE156" s="32">
        <f t="shared" si="4"/>
        <v>0</v>
      </c>
      <c r="CF156" s="32">
        <f t="shared" si="5"/>
        <v>0</v>
      </c>
    </row>
    <row r="157" spans="1:84" ht="14.25" customHeight="1">
      <c r="A157" s="9"/>
      <c r="B157" s="33">
        <v>151</v>
      </c>
      <c r="C157" s="2"/>
      <c r="D157" s="59"/>
      <c r="E157" s="2"/>
      <c r="F157" s="2"/>
      <c r="G157" s="55"/>
      <c r="H157" s="2"/>
      <c r="I157" s="65"/>
      <c r="J157" s="41"/>
      <c r="K157" s="4"/>
      <c r="L157" s="4"/>
      <c r="M157" s="4"/>
      <c r="N157" s="4"/>
      <c r="O157" s="4"/>
      <c r="P157" s="4"/>
      <c r="Q157" s="4"/>
      <c r="R157" s="4"/>
      <c r="S157" s="4"/>
      <c r="CE157" s="32">
        <f t="shared" si="4"/>
        <v>0</v>
      </c>
      <c r="CF157" s="32">
        <f t="shared" si="5"/>
        <v>0</v>
      </c>
    </row>
    <row r="158" spans="1:84" ht="14.25" customHeight="1">
      <c r="A158" s="9"/>
      <c r="B158" s="33">
        <v>152</v>
      </c>
      <c r="C158" s="2"/>
      <c r="D158" s="59"/>
      <c r="E158" s="2"/>
      <c r="F158" s="2"/>
      <c r="G158" s="55"/>
      <c r="H158" s="2"/>
      <c r="I158" s="65"/>
      <c r="J158" s="41"/>
      <c r="K158" s="4"/>
      <c r="L158" s="4"/>
      <c r="M158" s="4"/>
      <c r="N158" s="4"/>
      <c r="O158" s="4"/>
      <c r="P158" s="4"/>
      <c r="Q158" s="4"/>
      <c r="R158" s="4"/>
      <c r="S158" s="4"/>
      <c r="CE158" s="32">
        <f t="shared" si="4"/>
        <v>0</v>
      </c>
      <c r="CF158" s="32">
        <f t="shared" si="5"/>
        <v>0</v>
      </c>
    </row>
    <row r="159" spans="1:84" ht="14.25" customHeight="1">
      <c r="A159" s="9"/>
      <c r="B159" s="33">
        <v>153</v>
      </c>
      <c r="C159" s="2"/>
      <c r="D159" s="59"/>
      <c r="E159" s="2"/>
      <c r="F159" s="2"/>
      <c r="G159" s="55"/>
      <c r="H159" s="2"/>
      <c r="I159" s="65"/>
      <c r="J159" s="41"/>
      <c r="K159" s="4"/>
      <c r="L159" s="4"/>
      <c r="M159" s="4"/>
      <c r="N159" s="4"/>
      <c r="O159" s="4"/>
      <c r="P159" s="4"/>
      <c r="Q159" s="4"/>
      <c r="R159" s="4"/>
      <c r="S159" s="4"/>
      <c r="CE159" s="32">
        <f t="shared" si="4"/>
        <v>0</v>
      </c>
      <c r="CF159" s="32">
        <f t="shared" si="5"/>
        <v>0</v>
      </c>
    </row>
    <row r="160" spans="1:84" ht="14.25" customHeight="1">
      <c r="A160" s="9"/>
      <c r="B160" s="33">
        <v>154</v>
      </c>
      <c r="C160" s="2"/>
      <c r="D160" s="59"/>
      <c r="E160" s="2"/>
      <c r="F160" s="2"/>
      <c r="G160" s="55"/>
      <c r="H160" s="2"/>
      <c r="I160" s="65"/>
      <c r="J160" s="41"/>
      <c r="K160" s="4"/>
      <c r="L160" s="4"/>
      <c r="M160" s="4"/>
      <c r="N160" s="4"/>
      <c r="O160" s="4"/>
      <c r="P160" s="4"/>
      <c r="Q160" s="4"/>
      <c r="R160" s="4"/>
      <c r="S160" s="4"/>
      <c r="CE160" s="32">
        <f t="shared" si="4"/>
        <v>0</v>
      </c>
      <c r="CF160" s="32">
        <f t="shared" si="5"/>
        <v>0</v>
      </c>
    </row>
    <row r="161" spans="1:84" ht="14.25" customHeight="1">
      <c r="A161" s="9"/>
      <c r="B161" s="33">
        <v>155</v>
      </c>
      <c r="C161" s="2"/>
      <c r="D161" s="59"/>
      <c r="E161" s="2"/>
      <c r="F161" s="2"/>
      <c r="G161" s="55"/>
      <c r="H161" s="2"/>
      <c r="I161" s="65"/>
      <c r="J161" s="41"/>
      <c r="K161" s="4"/>
      <c r="L161" s="4"/>
      <c r="M161" s="4"/>
      <c r="N161" s="4"/>
      <c r="O161" s="4"/>
      <c r="P161" s="4"/>
      <c r="Q161" s="4"/>
      <c r="R161" s="4"/>
      <c r="S161" s="4"/>
      <c r="CE161" s="32">
        <f t="shared" si="4"/>
        <v>0</v>
      </c>
      <c r="CF161" s="32">
        <f t="shared" si="5"/>
        <v>0</v>
      </c>
    </row>
    <row r="162" spans="1:84" ht="14.25" customHeight="1">
      <c r="A162" s="9"/>
      <c r="B162" s="33">
        <v>156</v>
      </c>
      <c r="C162" s="2"/>
      <c r="D162" s="59"/>
      <c r="E162" s="2"/>
      <c r="F162" s="2"/>
      <c r="G162" s="55"/>
      <c r="H162" s="2"/>
      <c r="I162" s="65"/>
      <c r="J162" s="41"/>
      <c r="K162" s="4"/>
      <c r="L162" s="4"/>
      <c r="M162" s="4"/>
      <c r="N162" s="4"/>
      <c r="O162" s="4"/>
      <c r="P162" s="4"/>
      <c r="Q162" s="4"/>
      <c r="R162" s="4"/>
      <c r="S162" s="4"/>
      <c r="CE162" s="32">
        <f t="shared" si="4"/>
        <v>0</v>
      </c>
      <c r="CF162" s="32">
        <f t="shared" si="5"/>
        <v>0</v>
      </c>
    </row>
    <row r="163" spans="1:84" ht="14.25" customHeight="1">
      <c r="A163" s="9"/>
      <c r="B163" s="33">
        <v>157</v>
      </c>
      <c r="C163" s="2"/>
      <c r="D163" s="59"/>
      <c r="E163" s="2"/>
      <c r="F163" s="2"/>
      <c r="G163" s="55"/>
      <c r="H163" s="2"/>
      <c r="I163" s="65"/>
      <c r="J163" s="41"/>
      <c r="K163" s="4"/>
      <c r="L163" s="4"/>
      <c r="M163" s="4"/>
      <c r="N163" s="4"/>
      <c r="O163" s="4"/>
      <c r="P163" s="4"/>
      <c r="Q163" s="4"/>
      <c r="R163" s="4"/>
      <c r="S163" s="4"/>
      <c r="CE163" s="32">
        <f t="shared" si="4"/>
        <v>0</v>
      </c>
      <c r="CF163" s="32">
        <f t="shared" si="5"/>
        <v>0</v>
      </c>
    </row>
    <row r="164" spans="1:84" ht="14.25" customHeight="1">
      <c r="A164" s="9"/>
      <c r="B164" s="33">
        <v>158</v>
      </c>
      <c r="C164" s="2"/>
      <c r="D164" s="59"/>
      <c r="E164" s="2"/>
      <c r="F164" s="2"/>
      <c r="G164" s="55"/>
      <c r="H164" s="2"/>
      <c r="I164" s="65"/>
      <c r="J164" s="41"/>
      <c r="K164" s="4"/>
      <c r="L164" s="4"/>
      <c r="M164" s="4"/>
      <c r="N164" s="4"/>
      <c r="O164" s="4"/>
      <c r="P164" s="4"/>
      <c r="Q164" s="4"/>
      <c r="R164" s="4"/>
      <c r="S164" s="4"/>
      <c r="CE164" s="32">
        <f t="shared" si="4"/>
        <v>0</v>
      </c>
      <c r="CF164" s="32">
        <f t="shared" si="5"/>
        <v>0</v>
      </c>
    </row>
    <row r="165" spans="1:84" ht="14.25" customHeight="1">
      <c r="A165" s="9"/>
      <c r="B165" s="33">
        <v>159</v>
      </c>
      <c r="C165" s="2"/>
      <c r="D165" s="59"/>
      <c r="E165" s="2"/>
      <c r="F165" s="2"/>
      <c r="G165" s="55"/>
      <c r="H165" s="2"/>
      <c r="I165" s="65"/>
      <c r="J165" s="41"/>
      <c r="K165" s="4"/>
      <c r="L165" s="4"/>
      <c r="M165" s="4"/>
      <c r="N165" s="4"/>
      <c r="O165" s="4"/>
      <c r="P165" s="4"/>
      <c r="Q165" s="4"/>
      <c r="R165" s="4"/>
      <c r="S165" s="4"/>
      <c r="CE165" s="32">
        <f t="shared" si="4"/>
        <v>0</v>
      </c>
      <c r="CF165" s="32">
        <f t="shared" si="5"/>
        <v>0</v>
      </c>
    </row>
    <row r="166" spans="1:84" ht="14.25" customHeight="1">
      <c r="A166" s="9"/>
      <c r="B166" s="33">
        <v>160</v>
      </c>
      <c r="C166" s="2"/>
      <c r="D166" s="59"/>
      <c r="E166" s="2"/>
      <c r="F166" s="2"/>
      <c r="G166" s="55"/>
      <c r="H166" s="2"/>
      <c r="I166" s="65"/>
      <c r="J166" s="41"/>
      <c r="K166" s="4"/>
      <c r="L166" s="4"/>
      <c r="M166" s="4"/>
      <c r="N166" s="4"/>
      <c r="O166" s="4"/>
      <c r="P166" s="4"/>
      <c r="Q166" s="4"/>
      <c r="R166" s="4"/>
      <c r="S166" s="4"/>
      <c r="CE166" s="32">
        <f t="shared" si="4"/>
        <v>0</v>
      </c>
      <c r="CF166" s="32">
        <f t="shared" si="5"/>
        <v>0</v>
      </c>
    </row>
    <row r="167" spans="1:84" ht="14.25" customHeight="1">
      <c r="A167" s="9"/>
      <c r="B167" s="33">
        <v>161</v>
      </c>
      <c r="C167" s="2"/>
      <c r="D167" s="59"/>
      <c r="E167" s="2"/>
      <c r="F167" s="2"/>
      <c r="G167" s="55"/>
      <c r="H167" s="2"/>
      <c r="I167" s="65"/>
      <c r="J167" s="41"/>
      <c r="K167" s="4"/>
      <c r="L167" s="4"/>
      <c r="M167" s="4"/>
      <c r="N167" s="4"/>
      <c r="O167" s="4"/>
      <c r="P167" s="4"/>
      <c r="Q167" s="4"/>
      <c r="R167" s="4"/>
      <c r="S167" s="4"/>
      <c r="CE167" s="32">
        <f t="shared" si="4"/>
        <v>0</v>
      </c>
      <c r="CF167" s="32">
        <f t="shared" si="5"/>
        <v>0</v>
      </c>
    </row>
    <row r="168" spans="1:84" ht="14.25" customHeight="1">
      <c r="A168" s="9"/>
      <c r="B168" s="33">
        <v>162</v>
      </c>
      <c r="C168" s="2"/>
      <c r="D168" s="59"/>
      <c r="E168" s="2"/>
      <c r="F168" s="2"/>
      <c r="G168" s="55"/>
      <c r="H168" s="2"/>
      <c r="I168" s="65"/>
      <c r="J168" s="41"/>
      <c r="K168" s="4"/>
      <c r="L168" s="4"/>
      <c r="M168" s="4"/>
      <c r="N168" s="4"/>
      <c r="O168" s="4"/>
      <c r="P168" s="4"/>
      <c r="Q168" s="4"/>
      <c r="R168" s="4"/>
      <c r="S168" s="4"/>
      <c r="CE168" s="32">
        <f t="shared" si="4"/>
        <v>0</v>
      </c>
      <c r="CF168" s="32">
        <f t="shared" si="5"/>
        <v>0</v>
      </c>
    </row>
    <row r="169" spans="1:84" ht="14.25" customHeight="1">
      <c r="A169" s="9"/>
      <c r="B169" s="33">
        <v>163</v>
      </c>
      <c r="C169" s="2"/>
      <c r="D169" s="59"/>
      <c r="E169" s="2"/>
      <c r="F169" s="2"/>
      <c r="G169" s="55"/>
      <c r="H169" s="2"/>
      <c r="I169" s="65"/>
      <c r="J169" s="41"/>
      <c r="K169" s="4"/>
      <c r="L169" s="4"/>
      <c r="M169" s="4"/>
      <c r="N169" s="4"/>
      <c r="O169" s="4"/>
      <c r="P169" s="4"/>
      <c r="Q169" s="4"/>
      <c r="R169" s="4"/>
      <c r="S169" s="4"/>
      <c r="CE169" s="32">
        <f t="shared" si="4"/>
        <v>0</v>
      </c>
      <c r="CF169" s="32">
        <f t="shared" si="5"/>
        <v>0</v>
      </c>
    </row>
    <row r="170" spans="1:84" ht="14.25" customHeight="1">
      <c r="A170" s="9"/>
      <c r="B170" s="33">
        <v>164</v>
      </c>
      <c r="C170" s="2"/>
      <c r="D170" s="59"/>
      <c r="E170" s="2"/>
      <c r="F170" s="2"/>
      <c r="G170" s="55"/>
      <c r="H170" s="2"/>
      <c r="I170" s="65"/>
      <c r="J170" s="41"/>
      <c r="K170" s="4"/>
      <c r="L170" s="4"/>
      <c r="M170" s="4"/>
      <c r="N170" s="4"/>
      <c r="O170" s="4"/>
      <c r="P170" s="4"/>
      <c r="Q170" s="4"/>
      <c r="R170" s="4"/>
      <c r="S170" s="4"/>
      <c r="CE170" s="32">
        <f t="shared" si="4"/>
        <v>0</v>
      </c>
      <c r="CF170" s="32">
        <f t="shared" si="5"/>
        <v>0</v>
      </c>
    </row>
    <row r="171" spans="1:84" ht="14.25" customHeight="1">
      <c r="A171" s="9"/>
      <c r="B171" s="33">
        <v>165</v>
      </c>
      <c r="C171" s="2"/>
      <c r="D171" s="59"/>
      <c r="E171" s="2"/>
      <c r="F171" s="2"/>
      <c r="G171" s="55"/>
      <c r="H171" s="2"/>
      <c r="I171" s="65"/>
      <c r="J171" s="41"/>
      <c r="K171" s="4"/>
      <c r="L171" s="4"/>
      <c r="M171" s="4"/>
      <c r="N171" s="4"/>
      <c r="O171" s="4"/>
      <c r="P171" s="4"/>
      <c r="Q171" s="4"/>
      <c r="R171" s="4"/>
      <c r="S171" s="4"/>
      <c r="CE171" s="32">
        <f t="shared" si="4"/>
        <v>0</v>
      </c>
      <c r="CF171" s="32">
        <f t="shared" si="5"/>
        <v>0</v>
      </c>
    </row>
    <row r="172" spans="1:84" ht="14.25" customHeight="1">
      <c r="A172" s="9"/>
      <c r="B172" s="33">
        <v>166</v>
      </c>
      <c r="C172" s="2"/>
      <c r="D172" s="59"/>
      <c r="E172" s="2"/>
      <c r="F172" s="2"/>
      <c r="G172" s="55"/>
      <c r="H172" s="2"/>
      <c r="I172" s="65"/>
      <c r="J172" s="41"/>
      <c r="K172" s="4"/>
      <c r="L172" s="4"/>
      <c r="M172" s="4"/>
      <c r="N172" s="4"/>
      <c r="O172" s="4"/>
      <c r="P172" s="4"/>
      <c r="Q172" s="4"/>
      <c r="R172" s="4"/>
      <c r="S172" s="4"/>
      <c r="CE172" s="32">
        <f t="shared" si="4"/>
        <v>0</v>
      </c>
      <c r="CF172" s="32">
        <f t="shared" si="5"/>
        <v>0</v>
      </c>
    </row>
    <row r="173" spans="1:84" ht="14.25" customHeight="1">
      <c r="A173" s="9"/>
      <c r="B173" s="33">
        <v>167</v>
      </c>
      <c r="C173" s="2"/>
      <c r="D173" s="59"/>
      <c r="E173" s="2"/>
      <c r="F173" s="2"/>
      <c r="G173" s="55"/>
      <c r="H173" s="2"/>
      <c r="I173" s="65"/>
      <c r="J173" s="41"/>
      <c r="K173" s="4"/>
      <c r="L173" s="4"/>
      <c r="M173" s="4"/>
      <c r="N173" s="4"/>
      <c r="O173" s="4"/>
      <c r="P173" s="4"/>
      <c r="Q173" s="4"/>
      <c r="R173" s="4"/>
      <c r="S173" s="4"/>
      <c r="CE173" s="32">
        <f t="shared" si="4"/>
        <v>0</v>
      </c>
      <c r="CF173" s="32">
        <f t="shared" si="5"/>
        <v>0</v>
      </c>
    </row>
    <row r="174" spans="1:84" ht="14.25" customHeight="1">
      <c r="A174" s="9"/>
      <c r="B174" s="33">
        <v>168</v>
      </c>
      <c r="C174" s="2"/>
      <c r="D174" s="59"/>
      <c r="E174" s="2"/>
      <c r="F174" s="2"/>
      <c r="G174" s="55"/>
      <c r="H174" s="2"/>
      <c r="I174" s="65"/>
      <c r="J174" s="41"/>
      <c r="K174" s="4"/>
      <c r="L174" s="4"/>
      <c r="M174" s="4"/>
      <c r="N174" s="4"/>
      <c r="O174" s="4"/>
      <c r="P174" s="4"/>
      <c r="Q174" s="4"/>
      <c r="R174" s="4"/>
      <c r="S174" s="4"/>
      <c r="CE174" s="32">
        <f t="shared" si="4"/>
        <v>0</v>
      </c>
      <c r="CF174" s="32">
        <f t="shared" si="5"/>
        <v>0</v>
      </c>
    </row>
    <row r="175" spans="1:84" ht="14.25" customHeight="1">
      <c r="A175" s="9"/>
      <c r="B175" s="33">
        <v>169</v>
      </c>
      <c r="C175" s="2"/>
      <c r="D175" s="59"/>
      <c r="E175" s="2"/>
      <c r="F175" s="2"/>
      <c r="G175" s="55"/>
      <c r="H175" s="2"/>
      <c r="I175" s="65"/>
      <c r="J175" s="41"/>
      <c r="K175" s="4"/>
      <c r="L175" s="4"/>
      <c r="M175" s="4"/>
      <c r="N175" s="4"/>
      <c r="O175" s="4"/>
      <c r="P175" s="4"/>
      <c r="Q175" s="4"/>
      <c r="R175" s="4"/>
      <c r="S175" s="4"/>
      <c r="CE175" s="32">
        <f t="shared" si="4"/>
        <v>0</v>
      </c>
      <c r="CF175" s="32">
        <f t="shared" si="5"/>
        <v>0</v>
      </c>
    </row>
    <row r="176" spans="1:84" ht="14.25" customHeight="1">
      <c r="A176" s="9"/>
      <c r="B176" s="33">
        <v>170</v>
      </c>
      <c r="C176" s="2"/>
      <c r="D176" s="59"/>
      <c r="E176" s="2"/>
      <c r="F176" s="2"/>
      <c r="G176" s="55"/>
      <c r="H176" s="2"/>
      <c r="I176" s="65"/>
      <c r="J176" s="41"/>
      <c r="K176" s="4"/>
      <c r="L176" s="4"/>
      <c r="M176" s="4"/>
      <c r="N176" s="4"/>
      <c r="O176" s="4"/>
      <c r="P176" s="4"/>
      <c r="Q176" s="4"/>
      <c r="R176" s="4"/>
      <c r="S176" s="4"/>
      <c r="CE176" s="32">
        <f t="shared" si="4"/>
        <v>0</v>
      </c>
      <c r="CF176" s="32">
        <f t="shared" si="5"/>
        <v>0</v>
      </c>
    </row>
    <row r="177" spans="1:84" ht="14.25" customHeight="1">
      <c r="A177" s="9"/>
      <c r="B177" s="33">
        <v>171</v>
      </c>
      <c r="C177" s="2"/>
      <c r="D177" s="59"/>
      <c r="E177" s="2"/>
      <c r="F177" s="2"/>
      <c r="G177" s="55"/>
      <c r="H177" s="2"/>
      <c r="I177" s="65"/>
      <c r="J177" s="41"/>
      <c r="K177" s="4"/>
      <c r="L177" s="4"/>
      <c r="M177" s="4"/>
      <c r="N177" s="4"/>
      <c r="O177" s="4"/>
      <c r="P177" s="4"/>
      <c r="Q177" s="4"/>
      <c r="R177" s="4"/>
      <c r="S177" s="4"/>
      <c r="CE177" s="32">
        <f t="shared" si="4"/>
        <v>0</v>
      </c>
      <c r="CF177" s="32">
        <f t="shared" si="5"/>
        <v>0</v>
      </c>
    </row>
    <row r="178" spans="1:84" ht="14.25" customHeight="1">
      <c r="A178" s="9"/>
      <c r="B178" s="33">
        <v>172</v>
      </c>
      <c r="C178" s="2"/>
      <c r="D178" s="59"/>
      <c r="E178" s="2"/>
      <c r="F178" s="2"/>
      <c r="G178" s="55"/>
      <c r="H178" s="2"/>
      <c r="I178" s="65"/>
      <c r="J178" s="41"/>
      <c r="K178" s="4"/>
      <c r="L178" s="4"/>
      <c r="M178" s="4"/>
      <c r="N178" s="4"/>
      <c r="O178" s="4"/>
      <c r="P178" s="4"/>
      <c r="Q178" s="4"/>
      <c r="R178" s="4"/>
      <c r="S178" s="4"/>
      <c r="CE178" s="32">
        <f t="shared" si="4"/>
        <v>0</v>
      </c>
      <c r="CF178" s="32">
        <f t="shared" si="5"/>
        <v>0</v>
      </c>
    </row>
    <row r="179" spans="1:84" ht="14.25" customHeight="1">
      <c r="A179" s="9"/>
      <c r="B179" s="33">
        <v>173</v>
      </c>
      <c r="C179" s="2"/>
      <c r="D179" s="59"/>
      <c r="E179" s="2"/>
      <c r="F179" s="2"/>
      <c r="G179" s="55"/>
      <c r="H179" s="2"/>
      <c r="I179" s="65"/>
      <c r="J179" s="41"/>
      <c r="K179" s="4"/>
      <c r="L179" s="4"/>
      <c r="M179" s="4"/>
      <c r="N179" s="4"/>
      <c r="O179" s="4"/>
      <c r="P179" s="4"/>
      <c r="Q179" s="4"/>
      <c r="R179" s="4"/>
      <c r="S179" s="4"/>
      <c r="CE179" s="32">
        <f t="shared" si="4"/>
        <v>0</v>
      </c>
      <c r="CF179" s="32">
        <f t="shared" si="5"/>
        <v>0</v>
      </c>
    </row>
    <row r="180" spans="1:84" ht="14.25" customHeight="1">
      <c r="A180" s="9"/>
      <c r="B180" s="33">
        <v>174</v>
      </c>
      <c r="C180" s="2"/>
      <c r="D180" s="59"/>
      <c r="E180" s="2"/>
      <c r="F180" s="2"/>
      <c r="G180" s="55"/>
      <c r="H180" s="2"/>
      <c r="I180" s="65"/>
      <c r="J180" s="41"/>
      <c r="K180" s="4"/>
      <c r="L180" s="4"/>
      <c r="M180" s="4"/>
      <c r="N180" s="4"/>
      <c r="O180" s="4"/>
      <c r="P180" s="4"/>
      <c r="Q180" s="4"/>
      <c r="R180" s="4"/>
      <c r="S180" s="4"/>
      <c r="CE180" s="32">
        <f t="shared" si="4"/>
        <v>0</v>
      </c>
      <c r="CF180" s="32">
        <f t="shared" si="5"/>
        <v>0</v>
      </c>
    </row>
    <row r="181" spans="1:84" ht="14.25" customHeight="1">
      <c r="A181" s="9"/>
      <c r="B181" s="33">
        <v>175</v>
      </c>
      <c r="C181" s="2"/>
      <c r="D181" s="59"/>
      <c r="E181" s="2"/>
      <c r="F181" s="2"/>
      <c r="G181" s="55"/>
      <c r="H181" s="2"/>
      <c r="I181" s="65"/>
      <c r="J181" s="41"/>
      <c r="K181" s="4"/>
      <c r="L181" s="4"/>
      <c r="M181" s="4"/>
      <c r="N181" s="4"/>
      <c r="O181" s="4"/>
      <c r="P181" s="4"/>
      <c r="Q181" s="4"/>
      <c r="R181" s="4"/>
      <c r="S181" s="4"/>
      <c r="CE181" s="32">
        <f t="shared" si="4"/>
        <v>0</v>
      </c>
      <c r="CF181" s="32">
        <f t="shared" si="5"/>
        <v>0</v>
      </c>
    </row>
    <row r="182" spans="1:84" ht="14.25" customHeight="1">
      <c r="A182" s="9"/>
      <c r="B182" s="33">
        <v>176</v>
      </c>
      <c r="C182" s="2"/>
      <c r="D182" s="59"/>
      <c r="E182" s="2"/>
      <c r="F182" s="2"/>
      <c r="G182" s="55"/>
      <c r="H182" s="2"/>
      <c r="I182" s="65"/>
      <c r="J182" s="41"/>
      <c r="K182" s="4"/>
      <c r="L182" s="4"/>
      <c r="M182" s="4"/>
      <c r="N182" s="4"/>
      <c r="O182" s="4"/>
      <c r="P182" s="4"/>
      <c r="Q182" s="4"/>
      <c r="R182" s="4"/>
      <c r="S182" s="4"/>
      <c r="CE182" s="32">
        <f t="shared" si="4"/>
        <v>0</v>
      </c>
      <c r="CF182" s="32">
        <f t="shared" si="5"/>
        <v>0</v>
      </c>
    </row>
    <row r="183" spans="1:84" ht="14.25" customHeight="1">
      <c r="A183" s="9"/>
      <c r="B183" s="33">
        <v>177</v>
      </c>
      <c r="C183" s="2"/>
      <c r="D183" s="59"/>
      <c r="E183" s="2"/>
      <c r="F183" s="2"/>
      <c r="G183" s="55"/>
      <c r="H183" s="2"/>
      <c r="I183" s="65"/>
      <c r="J183" s="41"/>
      <c r="K183" s="4"/>
      <c r="L183" s="4"/>
      <c r="M183" s="4"/>
      <c r="N183" s="4"/>
      <c r="O183" s="4"/>
      <c r="P183" s="4"/>
      <c r="Q183" s="4"/>
      <c r="R183" s="4"/>
      <c r="S183" s="4"/>
      <c r="CE183" s="32">
        <f t="shared" si="4"/>
        <v>0</v>
      </c>
      <c r="CF183" s="32">
        <f t="shared" si="5"/>
        <v>0</v>
      </c>
    </row>
    <row r="184" spans="1:84" ht="14.25" customHeight="1">
      <c r="A184" s="9"/>
      <c r="B184" s="33">
        <v>178</v>
      </c>
      <c r="C184" s="2"/>
      <c r="D184" s="59"/>
      <c r="E184" s="2"/>
      <c r="F184" s="2"/>
      <c r="G184" s="55"/>
      <c r="H184" s="2"/>
      <c r="I184" s="65"/>
      <c r="J184" s="41"/>
      <c r="K184" s="4"/>
      <c r="L184" s="4"/>
      <c r="M184" s="4"/>
      <c r="N184" s="4"/>
      <c r="O184" s="4"/>
      <c r="P184" s="4"/>
      <c r="Q184" s="4"/>
      <c r="R184" s="4"/>
      <c r="S184" s="4"/>
      <c r="CE184" s="32">
        <f t="shared" si="4"/>
        <v>0</v>
      </c>
      <c r="CF184" s="32">
        <f t="shared" si="5"/>
        <v>0</v>
      </c>
    </row>
    <row r="185" spans="1:84" ht="14.25" customHeight="1">
      <c r="A185" s="9"/>
      <c r="B185" s="33">
        <v>179</v>
      </c>
      <c r="C185" s="2"/>
      <c r="D185" s="59"/>
      <c r="E185" s="2"/>
      <c r="F185" s="2"/>
      <c r="G185" s="55"/>
      <c r="H185" s="2"/>
      <c r="I185" s="65"/>
      <c r="J185" s="41"/>
      <c r="K185" s="4"/>
      <c r="L185" s="4"/>
      <c r="M185" s="4"/>
      <c r="N185" s="4"/>
      <c r="O185" s="4"/>
      <c r="P185" s="4"/>
      <c r="Q185" s="4"/>
      <c r="R185" s="4"/>
      <c r="S185" s="4"/>
      <c r="CE185" s="32">
        <f t="shared" si="4"/>
        <v>0</v>
      </c>
      <c r="CF185" s="32">
        <f t="shared" si="5"/>
        <v>0</v>
      </c>
    </row>
    <row r="186" spans="1:84" ht="14.25" customHeight="1">
      <c r="A186" s="9"/>
      <c r="B186" s="33">
        <v>180</v>
      </c>
      <c r="C186" s="2"/>
      <c r="D186" s="59"/>
      <c r="E186" s="2"/>
      <c r="F186" s="2"/>
      <c r="G186" s="55"/>
      <c r="H186" s="2"/>
      <c r="I186" s="65"/>
      <c r="J186" s="41"/>
      <c r="K186" s="4"/>
      <c r="L186" s="4"/>
      <c r="M186" s="4"/>
      <c r="N186" s="4"/>
      <c r="O186" s="4"/>
      <c r="P186" s="4"/>
      <c r="Q186" s="4"/>
      <c r="R186" s="4"/>
      <c r="S186" s="4"/>
      <c r="CE186" s="32">
        <f t="shared" si="4"/>
        <v>0</v>
      </c>
      <c r="CF186" s="32">
        <f t="shared" si="5"/>
        <v>0</v>
      </c>
    </row>
    <row r="187" spans="1:84" ht="14.25" customHeight="1">
      <c r="A187" s="9"/>
      <c r="B187" s="33">
        <v>181</v>
      </c>
      <c r="C187" s="2"/>
      <c r="D187" s="59"/>
      <c r="E187" s="2"/>
      <c r="F187" s="2"/>
      <c r="G187" s="55"/>
      <c r="H187" s="2"/>
      <c r="I187" s="65"/>
      <c r="J187" s="41"/>
      <c r="K187" s="4"/>
      <c r="L187" s="4"/>
      <c r="M187" s="4"/>
      <c r="N187" s="4"/>
      <c r="O187" s="4"/>
      <c r="P187" s="4"/>
      <c r="Q187" s="4"/>
      <c r="R187" s="4"/>
      <c r="S187" s="4"/>
      <c r="CE187" s="32">
        <f t="shared" si="4"/>
        <v>0</v>
      </c>
      <c r="CF187" s="32">
        <f t="shared" si="5"/>
        <v>0</v>
      </c>
    </row>
    <row r="188" spans="1:84" ht="14.25" customHeight="1">
      <c r="A188" s="9"/>
      <c r="B188" s="33">
        <v>182</v>
      </c>
      <c r="C188" s="2"/>
      <c r="D188" s="59"/>
      <c r="E188" s="2"/>
      <c r="F188" s="2"/>
      <c r="G188" s="55"/>
      <c r="H188" s="2"/>
      <c r="I188" s="65"/>
      <c r="J188" s="41"/>
      <c r="K188" s="4"/>
      <c r="L188" s="4"/>
      <c r="M188" s="4"/>
      <c r="N188" s="4"/>
      <c r="O188" s="4"/>
      <c r="P188" s="4"/>
      <c r="Q188" s="4"/>
      <c r="R188" s="4"/>
      <c r="S188" s="4"/>
      <c r="CE188" s="32">
        <f t="shared" si="4"/>
        <v>0</v>
      </c>
      <c r="CF188" s="32">
        <f t="shared" si="5"/>
        <v>0</v>
      </c>
    </row>
    <row r="189" spans="1:84" ht="14.25" customHeight="1">
      <c r="A189" s="9"/>
      <c r="B189" s="33">
        <v>183</v>
      </c>
      <c r="C189" s="2"/>
      <c r="D189" s="59"/>
      <c r="E189" s="2"/>
      <c r="F189" s="2"/>
      <c r="G189" s="55"/>
      <c r="H189" s="2"/>
      <c r="I189" s="65"/>
      <c r="J189" s="41"/>
      <c r="K189" s="4"/>
      <c r="L189" s="4"/>
      <c r="M189" s="4"/>
      <c r="N189" s="4"/>
      <c r="O189" s="4"/>
      <c r="P189" s="4"/>
      <c r="Q189" s="4"/>
      <c r="R189" s="4"/>
      <c r="S189" s="4"/>
      <c r="CE189" s="32">
        <f t="shared" si="4"/>
        <v>0</v>
      </c>
      <c r="CF189" s="32">
        <f t="shared" si="5"/>
        <v>0</v>
      </c>
    </row>
    <row r="190" spans="1:84" ht="14.25" customHeight="1">
      <c r="A190" s="9"/>
      <c r="B190" s="33">
        <v>184</v>
      </c>
      <c r="C190" s="2"/>
      <c r="D190" s="59"/>
      <c r="E190" s="2"/>
      <c r="F190" s="2"/>
      <c r="G190" s="55"/>
      <c r="H190" s="2"/>
      <c r="I190" s="65"/>
      <c r="J190" s="41"/>
      <c r="K190" s="4"/>
      <c r="L190" s="4"/>
      <c r="M190" s="4"/>
      <c r="N190" s="4"/>
      <c r="O190" s="4"/>
      <c r="P190" s="4"/>
      <c r="Q190" s="4"/>
      <c r="R190" s="4"/>
      <c r="S190" s="4"/>
      <c r="CE190" s="32">
        <f t="shared" si="4"/>
        <v>0</v>
      </c>
      <c r="CF190" s="32">
        <f t="shared" si="5"/>
        <v>0</v>
      </c>
    </row>
    <row r="191" spans="1:84" ht="14.25" customHeight="1">
      <c r="A191" s="9"/>
      <c r="B191" s="33">
        <v>185</v>
      </c>
      <c r="C191" s="2"/>
      <c r="D191" s="59"/>
      <c r="E191" s="2"/>
      <c r="F191" s="2"/>
      <c r="G191" s="55"/>
      <c r="H191" s="2"/>
      <c r="I191" s="65"/>
      <c r="J191" s="41"/>
      <c r="K191" s="4"/>
      <c r="L191" s="4"/>
      <c r="M191" s="4"/>
      <c r="N191" s="4"/>
      <c r="O191" s="4"/>
      <c r="P191" s="4"/>
      <c r="Q191" s="4"/>
      <c r="R191" s="4"/>
      <c r="S191" s="4"/>
      <c r="CE191" s="32">
        <f t="shared" si="4"/>
        <v>0</v>
      </c>
      <c r="CF191" s="32">
        <f t="shared" si="5"/>
        <v>0</v>
      </c>
    </row>
    <row r="192" spans="1:84" ht="14.25" customHeight="1">
      <c r="A192" s="9"/>
      <c r="B192" s="33">
        <v>186</v>
      </c>
      <c r="C192" s="2"/>
      <c r="D192" s="59"/>
      <c r="E192" s="2"/>
      <c r="F192" s="2"/>
      <c r="G192" s="55"/>
      <c r="H192" s="2"/>
      <c r="I192" s="65"/>
      <c r="J192" s="41"/>
      <c r="K192" s="4"/>
      <c r="L192" s="4"/>
      <c r="M192" s="4"/>
      <c r="N192" s="4"/>
      <c r="O192" s="4"/>
      <c r="P192" s="4"/>
      <c r="Q192" s="4"/>
      <c r="R192" s="4"/>
      <c r="S192" s="4"/>
      <c r="CE192" s="32">
        <f t="shared" si="4"/>
        <v>0</v>
      </c>
      <c r="CF192" s="32">
        <f t="shared" si="5"/>
        <v>0</v>
      </c>
    </row>
    <row r="193" spans="1:84" ht="14.25" customHeight="1">
      <c r="A193" s="9"/>
      <c r="B193" s="33">
        <v>187</v>
      </c>
      <c r="C193" s="2"/>
      <c r="D193" s="59"/>
      <c r="E193" s="2"/>
      <c r="F193" s="2"/>
      <c r="G193" s="55"/>
      <c r="H193" s="2"/>
      <c r="I193" s="65"/>
      <c r="J193" s="41"/>
      <c r="K193" s="4"/>
      <c r="L193" s="4"/>
      <c r="M193" s="4"/>
      <c r="N193" s="4"/>
      <c r="O193" s="4"/>
      <c r="P193" s="4"/>
      <c r="Q193" s="4"/>
      <c r="R193" s="4"/>
      <c r="S193" s="4"/>
      <c r="CE193" s="32">
        <f t="shared" si="4"/>
        <v>0</v>
      </c>
      <c r="CF193" s="32">
        <f t="shared" si="5"/>
        <v>0</v>
      </c>
    </row>
    <row r="194" spans="1:84" ht="14.25" customHeight="1">
      <c r="A194" s="9"/>
      <c r="B194" s="33">
        <v>188</v>
      </c>
      <c r="C194" s="2"/>
      <c r="D194" s="59"/>
      <c r="E194" s="2"/>
      <c r="F194" s="2"/>
      <c r="G194" s="55"/>
      <c r="H194" s="2"/>
      <c r="I194" s="65"/>
      <c r="J194" s="41"/>
      <c r="K194" s="4"/>
      <c r="L194" s="4"/>
      <c r="M194" s="4"/>
      <c r="N194" s="4"/>
      <c r="O194" s="4"/>
      <c r="P194" s="4"/>
      <c r="Q194" s="4"/>
      <c r="R194" s="4"/>
      <c r="S194" s="4"/>
      <c r="CE194" s="32">
        <f t="shared" si="4"/>
        <v>0</v>
      </c>
      <c r="CF194" s="32">
        <f t="shared" si="5"/>
        <v>0</v>
      </c>
    </row>
    <row r="195" spans="1:84" ht="14.25" customHeight="1">
      <c r="A195" s="9"/>
      <c r="B195" s="33">
        <v>189</v>
      </c>
      <c r="C195" s="2"/>
      <c r="D195" s="59"/>
      <c r="E195" s="2"/>
      <c r="F195" s="2"/>
      <c r="G195" s="55"/>
      <c r="H195" s="2"/>
      <c r="I195" s="65"/>
      <c r="J195" s="41"/>
      <c r="K195" s="4"/>
      <c r="L195" s="4"/>
      <c r="M195" s="4"/>
      <c r="N195" s="4"/>
      <c r="O195" s="4"/>
      <c r="P195" s="4"/>
      <c r="Q195" s="4"/>
      <c r="R195" s="4"/>
      <c r="S195" s="4"/>
      <c r="CE195" s="32">
        <f t="shared" si="4"/>
        <v>0</v>
      </c>
      <c r="CF195" s="32">
        <f t="shared" si="5"/>
        <v>0</v>
      </c>
    </row>
    <row r="196" spans="1:84" ht="14.25" customHeight="1">
      <c r="A196" s="9"/>
      <c r="B196" s="33">
        <v>190</v>
      </c>
      <c r="C196" s="2"/>
      <c r="D196" s="59"/>
      <c r="E196" s="2"/>
      <c r="F196" s="2"/>
      <c r="G196" s="55"/>
      <c r="H196" s="2"/>
      <c r="I196" s="65"/>
      <c r="J196" s="41"/>
      <c r="K196" s="4"/>
      <c r="L196" s="4"/>
      <c r="M196" s="4"/>
      <c r="N196" s="4"/>
      <c r="O196" s="4"/>
      <c r="P196" s="4"/>
      <c r="Q196" s="4"/>
      <c r="R196" s="4"/>
      <c r="S196" s="4"/>
      <c r="CE196" s="32">
        <f t="shared" si="4"/>
        <v>0</v>
      </c>
      <c r="CF196" s="32">
        <f t="shared" si="5"/>
        <v>0</v>
      </c>
    </row>
    <row r="197" spans="1:84" ht="14.25" customHeight="1">
      <c r="A197" s="9"/>
      <c r="B197" s="33">
        <v>191</v>
      </c>
      <c r="C197" s="2"/>
      <c r="D197" s="59"/>
      <c r="E197" s="2"/>
      <c r="F197" s="2"/>
      <c r="G197" s="55"/>
      <c r="H197" s="2"/>
      <c r="I197" s="65"/>
      <c r="J197" s="41"/>
      <c r="K197" s="4"/>
      <c r="L197" s="4"/>
      <c r="M197" s="4"/>
      <c r="N197" s="4"/>
      <c r="O197" s="4"/>
      <c r="P197" s="4"/>
      <c r="Q197" s="4"/>
      <c r="R197" s="4"/>
      <c r="S197" s="4"/>
      <c r="CE197" s="32">
        <f t="shared" si="4"/>
        <v>0</v>
      </c>
      <c r="CF197" s="32">
        <f t="shared" si="5"/>
        <v>0</v>
      </c>
    </row>
    <row r="198" spans="1:84" ht="14.25" customHeight="1">
      <c r="A198" s="9"/>
      <c r="B198" s="33">
        <v>192</v>
      </c>
      <c r="C198" s="2"/>
      <c r="D198" s="59"/>
      <c r="E198" s="2"/>
      <c r="F198" s="2"/>
      <c r="G198" s="55"/>
      <c r="H198" s="2"/>
      <c r="I198" s="65"/>
      <c r="J198" s="41"/>
      <c r="K198" s="4"/>
      <c r="L198" s="4"/>
      <c r="M198" s="4"/>
      <c r="N198" s="4"/>
      <c r="O198" s="4"/>
      <c r="P198" s="4"/>
      <c r="Q198" s="4"/>
      <c r="R198" s="4"/>
      <c r="S198" s="4"/>
      <c r="CE198" s="32">
        <f t="shared" si="4"/>
        <v>0</v>
      </c>
      <c r="CF198" s="32">
        <f t="shared" si="5"/>
        <v>0</v>
      </c>
    </row>
    <row r="199" spans="1:84" ht="14.25" customHeight="1">
      <c r="A199" s="9"/>
      <c r="B199" s="33">
        <v>193</v>
      </c>
      <c r="C199" s="2"/>
      <c r="D199" s="59"/>
      <c r="E199" s="2"/>
      <c r="F199" s="2"/>
      <c r="G199" s="55"/>
      <c r="H199" s="2"/>
      <c r="I199" s="65"/>
      <c r="J199" s="41"/>
      <c r="K199" s="4"/>
      <c r="L199" s="4"/>
      <c r="M199" s="4"/>
      <c r="N199" s="4"/>
      <c r="O199" s="4"/>
      <c r="P199" s="4"/>
      <c r="Q199" s="4"/>
      <c r="R199" s="4"/>
      <c r="S199" s="4"/>
      <c r="CE199" s="32">
        <f t="shared" ref="CE199:CE262" si="6">IF(C199&lt;&gt;"",1,0)</f>
        <v>0</v>
      </c>
      <c r="CF199" s="32">
        <f t="shared" ref="CF199:CF262" si="7">IF(CE199=1,IF(E199&lt;&gt;"",IF(E199&lt;400,1,0),0),0)</f>
        <v>0</v>
      </c>
    </row>
    <row r="200" spans="1:84" ht="14.25" customHeight="1">
      <c r="A200" s="9"/>
      <c r="B200" s="33">
        <v>194</v>
      </c>
      <c r="C200" s="2"/>
      <c r="D200" s="59"/>
      <c r="E200" s="2"/>
      <c r="F200" s="2"/>
      <c r="G200" s="55"/>
      <c r="H200" s="2"/>
      <c r="I200" s="65"/>
      <c r="J200" s="41"/>
      <c r="K200" s="4"/>
      <c r="L200" s="4"/>
      <c r="M200" s="4"/>
      <c r="N200" s="4"/>
      <c r="O200" s="4"/>
      <c r="P200" s="4"/>
      <c r="Q200" s="4"/>
      <c r="R200" s="4"/>
      <c r="S200" s="4"/>
      <c r="CE200" s="32">
        <f t="shared" si="6"/>
        <v>0</v>
      </c>
      <c r="CF200" s="32">
        <f t="shared" si="7"/>
        <v>0</v>
      </c>
    </row>
    <row r="201" spans="1:84" ht="14.25" customHeight="1">
      <c r="A201" s="9"/>
      <c r="B201" s="33">
        <v>195</v>
      </c>
      <c r="C201" s="2"/>
      <c r="D201" s="59"/>
      <c r="E201" s="2"/>
      <c r="F201" s="2"/>
      <c r="G201" s="55"/>
      <c r="H201" s="2"/>
      <c r="I201" s="65"/>
      <c r="J201" s="41"/>
      <c r="K201" s="4"/>
      <c r="L201" s="4"/>
      <c r="M201" s="4"/>
      <c r="N201" s="4"/>
      <c r="O201" s="4"/>
      <c r="P201" s="4"/>
      <c r="Q201" s="4"/>
      <c r="R201" s="4"/>
      <c r="S201" s="4"/>
      <c r="CE201" s="32">
        <f t="shared" si="6"/>
        <v>0</v>
      </c>
      <c r="CF201" s="32">
        <f t="shared" si="7"/>
        <v>0</v>
      </c>
    </row>
    <row r="202" spans="1:84" ht="14.25" customHeight="1">
      <c r="A202" s="9"/>
      <c r="B202" s="33">
        <v>196</v>
      </c>
      <c r="C202" s="2"/>
      <c r="D202" s="59"/>
      <c r="E202" s="2"/>
      <c r="F202" s="2"/>
      <c r="G202" s="55"/>
      <c r="H202" s="2"/>
      <c r="I202" s="65"/>
      <c r="J202" s="41"/>
      <c r="K202" s="4"/>
      <c r="L202" s="4"/>
      <c r="M202" s="4"/>
      <c r="N202" s="4"/>
      <c r="O202" s="4"/>
      <c r="P202" s="4"/>
      <c r="Q202" s="4"/>
      <c r="R202" s="4"/>
      <c r="S202" s="4"/>
      <c r="CE202" s="32">
        <f t="shared" si="6"/>
        <v>0</v>
      </c>
      <c r="CF202" s="32">
        <f t="shared" si="7"/>
        <v>0</v>
      </c>
    </row>
    <row r="203" spans="1:84" ht="14.25" customHeight="1">
      <c r="A203" s="9"/>
      <c r="B203" s="33">
        <v>197</v>
      </c>
      <c r="C203" s="2"/>
      <c r="D203" s="59"/>
      <c r="E203" s="2"/>
      <c r="F203" s="2"/>
      <c r="G203" s="55"/>
      <c r="H203" s="2"/>
      <c r="I203" s="65"/>
      <c r="J203" s="41"/>
      <c r="K203" s="4"/>
      <c r="L203" s="4"/>
      <c r="M203" s="4"/>
      <c r="N203" s="4"/>
      <c r="O203" s="4"/>
      <c r="P203" s="4"/>
      <c r="Q203" s="4"/>
      <c r="R203" s="4"/>
      <c r="S203" s="4"/>
      <c r="CE203" s="32">
        <f t="shared" si="6"/>
        <v>0</v>
      </c>
      <c r="CF203" s="32">
        <f t="shared" si="7"/>
        <v>0</v>
      </c>
    </row>
    <row r="204" spans="1:84" ht="14.25" customHeight="1">
      <c r="A204" s="9"/>
      <c r="B204" s="33">
        <v>198</v>
      </c>
      <c r="C204" s="2"/>
      <c r="D204" s="59"/>
      <c r="E204" s="2"/>
      <c r="F204" s="2"/>
      <c r="G204" s="55"/>
      <c r="H204" s="2"/>
      <c r="I204" s="65"/>
      <c r="J204" s="41"/>
      <c r="K204" s="4"/>
      <c r="L204" s="4"/>
      <c r="M204" s="4"/>
      <c r="N204" s="4"/>
      <c r="O204" s="4"/>
      <c r="P204" s="4"/>
      <c r="Q204" s="4"/>
      <c r="R204" s="4"/>
      <c r="S204" s="4"/>
      <c r="CE204" s="32">
        <f t="shared" si="6"/>
        <v>0</v>
      </c>
      <c r="CF204" s="32">
        <f t="shared" si="7"/>
        <v>0</v>
      </c>
    </row>
    <row r="205" spans="1:84" ht="14.25" customHeight="1">
      <c r="A205" s="9"/>
      <c r="B205" s="33">
        <v>199</v>
      </c>
      <c r="C205" s="2"/>
      <c r="D205" s="59"/>
      <c r="E205" s="2"/>
      <c r="F205" s="2"/>
      <c r="G205" s="55"/>
      <c r="H205" s="2"/>
      <c r="I205" s="65"/>
      <c r="J205" s="41"/>
      <c r="K205" s="4"/>
      <c r="L205" s="4"/>
      <c r="M205" s="4"/>
      <c r="N205" s="4"/>
      <c r="O205" s="4"/>
      <c r="P205" s="4"/>
      <c r="Q205" s="4"/>
      <c r="R205" s="4"/>
      <c r="S205" s="4"/>
      <c r="CE205" s="32">
        <f t="shared" si="6"/>
        <v>0</v>
      </c>
      <c r="CF205" s="32">
        <f t="shared" si="7"/>
        <v>0</v>
      </c>
    </row>
    <row r="206" spans="1:84" ht="14.25" customHeight="1">
      <c r="A206" s="9"/>
      <c r="B206" s="33">
        <v>200</v>
      </c>
      <c r="C206" s="2"/>
      <c r="D206" s="59"/>
      <c r="E206" s="2"/>
      <c r="F206" s="2"/>
      <c r="G206" s="55"/>
      <c r="H206" s="2"/>
      <c r="I206" s="65"/>
      <c r="J206" s="41"/>
      <c r="K206" s="4"/>
      <c r="L206" s="4"/>
      <c r="M206" s="4"/>
      <c r="N206" s="4"/>
      <c r="O206" s="4"/>
      <c r="P206" s="4"/>
      <c r="Q206" s="4"/>
      <c r="R206" s="4"/>
      <c r="S206" s="4"/>
      <c r="CE206" s="32">
        <f t="shared" si="6"/>
        <v>0</v>
      </c>
      <c r="CF206" s="32">
        <f t="shared" si="7"/>
        <v>0</v>
      </c>
    </row>
    <row r="207" spans="1:84" ht="14.25" customHeight="1">
      <c r="A207" s="9"/>
      <c r="B207" s="33">
        <v>201</v>
      </c>
      <c r="C207" s="2"/>
      <c r="D207" s="59"/>
      <c r="E207" s="2"/>
      <c r="F207" s="2"/>
      <c r="G207" s="55"/>
      <c r="H207" s="2"/>
      <c r="I207" s="65"/>
      <c r="J207" s="41"/>
      <c r="K207" s="4"/>
      <c r="L207" s="4"/>
      <c r="M207" s="4"/>
      <c r="N207" s="4"/>
      <c r="O207" s="4"/>
      <c r="P207" s="4"/>
      <c r="Q207" s="4"/>
      <c r="R207" s="4"/>
      <c r="S207" s="4"/>
      <c r="CE207" s="32">
        <f t="shared" si="6"/>
        <v>0</v>
      </c>
      <c r="CF207" s="32">
        <f t="shared" si="7"/>
        <v>0</v>
      </c>
    </row>
    <row r="208" spans="1:84" ht="14.25" customHeight="1">
      <c r="A208" s="9"/>
      <c r="B208" s="33">
        <v>202</v>
      </c>
      <c r="C208" s="2"/>
      <c r="D208" s="59"/>
      <c r="E208" s="2"/>
      <c r="F208" s="2"/>
      <c r="G208" s="55"/>
      <c r="H208" s="2"/>
      <c r="I208" s="65"/>
      <c r="J208" s="41"/>
      <c r="K208" s="4"/>
      <c r="L208" s="4"/>
      <c r="M208" s="4"/>
      <c r="N208" s="4"/>
      <c r="O208" s="4"/>
      <c r="P208" s="4"/>
      <c r="Q208" s="4"/>
      <c r="R208" s="4"/>
      <c r="S208" s="4"/>
      <c r="CE208" s="32">
        <f t="shared" si="6"/>
        <v>0</v>
      </c>
      <c r="CF208" s="32">
        <f t="shared" si="7"/>
        <v>0</v>
      </c>
    </row>
    <row r="209" spans="1:84" ht="14.25" customHeight="1">
      <c r="A209" s="9"/>
      <c r="B209" s="33">
        <v>203</v>
      </c>
      <c r="C209" s="2"/>
      <c r="D209" s="59"/>
      <c r="E209" s="2"/>
      <c r="F209" s="2"/>
      <c r="G209" s="55"/>
      <c r="H209" s="2"/>
      <c r="I209" s="65"/>
      <c r="J209" s="41"/>
      <c r="K209" s="4"/>
      <c r="L209" s="4"/>
      <c r="M209" s="4"/>
      <c r="N209" s="4"/>
      <c r="O209" s="4"/>
      <c r="P209" s="4"/>
      <c r="Q209" s="4"/>
      <c r="R209" s="4"/>
      <c r="S209" s="4"/>
      <c r="CE209" s="32">
        <f t="shared" si="6"/>
        <v>0</v>
      </c>
      <c r="CF209" s="32">
        <f t="shared" si="7"/>
        <v>0</v>
      </c>
    </row>
    <row r="210" spans="1:84" ht="14.25" customHeight="1">
      <c r="A210" s="9"/>
      <c r="B210" s="33">
        <v>204</v>
      </c>
      <c r="C210" s="2"/>
      <c r="D210" s="59"/>
      <c r="E210" s="2"/>
      <c r="F210" s="2"/>
      <c r="G210" s="55"/>
      <c r="H210" s="2"/>
      <c r="I210" s="65"/>
      <c r="J210" s="41"/>
      <c r="K210" s="4"/>
      <c r="L210" s="4"/>
      <c r="M210" s="4"/>
      <c r="N210" s="4"/>
      <c r="O210" s="4"/>
      <c r="P210" s="4"/>
      <c r="Q210" s="4"/>
      <c r="R210" s="4"/>
      <c r="S210" s="4"/>
      <c r="CE210" s="32">
        <f t="shared" si="6"/>
        <v>0</v>
      </c>
      <c r="CF210" s="32">
        <f t="shared" si="7"/>
        <v>0</v>
      </c>
    </row>
    <row r="211" spans="1:84" ht="14.25" customHeight="1">
      <c r="A211" s="9"/>
      <c r="B211" s="33">
        <v>205</v>
      </c>
      <c r="C211" s="2"/>
      <c r="D211" s="59"/>
      <c r="E211" s="2"/>
      <c r="F211" s="2"/>
      <c r="G211" s="55"/>
      <c r="H211" s="2"/>
      <c r="I211" s="65"/>
      <c r="J211" s="41"/>
      <c r="K211" s="4"/>
      <c r="L211" s="4"/>
      <c r="M211" s="4"/>
      <c r="N211" s="4"/>
      <c r="O211" s="4"/>
      <c r="P211" s="4"/>
      <c r="Q211" s="4"/>
      <c r="R211" s="4"/>
      <c r="S211" s="4"/>
      <c r="CE211" s="32">
        <f t="shared" si="6"/>
        <v>0</v>
      </c>
      <c r="CF211" s="32">
        <f t="shared" si="7"/>
        <v>0</v>
      </c>
    </row>
    <row r="212" spans="1:84" ht="14.25" customHeight="1">
      <c r="A212" s="9"/>
      <c r="B212" s="33">
        <v>206</v>
      </c>
      <c r="C212" s="2"/>
      <c r="D212" s="59"/>
      <c r="E212" s="2"/>
      <c r="F212" s="2"/>
      <c r="G212" s="55"/>
      <c r="H212" s="2"/>
      <c r="I212" s="65"/>
      <c r="J212" s="41"/>
      <c r="K212" s="4"/>
      <c r="L212" s="4"/>
      <c r="M212" s="4"/>
      <c r="N212" s="4"/>
      <c r="O212" s="4"/>
      <c r="P212" s="4"/>
      <c r="Q212" s="4"/>
      <c r="R212" s="4"/>
      <c r="S212" s="4"/>
      <c r="CE212" s="32">
        <f t="shared" si="6"/>
        <v>0</v>
      </c>
      <c r="CF212" s="32">
        <f t="shared" si="7"/>
        <v>0</v>
      </c>
    </row>
    <row r="213" spans="1:84" ht="14.25" customHeight="1">
      <c r="A213" s="9"/>
      <c r="B213" s="33">
        <v>207</v>
      </c>
      <c r="C213" s="2"/>
      <c r="D213" s="59"/>
      <c r="E213" s="2"/>
      <c r="F213" s="2"/>
      <c r="G213" s="55"/>
      <c r="H213" s="2"/>
      <c r="I213" s="65"/>
      <c r="J213" s="41"/>
      <c r="K213" s="4"/>
      <c r="L213" s="4"/>
      <c r="M213" s="4"/>
      <c r="N213" s="4"/>
      <c r="O213" s="4"/>
      <c r="P213" s="4"/>
      <c r="Q213" s="4"/>
      <c r="R213" s="4"/>
      <c r="S213" s="4"/>
      <c r="CE213" s="32">
        <f t="shared" si="6"/>
        <v>0</v>
      </c>
      <c r="CF213" s="32">
        <f t="shared" si="7"/>
        <v>0</v>
      </c>
    </row>
    <row r="214" spans="1:84" ht="14.25" customHeight="1">
      <c r="A214" s="9"/>
      <c r="B214" s="33">
        <v>208</v>
      </c>
      <c r="C214" s="2"/>
      <c r="D214" s="59"/>
      <c r="E214" s="2"/>
      <c r="F214" s="2"/>
      <c r="G214" s="55"/>
      <c r="H214" s="2"/>
      <c r="I214" s="65"/>
      <c r="J214" s="41"/>
      <c r="K214" s="4"/>
      <c r="L214" s="4"/>
      <c r="M214" s="4"/>
      <c r="N214" s="4"/>
      <c r="O214" s="4"/>
      <c r="P214" s="4"/>
      <c r="Q214" s="4"/>
      <c r="R214" s="4"/>
      <c r="S214" s="4"/>
      <c r="CE214" s="32">
        <f t="shared" si="6"/>
        <v>0</v>
      </c>
      <c r="CF214" s="32">
        <f t="shared" si="7"/>
        <v>0</v>
      </c>
    </row>
    <row r="215" spans="1:84" ht="14.25" customHeight="1">
      <c r="A215" s="9"/>
      <c r="B215" s="33">
        <v>209</v>
      </c>
      <c r="C215" s="2"/>
      <c r="D215" s="59"/>
      <c r="E215" s="2"/>
      <c r="F215" s="2"/>
      <c r="G215" s="55"/>
      <c r="H215" s="2"/>
      <c r="I215" s="65"/>
      <c r="J215" s="41"/>
      <c r="K215" s="4"/>
      <c r="L215" s="4"/>
      <c r="M215" s="4"/>
      <c r="N215" s="4"/>
      <c r="O215" s="4"/>
      <c r="P215" s="4"/>
      <c r="Q215" s="4"/>
      <c r="R215" s="4"/>
      <c r="S215" s="4"/>
      <c r="CE215" s="32">
        <f t="shared" si="6"/>
        <v>0</v>
      </c>
      <c r="CF215" s="32">
        <f t="shared" si="7"/>
        <v>0</v>
      </c>
    </row>
    <row r="216" spans="1:84" ht="14.25" customHeight="1">
      <c r="A216" s="9"/>
      <c r="B216" s="33">
        <v>210</v>
      </c>
      <c r="C216" s="2"/>
      <c r="D216" s="59"/>
      <c r="E216" s="2"/>
      <c r="F216" s="2"/>
      <c r="G216" s="55"/>
      <c r="H216" s="2"/>
      <c r="I216" s="65"/>
      <c r="J216" s="41"/>
      <c r="K216" s="4"/>
      <c r="L216" s="4"/>
      <c r="M216" s="4"/>
      <c r="N216" s="4"/>
      <c r="O216" s="4"/>
      <c r="P216" s="4"/>
      <c r="Q216" s="4"/>
      <c r="R216" s="4"/>
      <c r="S216" s="4"/>
      <c r="CE216" s="32">
        <f t="shared" si="6"/>
        <v>0</v>
      </c>
      <c r="CF216" s="32">
        <f t="shared" si="7"/>
        <v>0</v>
      </c>
    </row>
    <row r="217" spans="1:84" ht="14.25" customHeight="1">
      <c r="A217" s="9"/>
      <c r="B217" s="33">
        <v>211</v>
      </c>
      <c r="C217" s="2"/>
      <c r="D217" s="59"/>
      <c r="E217" s="2"/>
      <c r="F217" s="2"/>
      <c r="G217" s="55"/>
      <c r="H217" s="2"/>
      <c r="I217" s="65"/>
      <c r="J217" s="41"/>
      <c r="K217" s="4"/>
      <c r="L217" s="4"/>
      <c r="M217" s="4"/>
      <c r="N217" s="4"/>
      <c r="O217" s="4"/>
      <c r="P217" s="4"/>
      <c r="Q217" s="4"/>
      <c r="R217" s="4"/>
      <c r="S217" s="4"/>
      <c r="CE217" s="32">
        <f t="shared" si="6"/>
        <v>0</v>
      </c>
      <c r="CF217" s="32">
        <f t="shared" si="7"/>
        <v>0</v>
      </c>
    </row>
    <row r="218" spans="1:84" ht="14.25" customHeight="1">
      <c r="A218" s="9"/>
      <c r="B218" s="33">
        <v>212</v>
      </c>
      <c r="C218" s="2"/>
      <c r="D218" s="59"/>
      <c r="E218" s="2"/>
      <c r="F218" s="2"/>
      <c r="G218" s="55"/>
      <c r="H218" s="2"/>
      <c r="I218" s="65"/>
      <c r="J218" s="41"/>
      <c r="K218" s="4"/>
      <c r="L218" s="4"/>
      <c r="M218" s="4"/>
      <c r="N218" s="4"/>
      <c r="O218" s="4"/>
      <c r="P218" s="4"/>
      <c r="Q218" s="4"/>
      <c r="R218" s="4"/>
      <c r="S218" s="4"/>
      <c r="CE218" s="32">
        <f t="shared" si="6"/>
        <v>0</v>
      </c>
      <c r="CF218" s="32">
        <f t="shared" si="7"/>
        <v>0</v>
      </c>
    </row>
    <row r="219" spans="1:84" ht="14.25" customHeight="1">
      <c r="A219" s="9"/>
      <c r="B219" s="33">
        <v>213</v>
      </c>
      <c r="C219" s="2"/>
      <c r="D219" s="59"/>
      <c r="E219" s="2"/>
      <c r="F219" s="2"/>
      <c r="G219" s="55"/>
      <c r="H219" s="2"/>
      <c r="I219" s="65"/>
      <c r="J219" s="41"/>
      <c r="K219" s="4"/>
      <c r="L219" s="4"/>
      <c r="M219" s="4"/>
      <c r="N219" s="4"/>
      <c r="O219" s="4"/>
      <c r="P219" s="4"/>
      <c r="Q219" s="4"/>
      <c r="R219" s="4"/>
      <c r="S219" s="4"/>
      <c r="CE219" s="32">
        <f t="shared" si="6"/>
        <v>0</v>
      </c>
      <c r="CF219" s="32">
        <f t="shared" si="7"/>
        <v>0</v>
      </c>
    </row>
    <row r="220" spans="1:84" ht="14.25" customHeight="1">
      <c r="A220" s="9"/>
      <c r="B220" s="33">
        <v>214</v>
      </c>
      <c r="C220" s="2"/>
      <c r="D220" s="59"/>
      <c r="E220" s="2"/>
      <c r="F220" s="2"/>
      <c r="G220" s="55"/>
      <c r="H220" s="2"/>
      <c r="I220" s="65"/>
      <c r="J220" s="41"/>
      <c r="K220" s="4"/>
      <c r="L220" s="4"/>
      <c r="M220" s="4"/>
      <c r="N220" s="4"/>
      <c r="O220" s="4"/>
      <c r="P220" s="4"/>
      <c r="Q220" s="4"/>
      <c r="R220" s="4"/>
      <c r="S220" s="4"/>
      <c r="CE220" s="32">
        <f t="shared" si="6"/>
        <v>0</v>
      </c>
      <c r="CF220" s="32">
        <f t="shared" si="7"/>
        <v>0</v>
      </c>
    </row>
    <row r="221" spans="1:84" ht="14.25" customHeight="1">
      <c r="A221" s="9"/>
      <c r="B221" s="33">
        <v>215</v>
      </c>
      <c r="C221" s="2"/>
      <c r="D221" s="59"/>
      <c r="E221" s="2"/>
      <c r="F221" s="2"/>
      <c r="G221" s="55"/>
      <c r="H221" s="2"/>
      <c r="I221" s="65"/>
      <c r="J221" s="41"/>
      <c r="K221" s="4"/>
      <c r="L221" s="4"/>
      <c r="M221" s="4"/>
      <c r="N221" s="4"/>
      <c r="O221" s="4"/>
      <c r="P221" s="4"/>
      <c r="Q221" s="4"/>
      <c r="R221" s="4"/>
      <c r="S221" s="4"/>
      <c r="CE221" s="32">
        <f t="shared" si="6"/>
        <v>0</v>
      </c>
      <c r="CF221" s="32">
        <f t="shared" si="7"/>
        <v>0</v>
      </c>
    </row>
    <row r="222" spans="1:84" ht="14.25" customHeight="1">
      <c r="A222" s="9"/>
      <c r="B222" s="33">
        <v>216</v>
      </c>
      <c r="C222" s="2"/>
      <c r="D222" s="59"/>
      <c r="E222" s="2"/>
      <c r="F222" s="2"/>
      <c r="G222" s="55"/>
      <c r="H222" s="2"/>
      <c r="I222" s="65"/>
      <c r="J222" s="41"/>
      <c r="K222" s="4"/>
      <c r="L222" s="4"/>
      <c r="M222" s="4"/>
      <c r="N222" s="4"/>
      <c r="O222" s="4"/>
      <c r="P222" s="4"/>
      <c r="Q222" s="4"/>
      <c r="R222" s="4"/>
      <c r="S222" s="4"/>
      <c r="CE222" s="32">
        <f t="shared" si="6"/>
        <v>0</v>
      </c>
      <c r="CF222" s="32">
        <f t="shared" si="7"/>
        <v>0</v>
      </c>
    </row>
    <row r="223" spans="1:84" ht="14.25" customHeight="1">
      <c r="A223" s="9"/>
      <c r="B223" s="33">
        <v>217</v>
      </c>
      <c r="C223" s="2"/>
      <c r="D223" s="59"/>
      <c r="E223" s="2"/>
      <c r="F223" s="2"/>
      <c r="G223" s="55"/>
      <c r="H223" s="2"/>
      <c r="I223" s="65"/>
      <c r="J223" s="41"/>
      <c r="K223" s="4"/>
      <c r="L223" s="4"/>
      <c r="M223" s="4"/>
      <c r="N223" s="4"/>
      <c r="O223" s="4"/>
      <c r="P223" s="4"/>
      <c r="Q223" s="4"/>
      <c r="R223" s="4"/>
      <c r="S223" s="4"/>
      <c r="CE223" s="32">
        <f t="shared" si="6"/>
        <v>0</v>
      </c>
      <c r="CF223" s="32">
        <f t="shared" si="7"/>
        <v>0</v>
      </c>
    </row>
    <row r="224" spans="1:84" ht="14.25" customHeight="1">
      <c r="A224" s="9"/>
      <c r="B224" s="33">
        <v>218</v>
      </c>
      <c r="C224" s="2"/>
      <c r="D224" s="59"/>
      <c r="E224" s="2"/>
      <c r="F224" s="2"/>
      <c r="G224" s="55"/>
      <c r="H224" s="2"/>
      <c r="I224" s="65"/>
      <c r="J224" s="41"/>
      <c r="K224" s="4"/>
      <c r="L224" s="4"/>
      <c r="M224" s="4"/>
      <c r="N224" s="4"/>
      <c r="O224" s="4"/>
      <c r="P224" s="4"/>
      <c r="Q224" s="4"/>
      <c r="R224" s="4"/>
      <c r="S224" s="4"/>
      <c r="CE224" s="32">
        <f t="shared" si="6"/>
        <v>0</v>
      </c>
      <c r="CF224" s="32">
        <f t="shared" si="7"/>
        <v>0</v>
      </c>
    </row>
    <row r="225" spans="1:84" ht="14.25" customHeight="1">
      <c r="A225" s="9"/>
      <c r="B225" s="33">
        <v>219</v>
      </c>
      <c r="C225" s="2"/>
      <c r="D225" s="59"/>
      <c r="E225" s="2"/>
      <c r="F225" s="2"/>
      <c r="G225" s="55"/>
      <c r="H225" s="2"/>
      <c r="I225" s="65"/>
      <c r="J225" s="41"/>
      <c r="K225" s="4"/>
      <c r="L225" s="4"/>
      <c r="M225" s="4"/>
      <c r="N225" s="4"/>
      <c r="O225" s="4"/>
      <c r="P225" s="4"/>
      <c r="Q225" s="4"/>
      <c r="R225" s="4"/>
      <c r="S225" s="4"/>
      <c r="CE225" s="32">
        <f t="shared" si="6"/>
        <v>0</v>
      </c>
      <c r="CF225" s="32">
        <f t="shared" si="7"/>
        <v>0</v>
      </c>
    </row>
    <row r="226" spans="1:84" ht="14.25" customHeight="1">
      <c r="A226" s="9"/>
      <c r="B226" s="33">
        <v>220</v>
      </c>
      <c r="C226" s="2"/>
      <c r="D226" s="59"/>
      <c r="E226" s="2"/>
      <c r="F226" s="2"/>
      <c r="G226" s="55"/>
      <c r="H226" s="2"/>
      <c r="I226" s="65"/>
      <c r="J226" s="41"/>
      <c r="K226" s="4"/>
      <c r="L226" s="4"/>
      <c r="M226" s="4"/>
      <c r="N226" s="4"/>
      <c r="O226" s="4"/>
      <c r="P226" s="4"/>
      <c r="Q226" s="4"/>
      <c r="R226" s="4"/>
      <c r="S226" s="4"/>
      <c r="CE226" s="32">
        <f t="shared" si="6"/>
        <v>0</v>
      </c>
      <c r="CF226" s="32">
        <f t="shared" si="7"/>
        <v>0</v>
      </c>
    </row>
    <row r="227" spans="1:84" ht="14.25" customHeight="1">
      <c r="A227" s="9"/>
      <c r="B227" s="33">
        <v>221</v>
      </c>
      <c r="C227" s="2"/>
      <c r="D227" s="59"/>
      <c r="E227" s="2"/>
      <c r="F227" s="2"/>
      <c r="G227" s="55"/>
      <c r="H227" s="2"/>
      <c r="I227" s="65"/>
      <c r="J227" s="41"/>
      <c r="K227" s="4"/>
      <c r="L227" s="4"/>
      <c r="M227" s="4"/>
      <c r="N227" s="4"/>
      <c r="O227" s="4"/>
      <c r="P227" s="4"/>
      <c r="Q227" s="4"/>
      <c r="R227" s="4"/>
      <c r="S227" s="4"/>
      <c r="CE227" s="32">
        <f t="shared" si="6"/>
        <v>0</v>
      </c>
      <c r="CF227" s="32">
        <f t="shared" si="7"/>
        <v>0</v>
      </c>
    </row>
    <row r="228" spans="1:84" ht="14.25" customHeight="1">
      <c r="A228" s="9"/>
      <c r="B228" s="33">
        <v>222</v>
      </c>
      <c r="C228" s="2"/>
      <c r="D228" s="59"/>
      <c r="E228" s="2"/>
      <c r="F228" s="2"/>
      <c r="G228" s="55"/>
      <c r="H228" s="2"/>
      <c r="I228" s="65"/>
      <c r="J228" s="41"/>
      <c r="K228" s="4"/>
      <c r="L228" s="4"/>
      <c r="M228" s="4"/>
      <c r="N228" s="4"/>
      <c r="O228" s="4"/>
      <c r="P228" s="4"/>
      <c r="Q228" s="4"/>
      <c r="R228" s="4"/>
      <c r="S228" s="4"/>
      <c r="CE228" s="32">
        <f t="shared" si="6"/>
        <v>0</v>
      </c>
      <c r="CF228" s="32">
        <f t="shared" si="7"/>
        <v>0</v>
      </c>
    </row>
    <row r="229" spans="1:84" ht="14.25" customHeight="1">
      <c r="A229" s="9"/>
      <c r="B229" s="33">
        <v>223</v>
      </c>
      <c r="C229" s="2"/>
      <c r="D229" s="59"/>
      <c r="E229" s="2"/>
      <c r="F229" s="2"/>
      <c r="G229" s="55"/>
      <c r="H229" s="2"/>
      <c r="I229" s="65"/>
      <c r="J229" s="41"/>
      <c r="K229" s="4"/>
      <c r="L229" s="4"/>
      <c r="M229" s="4"/>
      <c r="N229" s="4"/>
      <c r="O229" s="4"/>
      <c r="P229" s="4"/>
      <c r="Q229" s="4"/>
      <c r="R229" s="4"/>
      <c r="S229" s="4"/>
      <c r="CE229" s="32">
        <f t="shared" si="6"/>
        <v>0</v>
      </c>
      <c r="CF229" s="32">
        <f t="shared" si="7"/>
        <v>0</v>
      </c>
    </row>
    <row r="230" spans="1:84" ht="14.25" customHeight="1">
      <c r="A230" s="9"/>
      <c r="B230" s="33">
        <v>224</v>
      </c>
      <c r="C230" s="2"/>
      <c r="D230" s="59"/>
      <c r="E230" s="2"/>
      <c r="F230" s="2"/>
      <c r="G230" s="55"/>
      <c r="H230" s="2"/>
      <c r="I230" s="65"/>
      <c r="J230" s="41"/>
      <c r="K230" s="4"/>
      <c r="L230" s="4"/>
      <c r="M230" s="4"/>
      <c r="N230" s="4"/>
      <c r="O230" s="4"/>
      <c r="P230" s="4"/>
      <c r="Q230" s="4"/>
      <c r="R230" s="4"/>
      <c r="S230" s="4"/>
      <c r="CE230" s="32">
        <f t="shared" si="6"/>
        <v>0</v>
      </c>
      <c r="CF230" s="32">
        <f t="shared" si="7"/>
        <v>0</v>
      </c>
    </row>
    <row r="231" spans="1:84" ht="14.25" customHeight="1">
      <c r="A231" s="9"/>
      <c r="B231" s="33">
        <v>225</v>
      </c>
      <c r="C231" s="2"/>
      <c r="D231" s="59"/>
      <c r="E231" s="2"/>
      <c r="F231" s="2"/>
      <c r="G231" s="55"/>
      <c r="H231" s="2"/>
      <c r="I231" s="65"/>
      <c r="J231" s="41"/>
      <c r="K231" s="4"/>
      <c r="L231" s="4"/>
      <c r="M231" s="4"/>
      <c r="N231" s="4"/>
      <c r="O231" s="4"/>
      <c r="P231" s="4"/>
      <c r="Q231" s="4"/>
      <c r="R231" s="4"/>
      <c r="S231" s="4"/>
      <c r="CE231" s="32">
        <f t="shared" si="6"/>
        <v>0</v>
      </c>
      <c r="CF231" s="32">
        <f t="shared" si="7"/>
        <v>0</v>
      </c>
    </row>
    <row r="232" spans="1:84" ht="14.25" customHeight="1">
      <c r="A232" s="9"/>
      <c r="B232" s="33">
        <v>226</v>
      </c>
      <c r="C232" s="2"/>
      <c r="D232" s="59"/>
      <c r="E232" s="2"/>
      <c r="F232" s="2"/>
      <c r="G232" s="55"/>
      <c r="H232" s="2"/>
      <c r="I232" s="65"/>
      <c r="J232" s="41"/>
      <c r="K232" s="4"/>
      <c r="L232" s="4"/>
      <c r="M232" s="4"/>
      <c r="N232" s="4"/>
      <c r="O232" s="4"/>
      <c r="P232" s="4"/>
      <c r="Q232" s="4"/>
      <c r="R232" s="4"/>
      <c r="S232" s="4"/>
      <c r="CE232" s="32">
        <f t="shared" si="6"/>
        <v>0</v>
      </c>
      <c r="CF232" s="32">
        <f t="shared" si="7"/>
        <v>0</v>
      </c>
    </row>
    <row r="233" spans="1:84" ht="14.25" customHeight="1">
      <c r="A233" s="9"/>
      <c r="B233" s="33">
        <v>227</v>
      </c>
      <c r="C233" s="2"/>
      <c r="D233" s="59"/>
      <c r="E233" s="2"/>
      <c r="F233" s="2"/>
      <c r="G233" s="55"/>
      <c r="H233" s="2"/>
      <c r="I233" s="65"/>
      <c r="J233" s="41"/>
      <c r="K233" s="4"/>
      <c r="L233" s="4"/>
      <c r="M233" s="4"/>
      <c r="N233" s="4"/>
      <c r="O233" s="4"/>
      <c r="P233" s="4"/>
      <c r="Q233" s="4"/>
      <c r="R233" s="4"/>
      <c r="S233" s="4"/>
      <c r="CE233" s="32">
        <f t="shared" si="6"/>
        <v>0</v>
      </c>
      <c r="CF233" s="32">
        <f t="shared" si="7"/>
        <v>0</v>
      </c>
    </row>
    <row r="234" spans="1:84" ht="14.25" customHeight="1">
      <c r="A234" s="9"/>
      <c r="B234" s="33">
        <v>228</v>
      </c>
      <c r="C234" s="2"/>
      <c r="D234" s="59"/>
      <c r="E234" s="2"/>
      <c r="F234" s="2"/>
      <c r="G234" s="55"/>
      <c r="H234" s="2"/>
      <c r="I234" s="65"/>
      <c r="J234" s="41"/>
      <c r="K234" s="4"/>
      <c r="L234" s="4"/>
      <c r="M234" s="4"/>
      <c r="N234" s="4"/>
      <c r="O234" s="4"/>
      <c r="P234" s="4"/>
      <c r="Q234" s="4"/>
      <c r="R234" s="4"/>
      <c r="S234" s="4"/>
      <c r="CE234" s="32">
        <f t="shared" si="6"/>
        <v>0</v>
      </c>
      <c r="CF234" s="32">
        <f t="shared" si="7"/>
        <v>0</v>
      </c>
    </row>
    <row r="235" spans="1:84" ht="14.25" customHeight="1">
      <c r="A235" s="9"/>
      <c r="B235" s="33">
        <v>229</v>
      </c>
      <c r="C235" s="2"/>
      <c r="D235" s="59"/>
      <c r="E235" s="2"/>
      <c r="F235" s="2"/>
      <c r="G235" s="55"/>
      <c r="H235" s="2"/>
      <c r="I235" s="65"/>
      <c r="J235" s="41"/>
      <c r="K235" s="4"/>
      <c r="L235" s="4"/>
      <c r="M235" s="4"/>
      <c r="N235" s="4"/>
      <c r="O235" s="4"/>
      <c r="P235" s="4"/>
      <c r="Q235" s="4"/>
      <c r="R235" s="4"/>
      <c r="S235" s="4"/>
      <c r="CE235" s="32">
        <f t="shared" si="6"/>
        <v>0</v>
      </c>
      <c r="CF235" s="32">
        <f t="shared" si="7"/>
        <v>0</v>
      </c>
    </row>
    <row r="236" spans="1:84" ht="14.25" customHeight="1">
      <c r="A236" s="9"/>
      <c r="B236" s="33">
        <v>230</v>
      </c>
      <c r="C236" s="2"/>
      <c r="D236" s="59"/>
      <c r="E236" s="2"/>
      <c r="F236" s="2"/>
      <c r="G236" s="55"/>
      <c r="H236" s="2"/>
      <c r="I236" s="65"/>
      <c r="J236" s="41"/>
      <c r="K236" s="4"/>
      <c r="L236" s="4"/>
      <c r="M236" s="4"/>
      <c r="N236" s="4"/>
      <c r="O236" s="4"/>
      <c r="P236" s="4"/>
      <c r="Q236" s="4"/>
      <c r="R236" s="4"/>
      <c r="S236" s="4"/>
      <c r="CE236" s="32">
        <f t="shared" si="6"/>
        <v>0</v>
      </c>
      <c r="CF236" s="32">
        <f t="shared" si="7"/>
        <v>0</v>
      </c>
    </row>
    <row r="237" spans="1:84" ht="14.25" customHeight="1">
      <c r="A237" s="9"/>
      <c r="B237" s="33">
        <v>231</v>
      </c>
      <c r="C237" s="2"/>
      <c r="D237" s="59"/>
      <c r="E237" s="2"/>
      <c r="F237" s="2"/>
      <c r="G237" s="55"/>
      <c r="H237" s="2"/>
      <c r="I237" s="65"/>
      <c r="J237" s="41"/>
      <c r="K237" s="4"/>
      <c r="L237" s="4"/>
      <c r="M237" s="4"/>
      <c r="N237" s="4"/>
      <c r="O237" s="4"/>
      <c r="P237" s="4"/>
      <c r="Q237" s="4"/>
      <c r="R237" s="4"/>
      <c r="S237" s="4"/>
      <c r="CE237" s="32">
        <f t="shared" si="6"/>
        <v>0</v>
      </c>
      <c r="CF237" s="32">
        <f t="shared" si="7"/>
        <v>0</v>
      </c>
    </row>
    <row r="238" spans="1:84" ht="14.25" customHeight="1">
      <c r="A238" s="9"/>
      <c r="B238" s="33">
        <v>232</v>
      </c>
      <c r="C238" s="2"/>
      <c r="D238" s="59"/>
      <c r="E238" s="2"/>
      <c r="F238" s="2"/>
      <c r="G238" s="55"/>
      <c r="H238" s="2"/>
      <c r="I238" s="65"/>
      <c r="J238" s="41"/>
      <c r="K238" s="4"/>
      <c r="L238" s="4"/>
      <c r="M238" s="4"/>
      <c r="N238" s="4"/>
      <c r="O238" s="4"/>
      <c r="P238" s="4"/>
      <c r="Q238" s="4"/>
      <c r="R238" s="4"/>
      <c r="S238" s="4"/>
      <c r="CE238" s="32">
        <f t="shared" si="6"/>
        <v>0</v>
      </c>
      <c r="CF238" s="32">
        <f t="shared" si="7"/>
        <v>0</v>
      </c>
    </row>
    <row r="239" spans="1:84" ht="14.25" customHeight="1">
      <c r="A239" s="9"/>
      <c r="B239" s="33">
        <v>233</v>
      </c>
      <c r="C239" s="2"/>
      <c r="D239" s="59"/>
      <c r="E239" s="2"/>
      <c r="F239" s="2"/>
      <c r="G239" s="55"/>
      <c r="H239" s="2"/>
      <c r="I239" s="65"/>
      <c r="J239" s="41"/>
      <c r="K239" s="4"/>
      <c r="L239" s="4"/>
      <c r="M239" s="4"/>
      <c r="N239" s="4"/>
      <c r="O239" s="4"/>
      <c r="P239" s="4"/>
      <c r="Q239" s="4"/>
      <c r="R239" s="4"/>
      <c r="S239" s="4"/>
      <c r="CE239" s="32">
        <f t="shared" si="6"/>
        <v>0</v>
      </c>
      <c r="CF239" s="32">
        <f t="shared" si="7"/>
        <v>0</v>
      </c>
    </row>
    <row r="240" spans="1:84" ht="14.25" customHeight="1">
      <c r="A240" s="9"/>
      <c r="B240" s="33">
        <v>234</v>
      </c>
      <c r="C240" s="2"/>
      <c r="D240" s="59"/>
      <c r="E240" s="2"/>
      <c r="F240" s="2"/>
      <c r="G240" s="55"/>
      <c r="H240" s="2"/>
      <c r="I240" s="65"/>
      <c r="J240" s="41"/>
      <c r="K240" s="4"/>
      <c r="L240" s="4"/>
      <c r="M240" s="4"/>
      <c r="N240" s="4"/>
      <c r="O240" s="4"/>
      <c r="P240" s="4"/>
      <c r="Q240" s="4"/>
      <c r="R240" s="4"/>
      <c r="S240" s="4"/>
      <c r="CE240" s="32">
        <f t="shared" si="6"/>
        <v>0</v>
      </c>
      <c r="CF240" s="32">
        <f t="shared" si="7"/>
        <v>0</v>
      </c>
    </row>
    <row r="241" spans="1:84" ht="14.25" customHeight="1">
      <c r="A241" s="9"/>
      <c r="B241" s="33">
        <v>235</v>
      </c>
      <c r="C241" s="2"/>
      <c r="D241" s="59"/>
      <c r="E241" s="2"/>
      <c r="F241" s="2"/>
      <c r="G241" s="55"/>
      <c r="H241" s="2"/>
      <c r="I241" s="65"/>
      <c r="J241" s="41"/>
      <c r="K241" s="4"/>
      <c r="L241" s="4"/>
      <c r="M241" s="4"/>
      <c r="N241" s="4"/>
      <c r="O241" s="4"/>
      <c r="P241" s="4"/>
      <c r="Q241" s="4"/>
      <c r="R241" s="4"/>
      <c r="S241" s="4"/>
      <c r="CE241" s="32">
        <f t="shared" si="6"/>
        <v>0</v>
      </c>
      <c r="CF241" s="32">
        <f t="shared" si="7"/>
        <v>0</v>
      </c>
    </row>
    <row r="242" spans="1:84" ht="14.25" customHeight="1">
      <c r="A242" s="9"/>
      <c r="B242" s="33">
        <v>236</v>
      </c>
      <c r="C242" s="2"/>
      <c r="D242" s="59"/>
      <c r="E242" s="2"/>
      <c r="F242" s="2"/>
      <c r="G242" s="55"/>
      <c r="H242" s="2"/>
      <c r="I242" s="65"/>
      <c r="J242" s="41"/>
      <c r="K242" s="4"/>
      <c r="L242" s="4"/>
      <c r="M242" s="4"/>
      <c r="N242" s="4"/>
      <c r="O242" s="4"/>
      <c r="P242" s="4"/>
      <c r="Q242" s="4"/>
      <c r="R242" s="4"/>
      <c r="S242" s="4"/>
      <c r="CE242" s="32">
        <f t="shared" si="6"/>
        <v>0</v>
      </c>
      <c r="CF242" s="32">
        <f t="shared" si="7"/>
        <v>0</v>
      </c>
    </row>
    <row r="243" spans="1:84" ht="14.25" customHeight="1">
      <c r="A243" s="9"/>
      <c r="B243" s="33">
        <v>237</v>
      </c>
      <c r="C243" s="2"/>
      <c r="D243" s="59"/>
      <c r="E243" s="2"/>
      <c r="F243" s="2"/>
      <c r="G243" s="55"/>
      <c r="H243" s="2"/>
      <c r="I243" s="65"/>
      <c r="J243" s="41"/>
      <c r="K243" s="4"/>
      <c r="L243" s="4"/>
      <c r="M243" s="4"/>
      <c r="N243" s="4"/>
      <c r="O243" s="4"/>
      <c r="P243" s="4"/>
      <c r="Q243" s="4"/>
      <c r="R243" s="4"/>
      <c r="S243" s="4"/>
      <c r="CE243" s="32">
        <f t="shared" si="6"/>
        <v>0</v>
      </c>
      <c r="CF243" s="32">
        <f t="shared" si="7"/>
        <v>0</v>
      </c>
    </row>
    <row r="244" spans="1:84" ht="14.25" customHeight="1">
      <c r="A244" s="9"/>
      <c r="B244" s="33">
        <v>238</v>
      </c>
      <c r="C244" s="2"/>
      <c r="D244" s="59"/>
      <c r="E244" s="2"/>
      <c r="F244" s="2"/>
      <c r="G244" s="55"/>
      <c r="H244" s="2"/>
      <c r="I244" s="65"/>
      <c r="J244" s="41"/>
      <c r="K244" s="4"/>
      <c r="L244" s="4"/>
      <c r="M244" s="4"/>
      <c r="N244" s="4"/>
      <c r="O244" s="4"/>
      <c r="P244" s="4"/>
      <c r="Q244" s="4"/>
      <c r="R244" s="4"/>
      <c r="S244" s="4"/>
      <c r="CE244" s="32">
        <f t="shared" si="6"/>
        <v>0</v>
      </c>
      <c r="CF244" s="32">
        <f t="shared" si="7"/>
        <v>0</v>
      </c>
    </row>
    <row r="245" spans="1:84" ht="14.25" customHeight="1">
      <c r="A245" s="9"/>
      <c r="B245" s="33">
        <v>239</v>
      </c>
      <c r="C245" s="2"/>
      <c r="D245" s="59"/>
      <c r="E245" s="2"/>
      <c r="F245" s="2"/>
      <c r="G245" s="55"/>
      <c r="H245" s="2"/>
      <c r="I245" s="65"/>
      <c r="J245" s="41"/>
      <c r="K245" s="4"/>
      <c r="L245" s="4"/>
      <c r="M245" s="4"/>
      <c r="N245" s="4"/>
      <c r="O245" s="4"/>
      <c r="P245" s="4"/>
      <c r="Q245" s="4"/>
      <c r="R245" s="4"/>
      <c r="S245" s="4"/>
      <c r="CE245" s="32">
        <f t="shared" si="6"/>
        <v>0</v>
      </c>
      <c r="CF245" s="32">
        <f t="shared" si="7"/>
        <v>0</v>
      </c>
    </row>
    <row r="246" spans="1:84" ht="14.25" customHeight="1">
      <c r="A246" s="9"/>
      <c r="B246" s="33">
        <v>240</v>
      </c>
      <c r="C246" s="2"/>
      <c r="D246" s="59"/>
      <c r="E246" s="2"/>
      <c r="F246" s="2"/>
      <c r="G246" s="55"/>
      <c r="H246" s="2"/>
      <c r="I246" s="65"/>
      <c r="J246" s="41"/>
      <c r="K246" s="4"/>
      <c r="L246" s="4"/>
      <c r="M246" s="4"/>
      <c r="N246" s="4"/>
      <c r="O246" s="4"/>
      <c r="P246" s="4"/>
      <c r="Q246" s="4"/>
      <c r="R246" s="4"/>
      <c r="S246" s="4"/>
      <c r="CE246" s="32">
        <f t="shared" si="6"/>
        <v>0</v>
      </c>
      <c r="CF246" s="32">
        <f t="shared" si="7"/>
        <v>0</v>
      </c>
    </row>
    <row r="247" spans="1:84" ht="14.25" customHeight="1">
      <c r="A247" s="9"/>
      <c r="B247" s="33">
        <v>241</v>
      </c>
      <c r="C247" s="2"/>
      <c r="D247" s="59"/>
      <c r="E247" s="2"/>
      <c r="F247" s="2"/>
      <c r="G247" s="55"/>
      <c r="H247" s="2"/>
      <c r="I247" s="65"/>
      <c r="J247" s="41"/>
      <c r="K247" s="4"/>
      <c r="L247" s="4"/>
      <c r="M247" s="4"/>
      <c r="N247" s="4"/>
      <c r="O247" s="4"/>
      <c r="P247" s="4"/>
      <c r="Q247" s="4"/>
      <c r="R247" s="4"/>
      <c r="S247" s="4"/>
      <c r="CE247" s="32">
        <f t="shared" si="6"/>
        <v>0</v>
      </c>
      <c r="CF247" s="32">
        <f t="shared" si="7"/>
        <v>0</v>
      </c>
    </row>
    <row r="248" spans="1:84" ht="14.25" customHeight="1">
      <c r="A248" s="9"/>
      <c r="B248" s="33">
        <v>242</v>
      </c>
      <c r="C248" s="2"/>
      <c r="D248" s="59"/>
      <c r="E248" s="2"/>
      <c r="F248" s="2"/>
      <c r="G248" s="55"/>
      <c r="H248" s="2"/>
      <c r="I248" s="65"/>
      <c r="J248" s="41"/>
      <c r="K248" s="4"/>
      <c r="L248" s="4"/>
      <c r="M248" s="4"/>
      <c r="N248" s="4"/>
      <c r="O248" s="4"/>
      <c r="P248" s="4"/>
      <c r="Q248" s="4"/>
      <c r="R248" s="4"/>
      <c r="S248" s="4"/>
      <c r="CE248" s="32">
        <f t="shared" si="6"/>
        <v>0</v>
      </c>
      <c r="CF248" s="32">
        <f t="shared" si="7"/>
        <v>0</v>
      </c>
    </row>
    <row r="249" spans="1:84" ht="14.25" customHeight="1">
      <c r="A249" s="9"/>
      <c r="B249" s="33">
        <v>243</v>
      </c>
      <c r="C249" s="2"/>
      <c r="D249" s="59"/>
      <c r="E249" s="2"/>
      <c r="F249" s="2"/>
      <c r="G249" s="55"/>
      <c r="H249" s="2"/>
      <c r="I249" s="65"/>
      <c r="J249" s="41"/>
      <c r="K249" s="4"/>
      <c r="L249" s="4"/>
      <c r="M249" s="4"/>
      <c r="N249" s="4"/>
      <c r="O249" s="4"/>
      <c r="P249" s="4"/>
      <c r="Q249" s="4"/>
      <c r="R249" s="4"/>
      <c r="S249" s="4"/>
      <c r="CE249" s="32">
        <f t="shared" si="6"/>
        <v>0</v>
      </c>
      <c r="CF249" s="32">
        <f t="shared" si="7"/>
        <v>0</v>
      </c>
    </row>
    <row r="250" spans="1:84" ht="14.25" customHeight="1">
      <c r="A250" s="9"/>
      <c r="B250" s="33">
        <v>244</v>
      </c>
      <c r="C250" s="2"/>
      <c r="D250" s="59"/>
      <c r="E250" s="2"/>
      <c r="F250" s="2"/>
      <c r="G250" s="55"/>
      <c r="H250" s="2"/>
      <c r="I250" s="65"/>
      <c r="J250" s="41"/>
      <c r="K250" s="4"/>
      <c r="L250" s="4"/>
      <c r="M250" s="4"/>
      <c r="N250" s="4"/>
      <c r="O250" s="4"/>
      <c r="P250" s="4"/>
      <c r="Q250" s="4"/>
      <c r="R250" s="4"/>
      <c r="S250" s="4"/>
      <c r="CE250" s="32">
        <f t="shared" si="6"/>
        <v>0</v>
      </c>
      <c r="CF250" s="32">
        <f t="shared" si="7"/>
        <v>0</v>
      </c>
    </row>
    <row r="251" spans="1:84" ht="14.25" customHeight="1">
      <c r="A251" s="9"/>
      <c r="B251" s="33">
        <v>245</v>
      </c>
      <c r="C251" s="2"/>
      <c r="D251" s="59"/>
      <c r="E251" s="2"/>
      <c r="F251" s="2"/>
      <c r="G251" s="55"/>
      <c r="H251" s="2"/>
      <c r="I251" s="65"/>
      <c r="J251" s="41"/>
      <c r="K251" s="4"/>
      <c r="L251" s="4"/>
      <c r="M251" s="4"/>
      <c r="N251" s="4"/>
      <c r="O251" s="4"/>
      <c r="P251" s="4"/>
      <c r="Q251" s="4"/>
      <c r="R251" s="4"/>
      <c r="S251" s="4"/>
      <c r="CE251" s="32">
        <f t="shared" si="6"/>
        <v>0</v>
      </c>
      <c r="CF251" s="32">
        <f t="shared" si="7"/>
        <v>0</v>
      </c>
    </row>
    <row r="252" spans="1:84" ht="14.25" customHeight="1">
      <c r="A252" s="9"/>
      <c r="B252" s="33">
        <v>246</v>
      </c>
      <c r="C252" s="2"/>
      <c r="D252" s="59"/>
      <c r="E252" s="2"/>
      <c r="F252" s="2"/>
      <c r="G252" s="55"/>
      <c r="H252" s="2"/>
      <c r="I252" s="65"/>
      <c r="J252" s="41"/>
      <c r="K252" s="4"/>
      <c r="L252" s="4"/>
      <c r="M252" s="4"/>
      <c r="N252" s="4"/>
      <c r="O252" s="4"/>
      <c r="P252" s="4"/>
      <c r="Q252" s="4"/>
      <c r="R252" s="4"/>
      <c r="S252" s="4"/>
      <c r="CE252" s="32">
        <f t="shared" si="6"/>
        <v>0</v>
      </c>
      <c r="CF252" s="32">
        <f t="shared" si="7"/>
        <v>0</v>
      </c>
    </row>
    <row r="253" spans="1:84" ht="14.25" customHeight="1">
      <c r="A253" s="9"/>
      <c r="B253" s="33">
        <v>247</v>
      </c>
      <c r="C253" s="2"/>
      <c r="D253" s="59"/>
      <c r="E253" s="2"/>
      <c r="F253" s="2"/>
      <c r="G253" s="55"/>
      <c r="H253" s="2"/>
      <c r="I253" s="65"/>
      <c r="J253" s="41"/>
      <c r="K253" s="4"/>
      <c r="L253" s="4"/>
      <c r="M253" s="4"/>
      <c r="N253" s="4"/>
      <c r="O253" s="4"/>
      <c r="P253" s="4"/>
      <c r="Q253" s="4"/>
      <c r="R253" s="4"/>
      <c r="S253" s="4"/>
      <c r="CE253" s="32">
        <f t="shared" si="6"/>
        <v>0</v>
      </c>
      <c r="CF253" s="32">
        <f t="shared" si="7"/>
        <v>0</v>
      </c>
    </row>
    <row r="254" spans="1:84" ht="14.25" customHeight="1">
      <c r="A254" s="9"/>
      <c r="B254" s="33">
        <v>248</v>
      </c>
      <c r="C254" s="2"/>
      <c r="D254" s="59"/>
      <c r="E254" s="2"/>
      <c r="F254" s="2"/>
      <c r="G254" s="55"/>
      <c r="H254" s="2"/>
      <c r="I254" s="65"/>
      <c r="J254" s="41"/>
      <c r="K254" s="4"/>
      <c r="L254" s="4"/>
      <c r="M254" s="4"/>
      <c r="N254" s="4"/>
      <c r="O254" s="4"/>
      <c r="P254" s="4"/>
      <c r="Q254" s="4"/>
      <c r="R254" s="4"/>
      <c r="S254" s="4"/>
      <c r="CE254" s="32">
        <f t="shared" si="6"/>
        <v>0</v>
      </c>
      <c r="CF254" s="32">
        <f t="shared" si="7"/>
        <v>0</v>
      </c>
    </row>
    <row r="255" spans="1:84" ht="14.25" customHeight="1">
      <c r="A255" s="9"/>
      <c r="B255" s="33">
        <v>249</v>
      </c>
      <c r="C255" s="2"/>
      <c r="D255" s="59"/>
      <c r="E255" s="2"/>
      <c r="F255" s="2"/>
      <c r="G255" s="55"/>
      <c r="H255" s="2"/>
      <c r="I255" s="65"/>
      <c r="J255" s="41"/>
      <c r="K255" s="4"/>
      <c r="L255" s="4"/>
      <c r="M255" s="4"/>
      <c r="N255" s="4"/>
      <c r="O255" s="4"/>
      <c r="P255" s="4"/>
      <c r="Q255" s="4"/>
      <c r="R255" s="4"/>
      <c r="S255" s="4"/>
      <c r="CE255" s="32">
        <f t="shared" si="6"/>
        <v>0</v>
      </c>
      <c r="CF255" s="32">
        <f t="shared" si="7"/>
        <v>0</v>
      </c>
    </row>
    <row r="256" spans="1:84" ht="14.25" customHeight="1">
      <c r="A256" s="9"/>
      <c r="B256" s="33">
        <v>250</v>
      </c>
      <c r="C256" s="2"/>
      <c r="D256" s="59"/>
      <c r="E256" s="2"/>
      <c r="F256" s="2"/>
      <c r="G256" s="55"/>
      <c r="H256" s="2"/>
      <c r="I256" s="65"/>
      <c r="J256" s="41"/>
      <c r="K256" s="4"/>
      <c r="L256" s="4"/>
      <c r="M256" s="4"/>
      <c r="N256" s="4"/>
      <c r="O256" s="4"/>
      <c r="P256" s="4"/>
      <c r="Q256" s="4"/>
      <c r="R256" s="4"/>
      <c r="S256" s="4"/>
      <c r="CE256" s="32">
        <f t="shared" si="6"/>
        <v>0</v>
      </c>
      <c r="CF256" s="32">
        <f t="shared" si="7"/>
        <v>0</v>
      </c>
    </row>
    <row r="257" spans="1:84" ht="14.25" customHeight="1">
      <c r="A257" s="9"/>
      <c r="B257" s="33">
        <v>251</v>
      </c>
      <c r="C257" s="2"/>
      <c r="D257" s="59"/>
      <c r="E257" s="2"/>
      <c r="F257" s="2"/>
      <c r="G257" s="55"/>
      <c r="H257" s="2"/>
      <c r="I257" s="65"/>
      <c r="J257" s="41"/>
      <c r="K257" s="4"/>
      <c r="L257" s="4"/>
      <c r="M257" s="4"/>
      <c r="N257" s="4"/>
      <c r="O257" s="4"/>
      <c r="P257" s="4"/>
      <c r="Q257" s="4"/>
      <c r="R257" s="4"/>
      <c r="S257" s="4"/>
      <c r="CE257" s="32">
        <f t="shared" si="6"/>
        <v>0</v>
      </c>
      <c r="CF257" s="32">
        <f t="shared" si="7"/>
        <v>0</v>
      </c>
    </row>
    <row r="258" spans="1:84" ht="14.25" customHeight="1">
      <c r="A258" s="9"/>
      <c r="B258" s="33">
        <v>252</v>
      </c>
      <c r="C258" s="2"/>
      <c r="D258" s="59"/>
      <c r="E258" s="2"/>
      <c r="F258" s="2"/>
      <c r="G258" s="55"/>
      <c r="H258" s="2"/>
      <c r="I258" s="65"/>
      <c r="J258" s="41"/>
      <c r="K258" s="4"/>
      <c r="L258" s="4"/>
      <c r="M258" s="4"/>
      <c r="N258" s="4"/>
      <c r="O258" s="4"/>
      <c r="P258" s="4"/>
      <c r="Q258" s="4"/>
      <c r="R258" s="4"/>
      <c r="S258" s="4"/>
      <c r="CE258" s="32">
        <f t="shared" si="6"/>
        <v>0</v>
      </c>
      <c r="CF258" s="32">
        <f t="shared" si="7"/>
        <v>0</v>
      </c>
    </row>
    <row r="259" spans="1:84" ht="14.25" customHeight="1">
      <c r="A259" s="9"/>
      <c r="B259" s="33">
        <v>253</v>
      </c>
      <c r="C259" s="2"/>
      <c r="D259" s="59"/>
      <c r="E259" s="2"/>
      <c r="F259" s="2"/>
      <c r="G259" s="55"/>
      <c r="H259" s="2"/>
      <c r="I259" s="65"/>
      <c r="J259" s="41"/>
      <c r="K259" s="4"/>
      <c r="L259" s="4"/>
      <c r="M259" s="4"/>
      <c r="N259" s="4"/>
      <c r="O259" s="4"/>
      <c r="P259" s="4"/>
      <c r="Q259" s="4"/>
      <c r="R259" s="4"/>
      <c r="S259" s="4"/>
      <c r="CE259" s="32">
        <f t="shared" si="6"/>
        <v>0</v>
      </c>
      <c r="CF259" s="32">
        <f t="shared" si="7"/>
        <v>0</v>
      </c>
    </row>
    <row r="260" spans="1:84" ht="14.25" customHeight="1">
      <c r="A260" s="9"/>
      <c r="B260" s="33">
        <v>254</v>
      </c>
      <c r="C260" s="2"/>
      <c r="D260" s="59"/>
      <c r="E260" s="2"/>
      <c r="F260" s="2"/>
      <c r="G260" s="55"/>
      <c r="H260" s="2"/>
      <c r="I260" s="65"/>
      <c r="J260" s="41"/>
      <c r="K260" s="4"/>
      <c r="L260" s="4"/>
      <c r="M260" s="4"/>
      <c r="N260" s="4"/>
      <c r="O260" s="4"/>
      <c r="P260" s="4"/>
      <c r="Q260" s="4"/>
      <c r="R260" s="4"/>
      <c r="S260" s="4"/>
      <c r="CE260" s="32">
        <f t="shared" si="6"/>
        <v>0</v>
      </c>
      <c r="CF260" s="32">
        <f t="shared" si="7"/>
        <v>0</v>
      </c>
    </row>
    <row r="261" spans="1:84" ht="14.25" customHeight="1">
      <c r="A261" s="9"/>
      <c r="B261" s="33">
        <v>255</v>
      </c>
      <c r="C261" s="2"/>
      <c r="D261" s="59"/>
      <c r="E261" s="2"/>
      <c r="F261" s="2"/>
      <c r="G261" s="55"/>
      <c r="H261" s="2"/>
      <c r="I261" s="65"/>
      <c r="J261" s="41"/>
      <c r="K261" s="4"/>
      <c r="L261" s="4"/>
      <c r="M261" s="4"/>
      <c r="N261" s="4"/>
      <c r="O261" s="4"/>
      <c r="P261" s="4"/>
      <c r="Q261" s="4"/>
      <c r="R261" s="4"/>
      <c r="S261" s="4"/>
      <c r="CE261" s="32">
        <f t="shared" si="6"/>
        <v>0</v>
      </c>
      <c r="CF261" s="32">
        <f t="shared" si="7"/>
        <v>0</v>
      </c>
    </row>
    <row r="262" spans="1:84" ht="14.25" customHeight="1">
      <c r="A262" s="9"/>
      <c r="B262" s="33">
        <v>256</v>
      </c>
      <c r="C262" s="2"/>
      <c r="D262" s="59"/>
      <c r="E262" s="2"/>
      <c r="F262" s="2"/>
      <c r="G262" s="55"/>
      <c r="H262" s="2"/>
      <c r="I262" s="65"/>
      <c r="J262" s="41"/>
      <c r="K262" s="4"/>
      <c r="L262" s="4"/>
      <c r="M262" s="4"/>
      <c r="N262" s="4"/>
      <c r="O262" s="4"/>
      <c r="P262" s="4"/>
      <c r="Q262" s="4"/>
      <c r="R262" s="4"/>
      <c r="S262" s="4"/>
      <c r="CE262" s="32">
        <f t="shared" si="6"/>
        <v>0</v>
      </c>
      <c r="CF262" s="32">
        <f t="shared" si="7"/>
        <v>0</v>
      </c>
    </row>
    <row r="263" spans="1:84" ht="14.25" customHeight="1">
      <c r="A263" s="9"/>
      <c r="B263" s="33">
        <v>257</v>
      </c>
      <c r="C263" s="2"/>
      <c r="D263" s="59"/>
      <c r="E263" s="2"/>
      <c r="F263" s="2"/>
      <c r="G263" s="55"/>
      <c r="H263" s="2"/>
      <c r="I263" s="65"/>
      <c r="J263" s="41"/>
      <c r="K263" s="4"/>
      <c r="L263" s="4"/>
      <c r="M263" s="4"/>
      <c r="N263" s="4"/>
      <c r="O263" s="4"/>
      <c r="P263" s="4"/>
      <c r="Q263" s="4"/>
      <c r="R263" s="4"/>
      <c r="S263" s="4"/>
      <c r="CE263" s="32">
        <f t="shared" ref="CE263:CE326" si="8">IF(C263&lt;&gt;"",1,0)</f>
        <v>0</v>
      </c>
      <c r="CF263" s="32">
        <f t="shared" ref="CF263:CF326" si="9">IF(CE263=1,IF(E263&lt;&gt;"",IF(E263&lt;400,1,0),0),0)</f>
        <v>0</v>
      </c>
    </row>
    <row r="264" spans="1:84" ht="14.25" customHeight="1">
      <c r="A264" s="9"/>
      <c r="B264" s="33">
        <v>258</v>
      </c>
      <c r="C264" s="2"/>
      <c r="D264" s="59"/>
      <c r="E264" s="2"/>
      <c r="F264" s="2"/>
      <c r="G264" s="55"/>
      <c r="H264" s="2"/>
      <c r="I264" s="65"/>
      <c r="J264" s="41"/>
      <c r="K264" s="4"/>
      <c r="L264" s="4"/>
      <c r="M264" s="4"/>
      <c r="N264" s="4"/>
      <c r="O264" s="4"/>
      <c r="P264" s="4"/>
      <c r="Q264" s="4"/>
      <c r="R264" s="4"/>
      <c r="S264" s="4"/>
      <c r="CE264" s="32">
        <f t="shared" si="8"/>
        <v>0</v>
      </c>
      <c r="CF264" s="32">
        <f t="shared" si="9"/>
        <v>0</v>
      </c>
    </row>
    <row r="265" spans="1:84" ht="14.25" customHeight="1">
      <c r="A265" s="9"/>
      <c r="B265" s="33">
        <v>259</v>
      </c>
      <c r="C265" s="2"/>
      <c r="D265" s="59"/>
      <c r="E265" s="2"/>
      <c r="F265" s="2"/>
      <c r="G265" s="55"/>
      <c r="H265" s="2"/>
      <c r="I265" s="65"/>
      <c r="J265" s="41"/>
      <c r="K265" s="4"/>
      <c r="L265" s="4"/>
      <c r="M265" s="4"/>
      <c r="N265" s="4"/>
      <c r="O265" s="4"/>
      <c r="P265" s="4"/>
      <c r="Q265" s="4"/>
      <c r="R265" s="4"/>
      <c r="S265" s="4"/>
      <c r="CE265" s="32">
        <f t="shared" si="8"/>
        <v>0</v>
      </c>
      <c r="CF265" s="32">
        <f t="shared" si="9"/>
        <v>0</v>
      </c>
    </row>
    <row r="266" spans="1:84" ht="14.25" customHeight="1">
      <c r="A266" s="9"/>
      <c r="B266" s="33">
        <v>260</v>
      </c>
      <c r="C266" s="2"/>
      <c r="D266" s="59"/>
      <c r="E266" s="2"/>
      <c r="F266" s="2"/>
      <c r="G266" s="55"/>
      <c r="H266" s="2"/>
      <c r="I266" s="65"/>
      <c r="J266" s="41"/>
      <c r="K266" s="4"/>
      <c r="L266" s="4"/>
      <c r="M266" s="4"/>
      <c r="N266" s="4"/>
      <c r="O266" s="4"/>
      <c r="P266" s="4"/>
      <c r="Q266" s="4"/>
      <c r="R266" s="4"/>
      <c r="S266" s="4"/>
      <c r="CE266" s="32">
        <f t="shared" si="8"/>
        <v>0</v>
      </c>
      <c r="CF266" s="32">
        <f t="shared" si="9"/>
        <v>0</v>
      </c>
    </row>
    <row r="267" spans="1:84" ht="14.25" customHeight="1">
      <c r="A267" s="9"/>
      <c r="B267" s="33">
        <v>261</v>
      </c>
      <c r="C267" s="2"/>
      <c r="D267" s="59"/>
      <c r="E267" s="2"/>
      <c r="F267" s="2"/>
      <c r="G267" s="55"/>
      <c r="H267" s="2"/>
      <c r="I267" s="65"/>
      <c r="J267" s="41"/>
      <c r="K267" s="4"/>
      <c r="L267" s="4"/>
      <c r="M267" s="4"/>
      <c r="N267" s="4"/>
      <c r="O267" s="4"/>
      <c r="P267" s="4"/>
      <c r="Q267" s="4"/>
      <c r="R267" s="4"/>
      <c r="S267" s="4"/>
      <c r="CE267" s="32">
        <f t="shared" si="8"/>
        <v>0</v>
      </c>
      <c r="CF267" s="32">
        <f t="shared" si="9"/>
        <v>0</v>
      </c>
    </row>
    <row r="268" spans="1:84" ht="14.25" customHeight="1">
      <c r="A268" s="9"/>
      <c r="B268" s="33">
        <v>262</v>
      </c>
      <c r="C268" s="2"/>
      <c r="D268" s="59"/>
      <c r="E268" s="2"/>
      <c r="F268" s="2"/>
      <c r="G268" s="55"/>
      <c r="H268" s="2"/>
      <c r="I268" s="65"/>
      <c r="J268" s="41"/>
      <c r="K268" s="4"/>
      <c r="L268" s="4"/>
      <c r="M268" s="4"/>
      <c r="N268" s="4"/>
      <c r="O268" s="4"/>
      <c r="P268" s="4"/>
      <c r="Q268" s="4"/>
      <c r="R268" s="4"/>
      <c r="S268" s="4"/>
      <c r="CE268" s="32">
        <f t="shared" si="8"/>
        <v>0</v>
      </c>
      <c r="CF268" s="32">
        <f t="shared" si="9"/>
        <v>0</v>
      </c>
    </row>
    <row r="269" spans="1:84" ht="14.25" customHeight="1">
      <c r="A269" s="9"/>
      <c r="B269" s="33">
        <v>263</v>
      </c>
      <c r="C269" s="2"/>
      <c r="D269" s="59"/>
      <c r="E269" s="2"/>
      <c r="F269" s="2"/>
      <c r="G269" s="55"/>
      <c r="H269" s="2"/>
      <c r="I269" s="65"/>
      <c r="J269" s="41"/>
      <c r="K269" s="4"/>
      <c r="L269" s="4"/>
      <c r="M269" s="4"/>
      <c r="N269" s="4"/>
      <c r="O269" s="4"/>
      <c r="P269" s="4"/>
      <c r="Q269" s="4"/>
      <c r="R269" s="4"/>
      <c r="S269" s="4"/>
      <c r="CE269" s="32">
        <f t="shared" si="8"/>
        <v>0</v>
      </c>
      <c r="CF269" s="32">
        <f t="shared" si="9"/>
        <v>0</v>
      </c>
    </row>
    <row r="270" spans="1:84" ht="14.25" customHeight="1">
      <c r="A270" s="9"/>
      <c r="B270" s="33">
        <v>264</v>
      </c>
      <c r="C270" s="2"/>
      <c r="D270" s="59"/>
      <c r="E270" s="2"/>
      <c r="F270" s="2"/>
      <c r="G270" s="55"/>
      <c r="H270" s="2"/>
      <c r="I270" s="65"/>
      <c r="J270" s="41"/>
      <c r="K270" s="4"/>
      <c r="L270" s="4"/>
      <c r="M270" s="4"/>
      <c r="N270" s="4"/>
      <c r="O270" s="4"/>
      <c r="P270" s="4"/>
      <c r="Q270" s="4"/>
      <c r="R270" s="4"/>
      <c r="S270" s="4"/>
      <c r="CE270" s="32">
        <f t="shared" si="8"/>
        <v>0</v>
      </c>
      <c r="CF270" s="32">
        <f t="shared" si="9"/>
        <v>0</v>
      </c>
    </row>
    <row r="271" spans="1:84" ht="14.25" customHeight="1">
      <c r="A271" s="9"/>
      <c r="B271" s="33">
        <v>265</v>
      </c>
      <c r="C271" s="2"/>
      <c r="D271" s="59"/>
      <c r="E271" s="2"/>
      <c r="F271" s="2"/>
      <c r="G271" s="55"/>
      <c r="H271" s="2"/>
      <c r="I271" s="65"/>
      <c r="J271" s="41"/>
      <c r="K271" s="4"/>
      <c r="L271" s="4"/>
      <c r="M271" s="4"/>
      <c r="N271" s="4"/>
      <c r="O271" s="4"/>
      <c r="P271" s="4"/>
      <c r="Q271" s="4"/>
      <c r="R271" s="4"/>
      <c r="S271" s="4"/>
      <c r="CE271" s="32">
        <f t="shared" si="8"/>
        <v>0</v>
      </c>
      <c r="CF271" s="32">
        <f t="shared" si="9"/>
        <v>0</v>
      </c>
    </row>
    <row r="272" spans="1:84" ht="14.25" customHeight="1">
      <c r="A272" s="9"/>
      <c r="B272" s="33">
        <v>266</v>
      </c>
      <c r="C272" s="2"/>
      <c r="D272" s="59"/>
      <c r="E272" s="2"/>
      <c r="F272" s="2"/>
      <c r="G272" s="55"/>
      <c r="H272" s="2"/>
      <c r="I272" s="65"/>
      <c r="J272" s="41"/>
      <c r="K272" s="4"/>
      <c r="L272" s="4"/>
      <c r="M272" s="4"/>
      <c r="N272" s="4"/>
      <c r="O272" s="4"/>
      <c r="P272" s="4"/>
      <c r="Q272" s="4"/>
      <c r="R272" s="4"/>
      <c r="S272" s="4"/>
      <c r="CE272" s="32">
        <f t="shared" si="8"/>
        <v>0</v>
      </c>
      <c r="CF272" s="32">
        <f t="shared" si="9"/>
        <v>0</v>
      </c>
    </row>
    <row r="273" spans="1:84" ht="14.25" customHeight="1">
      <c r="A273" s="9"/>
      <c r="B273" s="33">
        <v>267</v>
      </c>
      <c r="C273" s="2"/>
      <c r="D273" s="59"/>
      <c r="E273" s="2"/>
      <c r="F273" s="2"/>
      <c r="G273" s="55"/>
      <c r="H273" s="2"/>
      <c r="I273" s="65"/>
      <c r="J273" s="41"/>
      <c r="K273" s="4"/>
      <c r="L273" s="4"/>
      <c r="M273" s="4"/>
      <c r="N273" s="4"/>
      <c r="O273" s="4"/>
      <c r="P273" s="4"/>
      <c r="Q273" s="4"/>
      <c r="R273" s="4"/>
      <c r="S273" s="4"/>
      <c r="CE273" s="32">
        <f t="shared" si="8"/>
        <v>0</v>
      </c>
      <c r="CF273" s="32">
        <f t="shared" si="9"/>
        <v>0</v>
      </c>
    </row>
    <row r="274" spans="1:84" ht="14.25" customHeight="1">
      <c r="A274" s="9"/>
      <c r="B274" s="33">
        <v>268</v>
      </c>
      <c r="C274" s="2"/>
      <c r="D274" s="59"/>
      <c r="E274" s="2"/>
      <c r="F274" s="2"/>
      <c r="G274" s="55"/>
      <c r="H274" s="2"/>
      <c r="I274" s="65"/>
      <c r="J274" s="41"/>
      <c r="K274" s="4"/>
      <c r="L274" s="4"/>
      <c r="M274" s="4"/>
      <c r="N274" s="4"/>
      <c r="O274" s="4"/>
      <c r="P274" s="4"/>
      <c r="Q274" s="4"/>
      <c r="R274" s="4"/>
      <c r="S274" s="4"/>
      <c r="CE274" s="32">
        <f t="shared" si="8"/>
        <v>0</v>
      </c>
      <c r="CF274" s="32">
        <f t="shared" si="9"/>
        <v>0</v>
      </c>
    </row>
    <row r="275" spans="1:84" ht="14.25" customHeight="1">
      <c r="A275" s="9"/>
      <c r="B275" s="33">
        <v>269</v>
      </c>
      <c r="C275" s="2"/>
      <c r="D275" s="59"/>
      <c r="E275" s="2"/>
      <c r="F275" s="2"/>
      <c r="G275" s="55"/>
      <c r="H275" s="2"/>
      <c r="I275" s="65"/>
      <c r="J275" s="41"/>
      <c r="K275" s="4"/>
      <c r="L275" s="4"/>
      <c r="M275" s="4"/>
      <c r="N275" s="4"/>
      <c r="O275" s="4"/>
      <c r="P275" s="4"/>
      <c r="Q275" s="4"/>
      <c r="R275" s="4"/>
      <c r="S275" s="4"/>
      <c r="CE275" s="32">
        <f t="shared" si="8"/>
        <v>0</v>
      </c>
      <c r="CF275" s="32">
        <f t="shared" si="9"/>
        <v>0</v>
      </c>
    </row>
    <row r="276" spans="1:84" ht="14.25" customHeight="1">
      <c r="A276" s="9"/>
      <c r="B276" s="33">
        <v>270</v>
      </c>
      <c r="C276" s="2"/>
      <c r="D276" s="59"/>
      <c r="E276" s="2"/>
      <c r="F276" s="2"/>
      <c r="G276" s="55"/>
      <c r="H276" s="2"/>
      <c r="I276" s="65"/>
      <c r="J276" s="41"/>
      <c r="K276" s="4"/>
      <c r="L276" s="4"/>
      <c r="M276" s="4"/>
      <c r="N276" s="4"/>
      <c r="O276" s="4"/>
      <c r="P276" s="4"/>
      <c r="Q276" s="4"/>
      <c r="R276" s="4"/>
      <c r="S276" s="4"/>
      <c r="CE276" s="32">
        <f t="shared" si="8"/>
        <v>0</v>
      </c>
      <c r="CF276" s="32">
        <f t="shared" si="9"/>
        <v>0</v>
      </c>
    </row>
    <row r="277" spans="1:84" ht="14.25" customHeight="1">
      <c r="A277" s="9"/>
      <c r="B277" s="33">
        <v>271</v>
      </c>
      <c r="C277" s="2"/>
      <c r="D277" s="59"/>
      <c r="E277" s="2"/>
      <c r="F277" s="2"/>
      <c r="G277" s="55"/>
      <c r="H277" s="2"/>
      <c r="I277" s="65"/>
      <c r="J277" s="41"/>
      <c r="K277" s="4"/>
      <c r="L277" s="4"/>
      <c r="M277" s="4"/>
      <c r="N277" s="4"/>
      <c r="O277" s="4"/>
      <c r="P277" s="4"/>
      <c r="Q277" s="4"/>
      <c r="R277" s="4"/>
      <c r="S277" s="4"/>
      <c r="CE277" s="32">
        <f t="shared" si="8"/>
        <v>0</v>
      </c>
      <c r="CF277" s="32">
        <f t="shared" si="9"/>
        <v>0</v>
      </c>
    </row>
    <row r="278" spans="1:84" ht="14.25" customHeight="1">
      <c r="A278" s="9"/>
      <c r="B278" s="33">
        <v>272</v>
      </c>
      <c r="C278" s="2"/>
      <c r="D278" s="59"/>
      <c r="E278" s="2"/>
      <c r="F278" s="2"/>
      <c r="G278" s="55"/>
      <c r="H278" s="2"/>
      <c r="I278" s="65"/>
      <c r="J278" s="41"/>
      <c r="K278" s="4"/>
      <c r="L278" s="4"/>
      <c r="M278" s="4"/>
      <c r="N278" s="4"/>
      <c r="O278" s="4"/>
      <c r="P278" s="4"/>
      <c r="Q278" s="4"/>
      <c r="R278" s="4"/>
      <c r="S278" s="4"/>
      <c r="CE278" s="32">
        <f t="shared" si="8"/>
        <v>0</v>
      </c>
      <c r="CF278" s="32">
        <f t="shared" si="9"/>
        <v>0</v>
      </c>
    </row>
    <row r="279" spans="1:84" ht="14.25" customHeight="1">
      <c r="A279" s="9"/>
      <c r="B279" s="33">
        <v>273</v>
      </c>
      <c r="C279" s="2"/>
      <c r="D279" s="59"/>
      <c r="E279" s="2"/>
      <c r="F279" s="2"/>
      <c r="G279" s="55"/>
      <c r="H279" s="2"/>
      <c r="I279" s="65"/>
      <c r="J279" s="41"/>
      <c r="K279" s="4"/>
      <c r="L279" s="4"/>
      <c r="M279" s="4"/>
      <c r="N279" s="4"/>
      <c r="O279" s="4"/>
      <c r="P279" s="4"/>
      <c r="Q279" s="4"/>
      <c r="R279" s="4"/>
      <c r="S279" s="4"/>
      <c r="CE279" s="32">
        <f t="shared" si="8"/>
        <v>0</v>
      </c>
      <c r="CF279" s="32">
        <f t="shared" si="9"/>
        <v>0</v>
      </c>
    </row>
    <row r="280" spans="1:84" ht="14.25" customHeight="1">
      <c r="A280" s="9"/>
      <c r="B280" s="33">
        <v>274</v>
      </c>
      <c r="C280" s="2"/>
      <c r="D280" s="59"/>
      <c r="E280" s="2"/>
      <c r="F280" s="2"/>
      <c r="G280" s="55"/>
      <c r="H280" s="2"/>
      <c r="I280" s="65"/>
      <c r="J280" s="41"/>
      <c r="K280" s="4"/>
      <c r="L280" s="4"/>
      <c r="M280" s="4"/>
      <c r="N280" s="4"/>
      <c r="O280" s="4"/>
      <c r="P280" s="4"/>
      <c r="Q280" s="4"/>
      <c r="R280" s="4"/>
      <c r="S280" s="4"/>
      <c r="CE280" s="32">
        <f t="shared" si="8"/>
        <v>0</v>
      </c>
      <c r="CF280" s="32">
        <f t="shared" si="9"/>
        <v>0</v>
      </c>
    </row>
    <row r="281" spans="1:84" ht="14.25" customHeight="1">
      <c r="A281" s="9"/>
      <c r="B281" s="33">
        <v>275</v>
      </c>
      <c r="C281" s="2"/>
      <c r="D281" s="59"/>
      <c r="E281" s="2"/>
      <c r="F281" s="2"/>
      <c r="G281" s="55"/>
      <c r="H281" s="2"/>
      <c r="I281" s="65"/>
      <c r="J281" s="41"/>
      <c r="K281" s="4"/>
      <c r="L281" s="4"/>
      <c r="M281" s="4"/>
      <c r="N281" s="4"/>
      <c r="O281" s="4"/>
      <c r="P281" s="4"/>
      <c r="Q281" s="4"/>
      <c r="R281" s="4"/>
      <c r="S281" s="4"/>
      <c r="CE281" s="32">
        <f t="shared" si="8"/>
        <v>0</v>
      </c>
      <c r="CF281" s="32">
        <f t="shared" si="9"/>
        <v>0</v>
      </c>
    </row>
    <row r="282" spans="1:84" ht="14.25" customHeight="1">
      <c r="A282" s="9"/>
      <c r="B282" s="33">
        <v>276</v>
      </c>
      <c r="C282" s="2"/>
      <c r="D282" s="59"/>
      <c r="E282" s="2"/>
      <c r="F282" s="2"/>
      <c r="G282" s="55"/>
      <c r="H282" s="2"/>
      <c r="I282" s="65"/>
      <c r="J282" s="41"/>
      <c r="K282" s="4"/>
      <c r="L282" s="4"/>
      <c r="M282" s="4"/>
      <c r="N282" s="4"/>
      <c r="O282" s="4"/>
      <c r="P282" s="4"/>
      <c r="Q282" s="4"/>
      <c r="R282" s="4"/>
      <c r="S282" s="4"/>
      <c r="CE282" s="32">
        <f t="shared" si="8"/>
        <v>0</v>
      </c>
      <c r="CF282" s="32">
        <f t="shared" si="9"/>
        <v>0</v>
      </c>
    </row>
    <row r="283" spans="1:84" ht="14.25" customHeight="1">
      <c r="A283" s="9"/>
      <c r="B283" s="33">
        <v>277</v>
      </c>
      <c r="C283" s="2"/>
      <c r="D283" s="59"/>
      <c r="E283" s="2"/>
      <c r="F283" s="2"/>
      <c r="G283" s="55"/>
      <c r="H283" s="2"/>
      <c r="I283" s="65"/>
      <c r="J283" s="41"/>
      <c r="K283" s="4"/>
      <c r="L283" s="4"/>
      <c r="M283" s="4"/>
      <c r="N283" s="4"/>
      <c r="O283" s="4"/>
      <c r="P283" s="4"/>
      <c r="Q283" s="4"/>
      <c r="R283" s="4"/>
      <c r="S283" s="4"/>
      <c r="CE283" s="32">
        <f t="shared" si="8"/>
        <v>0</v>
      </c>
      <c r="CF283" s="32">
        <f t="shared" si="9"/>
        <v>0</v>
      </c>
    </row>
    <row r="284" spans="1:84" ht="14.25" customHeight="1">
      <c r="A284" s="9"/>
      <c r="B284" s="33">
        <v>278</v>
      </c>
      <c r="C284" s="2"/>
      <c r="D284" s="59"/>
      <c r="E284" s="2"/>
      <c r="F284" s="2"/>
      <c r="G284" s="55"/>
      <c r="H284" s="2"/>
      <c r="I284" s="65"/>
      <c r="J284" s="41"/>
      <c r="K284" s="4"/>
      <c r="L284" s="4"/>
      <c r="M284" s="4"/>
      <c r="N284" s="4"/>
      <c r="O284" s="4"/>
      <c r="P284" s="4"/>
      <c r="Q284" s="4"/>
      <c r="R284" s="4"/>
      <c r="S284" s="4"/>
      <c r="CE284" s="32">
        <f t="shared" si="8"/>
        <v>0</v>
      </c>
      <c r="CF284" s="32">
        <f t="shared" si="9"/>
        <v>0</v>
      </c>
    </row>
    <row r="285" spans="1:84" ht="14.25" customHeight="1">
      <c r="A285" s="9"/>
      <c r="B285" s="33">
        <v>279</v>
      </c>
      <c r="C285" s="2"/>
      <c r="D285" s="59"/>
      <c r="E285" s="2"/>
      <c r="F285" s="2"/>
      <c r="G285" s="55"/>
      <c r="H285" s="2"/>
      <c r="I285" s="65"/>
      <c r="J285" s="41"/>
      <c r="K285" s="4"/>
      <c r="L285" s="4"/>
      <c r="M285" s="4"/>
      <c r="N285" s="4"/>
      <c r="O285" s="4"/>
      <c r="P285" s="4"/>
      <c r="Q285" s="4"/>
      <c r="R285" s="4"/>
      <c r="S285" s="4"/>
      <c r="CE285" s="32">
        <f t="shared" si="8"/>
        <v>0</v>
      </c>
      <c r="CF285" s="32">
        <f t="shared" si="9"/>
        <v>0</v>
      </c>
    </row>
    <row r="286" spans="1:84" ht="14.25" customHeight="1">
      <c r="A286" s="9"/>
      <c r="B286" s="33">
        <v>280</v>
      </c>
      <c r="C286" s="2"/>
      <c r="D286" s="59"/>
      <c r="E286" s="2"/>
      <c r="F286" s="2"/>
      <c r="G286" s="55"/>
      <c r="H286" s="2"/>
      <c r="I286" s="65"/>
      <c r="J286" s="41"/>
      <c r="K286" s="4"/>
      <c r="L286" s="4"/>
      <c r="M286" s="4"/>
      <c r="N286" s="4"/>
      <c r="O286" s="4"/>
      <c r="P286" s="4"/>
      <c r="Q286" s="4"/>
      <c r="R286" s="4"/>
      <c r="S286" s="4"/>
      <c r="CE286" s="32">
        <f t="shared" si="8"/>
        <v>0</v>
      </c>
      <c r="CF286" s="32">
        <f t="shared" si="9"/>
        <v>0</v>
      </c>
    </row>
    <row r="287" spans="1:84" ht="14.25" customHeight="1">
      <c r="A287" s="9"/>
      <c r="B287" s="33">
        <v>281</v>
      </c>
      <c r="C287" s="2"/>
      <c r="D287" s="59"/>
      <c r="E287" s="2"/>
      <c r="F287" s="2"/>
      <c r="G287" s="55"/>
      <c r="H287" s="2"/>
      <c r="I287" s="65"/>
      <c r="J287" s="41"/>
      <c r="K287" s="4"/>
      <c r="L287" s="4"/>
      <c r="M287" s="4"/>
      <c r="N287" s="4"/>
      <c r="O287" s="4"/>
      <c r="P287" s="4"/>
      <c r="Q287" s="4"/>
      <c r="R287" s="4"/>
      <c r="S287" s="4"/>
      <c r="CE287" s="32">
        <f t="shared" si="8"/>
        <v>0</v>
      </c>
      <c r="CF287" s="32">
        <f t="shared" si="9"/>
        <v>0</v>
      </c>
    </row>
    <row r="288" spans="1:84" ht="14.25" customHeight="1">
      <c r="A288" s="9"/>
      <c r="B288" s="33">
        <v>282</v>
      </c>
      <c r="C288" s="2"/>
      <c r="D288" s="59"/>
      <c r="E288" s="2"/>
      <c r="F288" s="2"/>
      <c r="G288" s="55"/>
      <c r="H288" s="2"/>
      <c r="I288" s="65"/>
      <c r="J288" s="41"/>
      <c r="K288" s="4"/>
      <c r="L288" s="4"/>
      <c r="M288" s="4"/>
      <c r="N288" s="4"/>
      <c r="O288" s="4"/>
      <c r="P288" s="4"/>
      <c r="Q288" s="4"/>
      <c r="R288" s="4"/>
      <c r="S288" s="4"/>
      <c r="CE288" s="32">
        <f t="shared" si="8"/>
        <v>0</v>
      </c>
      <c r="CF288" s="32">
        <f t="shared" si="9"/>
        <v>0</v>
      </c>
    </row>
    <row r="289" spans="1:84" ht="14.25" customHeight="1">
      <c r="A289" s="9"/>
      <c r="B289" s="33">
        <v>283</v>
      </c>
      <c r="C289" s="2"/>
      <c r="D289" s="59"/>
      <c r="E289" s="2"/>
      <c r="F289" s="2"/>
      <c r="G289" s="55"/>
      <c r="H289" s="2"/>
      <c r="I289" s="65"/>
      <c r="J289" s="41"/>
      <c r="K289" s="4"/>
      <c r="L289" s="4"/>
      <c r="M289" s="4"/>
      <c r="N289" s="4"/>
      <c r="O289" s="4"/>
      <c r="P289" s="4"/>
      <c r="Q289" s="4"/>
      <c r="R289" s="4"/>
      <c r="S289" s="4"/>
      <c r="CE289" s="32">
        <f t="shared" si="8"/>
        <v>0</v>
      </c>
      <c r="CF289" s="32">
        <f t="shared" si="9"/>
        <v>0</v>
      </c>
    </row>
    <row r="290" spans="1:84" ht="14.25" customHeight="1">
      <c r="A290" s="9"/>
      <c r="B290" s="33">
        <v>284</v>
      </c>
      <c r="C290" s="2"/>
      <c r="D290" s="59"/>
      <c r="E290" s="2"/>
      <c r="F290" s="2"/>
      <c r="G290" s="55"/>
      <c r="H290" s="2"/>
      <c r="I290" s="65"/>
      <c r="J290" s="41"/>
      <c r="K290" s="4"/>
      <c r="L290" s="4"/>
      <c r="M290" s="4"/>
      <c r="N290" s="4"/>
      <c r="O290" s="4"/>
      <c r="P290" s="4"/>
      <c r="Q290" s="4"/>
      <c r="R290" s="4"/>
      <c r="S290" s="4"/>
      <c r="CE290" s="32">
        <f t="shared" si="8"/>
        <v>0</v>
      </c>
      <c r="CF290" s="32">
        <f t="shared" si="9"/>
        <v>0</v>
      </c>
    </row>
    <row r="291" spans="1:84" ht="14.25" customHeight="1">
      <c r="A291" s="9"/>
      <c r="B291" s="33">
        <v>285</v>
      </c>
      <c r="C291" s="2"/>
      <c r="D291" s="59"/>
      <c r="E291" s="2"/>
      <c r="F291" s="2"/>
      <c r="G291" s="55"/>
      <c r="H291" s="2"/>
      <c r="I291" s="65"/>
      <c r="J291" s="41"/>
      <c r="K291" s="4"/>
      <c r="L291" s="4"/>
      <c r="M291" s="4"/>
      <c r="N291" s="4"/>
      <c r="O291" s="4"/>
      <c r="P291" s="4"/>
      <c r="Q291" s="4"/>
      <c r="R291" s="4"/>
      <c r="S291" s="4"/>
      <c r="CE291" s="32">
        <f t="shared" si="8"/>
        <v>0</v>
      </c>
      <c r="CF291" s="32">
        <f t="shared" si="9"/>
        <v>0</v>
      </c>
    </row>
    <row r="292" spans="1:84" ht="14.25" customHeight="1">
      <c r="A292" s="9"/>
      <c r="B292" s="33">
        <v>286</v>
      </c>
      <c r="C292" s="2"/>
      <c r="D292" s="59"/>
      <c r="E292" s="2"/>
      <c r="F292" s="2"/>
      <c r="G292" s="55"/>
      <c r="H292" s="2"/>
      <c r="I292" s="65"/>
      <c r="J292" s="41"/>
      <c r="K292" s="4"/>
      <c r="L292" s="4"/>
      <c r="M292" s="4"/>
      <c r="N292" s="4"/>
      <c r="O292" s="4"/>
      <c r="P292" s="4"/>
      <c r="Q292" s="4"/>
      <c r="R292" s="4"/>
      <c r="S292" s="4"/>
      <c r="CE292" s="32">
        <f t="shared" si="8"/>
        <v>0</v>
      </c>
      <c r="CF292" s="32">
        <f t="shared" si="9"/>
        <v>0</v>
      </c>
    </row>
    <row r="293" spans="1:84" ht="14.25" customHeight="1">
      <c r="A293" s="9"/>
      <c r="B293" s="33">
        <v>287</v>
      </c>
      <c r="C293" s="2"/>
      <c r="D293" s="59"/>
      <c r="E293" s="2"/>
      <c r="F293" s="2"/>
      <c r="G293" s="55"/>
      <c r="H293" s="2"/>
      <c r="I293" s="65"/>
      <c r="J293" s="41"/>
      <c r="K293" s="4"/>
      <c r="L293" s="4"/>
      <c r="M293" s="4"/>
      <c r="N293" s="4"/>
      <c r="O293" s="4"/>
      <c r="P293" s="4"/>
      <c r="Q293" s="4"/>
      <c r="R293" s="4"/>
      <c r="S293" s="4"/>
      <c r="CE293" s="32">
        <f t="shared" si="8"/>
        <v>0</v>
      </c>
      <c r="CF293" s="32">
        <f t="shared" si="9"/>
        <v>0</v>
      </c>
    </row>
    <row r="294" spans="1:84" ht="14.25" customHeight="1">
      <c r="A294" s="9"/>
      <c r="B294" s="33">
        <v>288</v>
      </c>
      <c r="C294" s="2"/>
      <c r="D294" s="59"/>
      <c r="E294" s="2"/>
      <c r="F294" s="2"/>
      <c r="G294" s="55"/>
      <c r="H294" s="2"/>
      <c r="I294" s="65"/>
      <c r="J294" s="41"/>
      <c r="K294" s="4"/>
      <c r="L294" s="4"/>
      <c r="M294" s="4"/>
      <c r="N294" s="4"/>
      <c r="O294" s="4"/>
      <c r="P294" s="4"/>
      <c r="Q294" s="4"/>
      <c r="R294" s="4"/>
      <c r="S294" s="4"/>
      <c r="CE294" s="32">
        <f t="shared" si="8"/>
        <v>0</v>
      </c>
      <c r="CF294" s="32">
        <f t="shared" si="9"/>
        <v>0</v>
      </c>
    </row>
    <row r="295" spans="1:84" ht="14.25" customHeight="1">
      <c r="A295" s="9"/>
      <c r="B295" s="33">
        <v>289</v>
      </c>
      <c r="C295" s="2"/>
      <c r="D295" s="59"/>
      <c r="E295" s="2"/>
      <c r="F295" s="2"/>
      <c r="G295" s="55"/>
      <c r="H295" s="2"/>
      <c r="I295" s="65"/>
      <c r="J295" s="41"/>
      <c r="K295" s="4"/>
      <c r="L295" s="4"/>
      <c r="M295" s="4"/>
      <c r="N295" s="4"/>
      <c r="O295" s="4"/>
      <c r="P295" s="4"/>
      <c r="Q295" s="4"/>
      <c r="R295" s="4"/>
      <c r="S295" s="4"/>
      <c r="CE295" s="32">
        <f t="shared" si="8"/>
        <v>0</v>
      </c>
      <c r="CF295" s="32">
        <f t="shared" si="9"/>
        <v>0</v>
      </c>
    </row>
    <row r="296" spans="1:84" ht="14.25" customHeight="1">
      <c r="A296" s="9"/>
      <c r="B296" s="33">
        <v>290</v>
      </c>
      <c r="C296" s="2"/>
      <c r="D296" s="59"/>
      <c r="E296" s="2"/>
      <c r="F296" s="2"/>
      <c r="G296" s="55"/>
      <c r="H296" s="2"/>
      <c r="I296" s="65"/>
      <c r="J296" s="41"/>
      <c r="K296" s="4"/>
      <c r="L296" s="4"/>
      <c r="M296" s="4"/>
      <c r="N296" s="4"/>
      <c r="O296" s="4"/>
      <c r="P296" s="4"/>
      <c r="Q296" s="4"/>
      <c r="R296" s="4"/>
      <c r="S296" s="4"/>
      <c r="CE296" s="32">
        <f t="shared" si="8"/>
        <v>0</v>
      </c>
      <c r="CF296" s="32">
        <f t="shared" si="9"/>
        <v>0</v>
      </c>
    </row>
    <row r="297" spans="1:84" ht="14.25" customHeight="1">
      <c r="A297" s="9"/>
      <c r="B297" s="33">
        <v>291</v>
      </c>
      <c r="C297" s="2"/>
      <c r="D297" s="59"/>
      <c r="E297" s="2"/>
      <c r="F297" s="2"/>
      <c r="G297" s="55"/>
      <c r="H297" s="2"/>
      <c r="I297" s="65"/>
      <c r="J297" s="41"/>
      <c r="K297" s="4"/>
      <c r="L297" s="4"/>
      <c r="M297" s="4"/>
      <c r="N297" s="4"/>
      <c r="O297" s="4"/>
      <c r="P297" s="4"/>
      <c r="Q297" s="4"/>
      <c r="R297" s="4"/>
      <c r="S297" s="4"/>
      <c r="CE297" s="32">
        <f t="shared" si="8"/>
        <v>0</v>
      </c>
      <c r="CF297" s="32">
        <f t="shared" si="9"/>
        <v>0</v>
      </c>
    </row>
    <row r="298" spans="1:84" ht="14.25" customHeight="1">
      <c r="A298" s="9"/>
      <c r="B298" s="33">
        <v>292</v>
      </c>
      <c r="C298" s="2"/>
      <c r="D298" s="59"/>
      <c r="E298" s="2"/>
      <c r="F298" s="2"/>
      <c r="G298" s="55"/>
      <c r="H298" s="2"/>
      <c r="I298" s="65"/>
      <c r="J298" s="41"/>
      <c r="K298" s="4"/>
      <c r="L298" s="4"/>
      <c r="M298" s="4"/>
      <c r="N298" s="4"/>
      <c r="O298" s="4"/>
      <c r="P298" s="4"/>
      <c r="Q298" s="4"/>
      <c r="R298" s="4"/>
      <c r="S298" s="4"/>
      <c r="CE298" s="32">
        <f t="shared" si="8"/>
        <v>0</v>
      </c>
      <c r="CF298" s="32">
        <f t="shared" si="9"/>
        <v>0</v>
      </c>
    </row>
    <row r="299" spans="1:84" ht="14.25" customHeight="1">
      <c r="A299" s="9"/>
      <c r="B299" s="33">
        <v>293</v>
      </c>
      <c r="C299" s="2"/>
      <c r="D299" s="59"/>
      <c r="E299" s="2"/>
      <c r="F299" s="2"/>
      <c r="G299" s="55"/>
      <c r="H299" s="2"/>
      <c r="I299" s="65"/>
      <c r="J299" s="41"/>
      <c r="K299" s="4"/>
      <c r="L299" s="4"/>
      <c r="M299" s="4"/>
      <c r="N299" s="4"/>
      <c r="O299" s="4"/>
      <c r="P299" s="4"/>
      <c r="Q299" s="4"/>
      <c r="R299" s="4"/>
      <c r="S299" s="4"/>
      <c r="CE299" s="32">
        <f t="shared" si="8"/>
        <v>0</v>
      </c>
      <c r="CF299" s="32">
        <f t="shared" si="9"/>
        <v>0</v>
      </c>
    </row>
    <row r="300" spans="1:84" ht="14.25" customHeight="1">
      <c r="A300" s="9"/>
      <c r="B300" s="33">
        <v>294</v>
      </c>
      <c r="C300" s="2"/>
      <c r="D300" s="59"/>
      <c r="E300" s="2"/>
      <c r="F300" s="2"/>
      <c r="G300" s="55"/>
      <c r="H300" s="2"/>
      <c r="I300" s="65"/>
      <c r="J300" s="41"/>
      <c r="K300" s="4"/>
      <c r="L300" s="4"/>
      <c r="M300" s="4"/>
      <c r="N300" s="4"/>
      <c r="O300" s="4"/>
      <c r="P300" s="4"/>
      <c r="Q300" s="4"/>
      <c r="R300" s="4"/>
      <c r="S300" s="4"/>
      <c r="CE300" s="32">
        <f t="shared" si="8"/>
        <v>0</v>
      </c>
      <c r="CF300" s="32">
        <f t="shared" si="9"/>
        <v>0</v>
      </c>
    </row>
    <row r="301" spans="1:84" ht="14.25" customHeight="1">
      <c r="A301" s="9"/>
      <c r="B301" s="33">
        <v>295</v>
      </c>
      <c r="C301" s="2"/>
      <c r="D301" s="59"/>
      <c r="E301" s="2"/>
      <c r="F301" s="2"/>
      <c r="G301" s="55"/>
      <c r="H301" s="2"/>
      <c r="I301" s="65"/>
      <c r="J301" s="41"/>
      <c r="K301" s="4"/>
      <c r="L301" s="4"/>
      <c r="M301" s="4"/>
      <c r="N301" s="4"/>
      <c r="O301" s="4"/>
      <c r="P301" s="4"/>
      <c r="Q301" s="4"/>
      <c r="R301" s="4"/>
      <c r="S301" s="4"/>
      <c r="CE301" s="32">
        <f t="shared" si="8"/>
        <v>0</v>
      </c>
      <c r="CF301" s="32">
        <f t="shared" si="9"/>
        <v>0</v>
      </c>
    </row>
    <row r="302" spans="1:84" ht="14.25" customHeight="1">
      <c r="A302" s="9"/>
      <c r="B302" s="33">
        <v>296</v>
      </c>
      <c r="C302" s="2"/>
      <c r="D302" s="59"/>
      <c r="E302" s="2"/>
      <c r="F302" s="2"/>
      <c r="G302" s="55"/>
      <c r="H302" s="2"/>
      <c r="I302" s="65"/>
      <c r="J302" s="41"/>
      <c r="K302" s="4"/>
      <c r="L302" s="4"/>
      <c r="M302" s="4"/>
      <c r="N302" s="4"/>
      <c r="O302" s="4"/>
      <c r="P302" s="4"/>
      <c r="Q302" s="4"/>
      <c r="R302" s="4"/>
      <c r="S302" s="4"/>
      <c r="CE302" s="32">
        <f t="shared" si="8"/>
        <v>0</v>
      </c>
      <c r="CF302" s="32">
        <f t="shared" si="9"/>
        <v>0</v>
      </c>
    </row>
    <row r="303" spans="1:84" ht="14.25" customHeight="1">
      <c r="A303" s="9"/>
      <c r="B303" s="33">
        <v>297</v>
      </c>
      <c r="C303" s="2"/>
      <c r="D303" s="59"/>
      <c r="E303" s="2"/>
      <c r="F303" s="2"/>
      <c r="G303" s="55"/>
      <c r="H303" s="2"/>
      <c r="I303" s="65"/>
      <c r="J303" s="41"/>
      <c r="K303" s="4"/>
      <c r="L303" s="4"/>
      <c r="M303" s="4"/>
      <c r="N303" s="4"/>
      <c r="O303" s="4"/>
      <c r="P303" s="4"/>
      <c r="Q303" s="4"/>
      <c r="R303" s="4"/>
      <c r="S303" s="4"/>
      <c r="CE303" s="32">
        <f t="shared" si="8"/>
        <v>0</v>
      </c>
      <c r="CF303" s="32">
        <f t="shared" si="9"/>
        <v>0</v>
      </c>
    </row>
    <row r="304" spans="1:84" ht="14.25" customHeight="1">
      <c r="A304" s="9"/>
      <c r="B304" s="33">
        <v>298</v>
      </c>
      <c r="C304" s="2"/>
      <c r="D304" s="59"/>
      <c r="E304" s="2"/>
      <c r="F304" s="2"/>
      <c r="G304" s="55"/>
      <c r="H304" s="2"/>
      <c r="I304" s="65"/>
      <c r="J304" s="41"/>
      <c r="K304" s="4"/>
      <c r="L304" s="4"/>
      <c r="M304" s="4"/>
      <c r="N304" s="4"/>
      <c r="O304" s="4"/>
      <c r="P304" s="4"/>
      <c r="Q304" s="4"/>
      <c r="R304" s="4"/>
      <c r="S304" s="4"/>
      <c r="CE304" s="32">
        <f t="shared" si="8"/>
        <v>0</v>
      </c>
      <c r="CF304" s="32">
        <f t="shared" si="9"/>
        <v>0</v>
      </c>
    </row>
    <row r="305" spans="1:84" ht="14.25" customHeight="1">
      <c r="A305" s="9"/>
      <c r="B305" s="33">
        <v>299</v>
      </c>
      <c r="C305" s="2"/>
      <c r="D305" s="59"/>
      <c r="E305" s="2"/>
      <c r="F305" s="2"/>
      <c r="G305" s="55"/>
      <c r="H305" s="2"/>
      <c r="I305" s="65"/>
      <c r="J305" s="41"/>
      <c r="K305" s="4"/>
      <c r="L305" s="4"/>
      <c r="M305" s="4"/>
      <c r="N305" s="4"/>
      <c r="O305" s="4"/>
      <c r="P305" s="4"/>
      <c r="Q305" s="4"/>
      <c r="R305" s="4"/>
      <c r="S305" s="4"/>
      <c r="CE305" s="32">
        <f t="shared" si="8"/>
        <v>0</v>
      </c>
      <c r="CF305" s="32">
        <f t="shared" si="9"/>
        <v>0</v>
      </c>
    </row>
    <row r="306" spans="1:84" ht="14.25" customHeight="1">
      <c r="A306" s="9"/>
      <c r="B306" s="33">
        <v>300</v>
      </c>
      <c r="C306" s="2"/>
      <c r="D306" s="59"/>
      <c r="E306" s="2"/>
      <c r="F306" s="2"/>
      <c r="G306" s="55"/>
      <c r="H306" s="2"/>
      <c r="I306" s="65"/>
      <c r="J306" s="41"/>
      <c r="K306" s="4"/>
      <c r="L306" s="4"/>
      <c r="M306" s="4"/>
      <c r="N306" s="4"/>
      <c r="O306" s="4"/>
      <c r="P306" s="4"/>
      <c r="Q306" s="4"/>
      <c r="R306" s="4"/>
      <c r="S306" s="4"/>
      <c r="CE306" s="32">
        <f t="shared" si="8"/>
        <v>0</v>
      </c>
      <c r="CF306" s="32">
        <f t="shared" si="9"/>
        <v>0</v>
      </c>
    </row>
    <row r="307" spans="1:84" ht="14.25" customHeight="1">
      <c r="A307" s="9"/>
      <c r="B307" s="33">
        <v>301</v>
      </c>
      <c r="C307" s="2"/>
      <c r="D307" s="59"/>
      <c r="E307" s="2"/>
      <c r="F307" s="2"/>
      <c r="G307" s="55"/>
      <c r="H307" s="2"/>
      <c r="I307" s="65"/>
      <c r="J307" s="41"/>
      <c r="K307" s="4"/>
      <c r="L307" s="4"/>
      <c r="M307" s="4"/>
      <c r="N307" s="4"/>
      <c r="O307" s="4"/>
      <c r="P307" s="4"/>
      <c r="Q307" s="4"/>
      <c r="R307" s="4"/>
      <c r="S307" s="4"/>
      <c r="CE307" s="32">
        <f t="shared" si="8"/>
        <v>0</v>
      </c>
      <c r="CF307" s="32">
        <f t="shared" si="9"/>
        <v>0</v>
      </c>
    </row>
    <row r="308" spans="1:84" ht="14.25" customHeight="1">
      <c r="A308" s="9"/>
      <c r="B308" s="33">
        <v>302</v>
      </c>
      <c r="C308" s="2"/>
      <c r="D308" s="59"/>
      <c r="E308" s="2"/>
      <c r="F308" s="2"/>
      <c r="G308" s="55"/>
      <c r="H308" s="2"/>
      <c r="I308" s="65"/>
      <c r="J308" s="41"/>
      <c r="K308" s="4"/>
      <c r="L308" s="4"/>
      <c r="M308" s="4"/>
      <c r="N308" s="4"/>
      <c r="O308" s="4"/>
      <c r="P308" s="4"/>
      <c r="Q308" s="4"/>
      <c r="R308" s="4"/>
      <c r="S308" s="4"/>
      <c r="CE308" s="32">
        <f t="shared" si="8"/>
        <v>0</v>
      </c>
      <c r="CF308" s="32">
        <f t="shared" si="9"/>
        <v>0</v>
      </c>
    </row>
    <row r="309" spans="1:84" ht="14.25" customHeight="1">
      <c r="A309" s="9"/>
      <c r="B309" s="33">
        <v>303</v>
      </c>
      <c r="C309" s="2"/>
      <c r="D309" s="59"/>
      <c r="E309" s="2"/>
      <c r="F309" s="2"/>
      <c r="G309" s="55"/>
      <c r="H309" s="2"/>
      <c r="I309" s="65"/>
      <c r="J309" s="41"/>
      <c r="K309" s="4"/>
      <c r="L309" s="4"/>
      <c r="M309" s="4"/>
      <c r="N309" s="4"/>
      <c r="O309" s="4"/>
      <c r="P309" s="4"/>
      <c r="Q309" s="4"/>
      <c r="R309" s="4"/>
      <c r="S309" s="4"/>
      <c r="CE309" s="32">
        <f t="shared" si="8"/>
        <v>0</v>
      </c>
      <c r="CF309" s="32">
        <f t="shared" si="9"/>
        <v>0</v>
      </c>
    </row>
    <row r="310" spans="1:84" ht="14.25" customHeight="1">
      <c r="A310" s="9"/>
      <c r="B310" s="33">
        <v>304</v>
      </c>
      <c r="C310" s="2"/>
      <c r="D310" s="59"/>
      <c r="E310" s="2"/>
      <c r="F310" s="2"/>
      <c r="G310" s="55"/>
      <c r="H310" s="2"/>
      <c r="I310" s="65"/>
      <c r="J310" s="41"/>
      <c r="K310" s="4"/>
      <c r="L310" s="4"/>
      <c r="M310" s="4"/>
      <c r="N310" s="4"/>
      <c r="O310" s="4"/>
      <c r="P310" s="4"/>
      <c r="Q310" s="4"/>
      <c r="R310" s="4"/>
      <c r="S310" s="4"/>
      <c r="CE310" s="32">
        <f t="shared" si="8"/>
        <v>0</v>
      </c>
      <c r="CF310" s="32">
        <f t="shared" si="9"/>
        <v>0</v>
      </c>
    </row>
    <row r="311" spans="1:84" ht="14.25" customHeight="1">
      <c r="A311" s="9"/>
      <c r="B311" s="33">
        <v>305</v>
      </c>
      <c r="C311" s="2"/>
      <c r="D311" s="59"/>
      <c r="E311" s="2"/>
      <c r="F311" s="2"/>
      <c r="G311" s="55"/>
      <c r="H311" s="2"/>
      <c r="I311" s="65"/>
      <c r="J311" s="41"/>
      <c r="K311" s="4"/>
      <c r="L311" s="4"/>
      <c r="M311" s="4"/>
      <c r="N311" s="4"/>
      <c r="O311" s="4"/>
      <c r="P311" s="4"/>
      <c r="Q311" s="4"/>
      <c r="R311" s="4"/>
      <c r="S311" s="4"/>
      <c r="CE311" s="32">
        <f t="shared" si="8"/>
        <v>0</v>
      </c>
      <c r="CF311" s="32">
        <f t="shared" si="9"/>
        <v>0</v>
      </c>
    </row>
    <row r="312" spans="1:84" ht="14.25" customHeight="1">
      <c r="A312" s="9"/>
      <c r="B312" s="33">
        <v>306</v>
      </c>
      <c r="C312" s="2"/>
      <c r="D312" s="59"/>
      <c r="E312" s="2"/>
      <c r="F312" s="2"/>
      <c r="G312" s="55"/>
      <c r="H312" s="2"/>
      <c r="I312" s="65"/>
      <c r="J312" s="41"/>
      <c r="K312" s="4"/>
      <c r="L312" s="4"/>
      <c r="M312" s="4"/>
      <c r="N312" s="4"/>
      <c r="O312" s="4"/>
      <c r="P312" s="4"/>
      <c r="Q312" s="4"/>
      <c r="R312" s="4"/>
      <c r="S312" s="4"/>
      <c r="CE312" s="32">
        <f t="shared" si="8"/>
        <v>0</v>
      </c>
      <c r="CF312" s="32">
        <f t="shared" si="9"/>
        <v>0</v>
      </c>
    </row>
    <row r="313" spans="1:84" ht="14.25" customHeight="1">
      <c r="A313" s="9"/>
      <c r="B313" s="33">
        <v>307</v>
      </c>
      <c r="C313" s="2"/>
      <c r="D313" s="59"/>
      <c r="E313" s="2"/>
      <c r="F313" s="2"/>
      <c r="G313" s="55"/>
      <c r="H313" s="2"/>
      <c r="I313" s="65"/>
      <c r="J313" s="41"/>
      <c r="K313" s="4"/>
      <c r="L313" s="4"/>
      <c r="M313" s="4"/>
      <c r="N313" s="4"/>
      <c r="O313" s="4"/>
      <c r="P313" s="4"/>
      <c r="Q313" s="4"/>
      <c r="R313" s="4"/>
      <c r="S313" s="4"/>
      <c r="CE313" s="32">
        <f t="shared" si="8"/>
        <v>0</v>
      </c>
      <c r="CF313" s="32">
        <f t="shared" si="9"/>
        <v>0</v>
      </c>
    </row>
    <row r="314" spans="1:84" ht="14.25" customHeight="1">
      <c r="A314" s="9"/>
      <c r="B314" s="33">
        <v>308</v>
      </c>
      <c r="C314" s="2"/>
      <c r="D314" s="59"/>
      <c r="E314" s="2"/>
      <c r="F314" s="2"/>
      <c r="G314" s="55"/>
      <c r="H314" s="2"/>
      <c r="I314" s="65"/>
      <c r="J314" s="41"/>
      <c r="K314" s="4"/>
      <c r="L314" s="4"/>
      <c r="M314" s="4"/>
      <c r="N314" s="4"/>
      <c r="O314" s="4"/>
      <c r="P314" s="4"/>
      <c r="Q314" s="4"/>
      <c r="R314" s="4"/>
      <c r="S314" s="4"/>
      <c r="CE314" s="32">
        <f t="shared" si="8"/>
        <v>0</v>
      </c>
      <c r="CF314" s="32">
        <f t="shared" si="9"/>
        <v>0</v>
      </c>
    </row>
    <row r="315" spans="1:84" ht="14.25" customHeight="1">
      <c r="A315" s="9"/>
      <c r="B315" s="33">
        <v>309</v>
      </c>
      <c r="C315" s="2"/>
      <c r="D315" s="59"/>
      <c r="E315" s="2"/>
      <c r="F315" s="2"/>
      <c r="G315" s="55"/>
      <c r="H315" s="2"/>
      <c r="I315" s="65"/>
      <c r="J315" s="41"/>
      <c r="K315" s="4"/>
      <c r="L315" s="4"/>
      <c r="M315" s="4"/>
      <c r="N315" s="4"/>
      <c r="O315" s="4"/>
      <c r="P315" s="4"/>
      <c r="Q315" s="4"/>
      <c r="R315" s="4"/>
      <c r="S315" s="4"/>
      <c r="CE315" s="32">
        <f t="shared" si="8"/>
        <v>0</v>
      </c>
      <c r="CF315" s="32">
        <f t="shared" si="9"/>
        <v>0</v>
      </c>
    </row>
    <row r="316" spans="1:84" ht="14.25" customHeight="1">
      <c r="A316" s="9"/>
      <c r="B316" s="33">
        <v>310</v>
      </c>
      <c r="C316" s="2"/>
      <c r="D316" s="59"/>
      <c r="E316" s="2"/>
      <c r="F316" s="2"/>
      <c r="G316" s="55"/>
      <c r="H316" s="2"/>
      <c r="I316" s="65"/>
      <c r="J316" s="41"/>
      <c r="K316" s="4"/>
      <c r="L316" s="4"/>
      <c r="M316" s="4"/>
      <c r="N316" s="4"/>
      <c r="O316" s="4"/>
      <c r="P316" s="4"/>
      <c r="Q316" s="4"/>
      <c r="R316" s="4"/>
      <c r="S316" s="4"/>
      <c r="CE316" s="32">
        <f t="shared" si="8"/>
        <v>0</v>
      </c>
      <c r="CF316" s="32">
        <f t="shared" si="9"/>
        <v>0</v>
      </c>
    </row>
    <row r="317" spans="1:84" ht="14.25" customHeight="1">
      <c r="A317" s="9"/>
      <c r="B317" s="33">
        <v>311</v>
      </c>
      <c r="C317" s="2"/>
      <c r="D317" s="59"/>
      <c r="E317" s="2"/>
      <c r="F317" s="2"/>
      <c r="G317" s="55"/>
      <c r="H317" s="2"/>
      <c r="I317" s="65"/>
      <c r="J317" s="41"/>
      <c r="K317" s="4"/>
      <c r="L317" s="4"/>
      <c r="M317" s="4"/>
      <c r="N317" s="4"/>
      <c r="O317" s="4"/>
      <c r="P317" s="4"/>
      <c r="Q317" s="4"/>
      <c r="R317" s="4"/>
      <c r="S317" s="4"/>
      <c r="CE317" s="32">
        <f t="shared" si="8"/>
        <v>0</v>
      </c>
      <c r="CF317" s="32">
        <f t="shared" si="9"/>
        <v>0</v>
      </c>
    </row>
    <row r="318" spans="1:84" ht="14.25" customHeight="1">
      <c r="A318" s="9"/>
      <c r="B318" s="33">
        <v>312</v>
      </c>
      <c r="C318" s="2"/>
      <c r="D318" s="59"/>
      <c r="E318" s="2"/>
      <c r="F318" s="2"/>
      <c r="G318" s="55"/>
      <c r="H318" s="2"/>
      <c r="I318" s="65"/>
      <c r="J318" s="41"/>
      <c r="K318" s="4"/>
      <c r="L318" s="4"/>
      <c r="M318" s="4"/>
      <c r="N318" s="4"/>
      <c r="O318" s="4"/>
      <c r="P318" s="4"/>
      <c r="Q318" s="4"/>
      <c r="R318" s="4"/>
      <c r="S318" s="4"/>
      <c r="CE318" s="32">
        <f t="shared" si="8"/>
        <v>0</v>
      </c>
      <c r="CF318" s="32">
        <f t="shared" si="9"/>
        <v>0</v>
      </c>
    </row>
    <row r="319" spans="1:84" ht="14.25" customHeight="1">
      <c r="A319" s="9"/>
      <c r="B319" s="33">
        <v>313</v>
      </c>
      <c r="C319" s="2"/>
      <c r="D319" s="59"/>
      <c r="E319" s="2"/>
      <c r="F319" s="2"/>
      <c r="G319" s="55"/>
      <c r="H319" s="2"/>
      <c r="I319" s="65"/>
      <c r="J319" s="41"/>
      <c r="K319" s="4"/>
      <c r="L319" s="4"/>
      <c r="M319" s="4"/>
      <c r="N319" s="4"/>
      <c r="O319" s="4"/>
      <c r="P319" s="4"/>
      <c r="Q319" s="4"/>
      <c r="R319" s="4"/>
      <c r="S319" s="4"/>
      <c r="CE319" s="32">
        <f t="shared" si="8"/>
        <v>0</v>
      </c>
      <c r="CF319" s="32">
        <f t="shared" si="9"/>
        <v>0</v>
      </c>
    </row>
    <row r="320" spans="1:84" ht="14.25" customHeight="1">
      <c r="A320" s="9"/>
      <c r="B320" s="33">
        <v>314</v>
      </c>
      <c r="C320" s="2"/>
      <c r="D320" s="59"/>
      <c r="E320" s="2"/>
      <c r="F320" s="2"/>
      <c r="G320" s="55"/>
      <c r="H320" s="2"/>
      <c r="I320" s="65"/>
      <c r="J320" s="41"/>
      <c r="K320" s="4"/>
      <c r="L320" s="4"/>
      <c r="M320" s="4"/>
      <c r="N320" s="4"/>
      <c r="O320" s="4"/>
      <c r="P320" s="4"/>
      <c r="Q320" s="4"/>
      <c r="R320" s="4"/>
      <c r="S320" s="4"/>
      <c r="CE320" s="32">
        <f t="shared" si="8"/>
        <v>0</v>
      </c>
      <c r="CF320" s="32">
        <f t="shared" si="9"/>
        <v>0</v>
      </c>
    </row>
    <row r="321" spans="1:84" ht="14.25" customHeight="1">
      <c r="A321" s="9"/>
      <c r="B321" s="33">
        <v>315</v>
      </c>
      <c r="C321" s="2"/>
      <c r="D321" s="59"/>
      <c r="E321" s="2"/>
      <c r="F321" s="2"/>
      <c r="G321" s="55"/>
      <c r="H321" s="2"/>
      <c r="I321" s="65"/>
      <c r="J321" s="41"/>
      <c r="K321" s="4"/>
      <c r="L321" s="4"/>
      <c r="M321" s="4"/>
      <c r="N321" s="4"/>
      <c r="O321" s="4"/>
      <c r="P321" s="4"/>
      <c r="Q321" s="4"/>
      <c r="R321" s="4"/>
      <c r="S321" s="4"/>
      <c r="CE321" s="32">
        <f t="shared" si="8"/>
        <v>0</v>
      </c>
      <c r="CF321" s="32">
        <f t="shared" si="9"/>
        <v>0</v>
      </c>
    </row>
    <row r="322" spans="1:84" ht="14.25" customHeight="1">
      <c r="A322" s="9"/>
      <c r="B322" s="33">
        <v>316</v>
      </c>
      <c r="C322" s="2"/>
      <c r="D322" s="59"/>
      <c r="E322" s="2"/>
      <c r="F322" s="2"/>
      <c r="G322" s="55"/>
      <c r="H322" s="2"/>
      <c r="I322" s="65"/>
      <c r="J322" s="41"/>
      <c r="K322" s="4"/>
      <c r="L322" s="4"/>
      <c r="M322" s="4"/>
      <c r="N322" s="4"/>
      <c r="O322" s="4"/>
      <c r="P322" s="4"/>
      <c r="Q322" s="4"/>
      <c r="R322" s="4"/>
      <c r="S322" s="4"/>
      <c r="CE322" s="32">
        <f t="shared" si="8"/>
        <v>0</v>
      </c>
      <c r="CF322" s="32">
        <f t="shared" si="9"/>
        <v>0</v>
      </c>
    </row>
    <row r="323" spans="1:84" ht="14.25" customHeight="1">
      <c r="A323" s="9"/>
      <c r="B323" s="33">
        <v>317</v>
      </c>
      <c r="C323" s="2"/>
      <c r="D323" s="59"/>
      <c r="E323" s="2"/>
      <c r="F323" s="2"/>
      <c r="G323" s="55"/>
      <c r="H323" s="2"/>
      <c r="I323" s="65"/>
      <c r="J323" s="41"/>
      <c r="K323" s="4"/>
      <c r="L323" s="4"/>
      <c r="M323" s="4"/>
      <c r="N323" s="4"/>
      <c r="O323" s="4"/>
      <c r="P323" s="4"/>
      <c r="Q323" s="4"/>
      <c r="R323" s="4"/>
      <c r="S323" s="4"/>
      <c r="CE323" s="32">
        <f t="shared" si="8"/>
        <v>0</v>
      </c>
      <c r="CF323" s="32">
        <f t="shared" si="9"/>
        <v>0</v>
      </c>
    </row>
    <row r="324" spans="1:84" ht="14.25" customHeight="1">
      <c r="A324" s="9"/>
      <c r="B324" s="33">
        <v>318</v>
      </c>
      <c r="C324" s="2"/>
      <c r="D324" s="59"/>
      <c r="E324" s="2"/>
      <c r="F324" s="2"/>
      <c r="G324" s="55"/>
      <c r="H324" s="2"/>
      <c r="I324" s="65"/>
      <c r="J324" s="41"/>
      <c r="K324" s="4"/>
      <c r="L324" s="4"/>
      <c r="M324" s="4"/>
      <c r="N324" s="4"/>
      <c r="O324" s="4"/>
      <c r="P324" s="4"/>
      <c r="Q324" s="4"/>
      <c r="R324" s="4"/>
      <c r="S324" s="4"/>
      <c r="CE324" s="32">
        <f t="shared" si="8"/>
        <v>0</v>
      </c>
      <c r="CF324" s="32">
        <f t="shared" si="9"/>
        <v>0</v>
      </c>
    </row>
    <row r="325" spans="1:84" ht="14.25" customHeight="1">
      <c r="A325" s="9"/>
      <c r="B325" s="33">
        <v>319</v>
      </c>
      <c r="C325" s="2"/>
      <c r="D325" s="59"/>
      <c r="E325" s="2"/>
      <c r="F325" s="2"/>
      <c r="G325" s="55"/>
      <c r="H325" s="2"/>
      <c r="I325" s="65"/>
      <c r="J325" s="41"/>
      <c r="K325" s="4"/>
      <c r="L325" s="4"/>
      <c r="M325" s="4"/>
      <c r="N325" s="4"/>
      <c r="O325" s="4"/>
      <c r="P325" s="4"/>
      <c r="Q325" s="4"/>
      <c r="R325" s="4"/>
      <c r="S325" s="4"/>
      <c r="CE325" s="32">
        <f t="shared" si="8"/>
        <v>0</v>
      </c>
      <c r="CF325" s="32">
        <f t="shared" si="9"/>
        <v>0</v>
      </c>
    </row>
    <row r="326" spans="1:84" ht="14.25" customHeight="1">
      <c r="A326" s="9"/>
      <c r="B326" s="33">
        <v>320</v>
      </c>
      <c r="C326" s="2"/>
      <c r="D326" s="59"/>
      <c r="E326" s="2"/>
      <c r="F326" s="2"/>
      <c r="G326" s="55"/>
      <c r="H326" s="2"/>
      <c r="I326" s="65"/>
      <c r="J326" s="41"/>
      <c r="K326" s="4"/>
      <c r="L326" s="4"/>
      <c r="M326" s="4"/>
      <c r="N326" s="4"/>
      <c r="O326" s="4"/>
      <c r="P326" s="4"/>
      <c r="Q326" s="4"/>
      <c r="R326" s="4"/>
      <c r="S326" s="4"/>
      <c r="CE326" s="32">
        <f t="shared" si="8"/>
        <v>0</v>
      </c>
      <c r="CF326" s="32">
        <f t="shared" si="9"/>
        <v>0</v>
      </c>
    </row>
    <row r="327" spans="1:84" ht="14.25" customHeight="1">
      <c r="A327" s="9"/>
      <c r="B327" s="33">
        <v>321</v>
      </c>
      <c r="C327" s="2"/>
      <c r="D327" s="59"/>
      <c r="E327" s="2"/>
      <c r="F327" s="2"/>
      <c r="G327" s="55"/>
      <c r="H327" s="2"/>
      <c r="I327" s="65"/>
      <c r="J327" s="41"/>
      <c r="K327" s="4"/>
      <c r="L327" s="4"/>
      <c r="M327" s="4"/>
      <c r="N327" s="4"/>
      <c r="O327" s="4"/>
      <c r="P327" s="4"/>
      <c r="Q327" s="4"/>
      <c r="R327" s="4"/>
      <c r="S327" s="4"/>
      <c r="CE327" s="32">
        <f t="shared" ref="CE327:CE390" si="10">IF(C327&lt;&gt;"",1,0)</f>
        <v>0</v>
      </c>
      <c r="CF327" s="32">
        <f t="shared" ref="CF327:CF390" si="11">IF(CE327=1,IF(E327&lt;&gt;"",IF(E327&lt;400,1,0),0),0)</f>
        <v>0</v>
      </c>
    </row>
    <row r="328" spans="1:84" ht="14.25" customHeight="1">
      <c r="A328" s="9"/>
      <c r="B328" s="33">
        <v>322</v>
      </c>
      <c r="C328" s="2"/>
      <c r="D328" s="59"/>
      <c r="E328" s="2"/>
      <c r="F328" s="2"/>
      <c r="G328" s="55"/>
      <c r="H328" s="2"/>
      <c r="I328" s="65"/>
      <c r="J328" s="41"/>
      <c r="K328" s="4"/>
      <c r="L328" s="4"/>
      <c r="M328" s="4"/>
      <c r="N328" s="4"/>
      <c r="O328" s="4"/>
      <c r="P328" s="4"/>
      <c r="Q328" s="4"/>
      <c r="R328" s="4"/>
      <c r="S328" s="4"/>
      <c r="CE328" s="32">
        <f t="shared" si="10"/>
        <v>0</v>
      </c>
      <c r="CF328" s="32">
        <f t="shared" si="11"/>
        <v>0</v>
      </c>
    </row>
    <row r="329" spans="1:84" ht="14.25" customHeight="1">
      <c r="A329" s="9"/>
      <c r="B329" s="33">
        <v>323</v>
      </c>
      <c r="C329" s="2"/>
      <c r="D329" s="59"/>
      <c r="E329" s="2"/>
      <c r="F329" s="2"/>
      <c r="G329" s="55"/>
      <c r="H329" s="2"/>
      <c r="I329" s="65"/>
      <c r="J329" s="41"/>
      <c r="K329" s="4"/>
      <c r="L329" s="4"/>
      <c r="M329" s="4"/>
      <c r="N329" s="4"/>
      <c r="O329" s="4"/>
      <c r="P329" s="4"/>
      <c r="Q329" s="4"/>
      <c r="R329" s="4"/>
      <c r="S329" s="4"/>
      <c r="CE329" s="32">
        <f t="shared" si="10"/>
        <v>0</v>
      </c>
      <c r="CF329" s="32">
        <f t="shared" si="11"/>
        <v>0</v>
      </c>
    </row>
    <row r="330" spans="1:84" ht="14.25" customHeight="1">
      <c r="A330" s="9"/>
      <c r="B330" s="33">
        <v>324</v>
      </c>
      <c r="C330" s="2"/>
      <c r="D330" s="59"/>
      <c r="E330" s="2"/>
      <c r="F330" s="2"/>
      <c r="G330" s="55"/>
      <c r="H330" s="2"/>
      <c r="I330" s="65"/>
      <c r="J330" s="41"/>
      <c r="K330" s="4"/>
      <c r="L330" s="4"/>
      <c r="M330" s="4"/>
      <c r="N330" s="4"/>
      <c r="O330" s="4"/>
      <c r="P330" s="4"/>
      <c r="Q330" s="4"/>
      <c r="R330" s="4"/>
      <c r="S330" s="4"/>
      <c r="CE330" s="32">
        <f t="shared" si="10"/>
        <v>0</v>
      </c>
      <c r="CF330" s="32">
        <f t="shared" si="11"/>
        <v>0</v>
      </c>
    </row>
    <row r="331" spans="1:84" ht="14.25" customHeight="1">
      <c r="A331" s="9"/>
      <c r="B331" s="33">
        <v>325</v>
      </c>
      <c r="C331" s="2"/>
      <c r="D331" s="59"/>
      <c r="E331" s="2"/>
      <c r="F331" s="2"/>
      <c r="G331" s="55"/>
      <c r="H331" s="2"/>
      <c r="I331" s="65"/>
      <c r="J331" s="41"/>
      <c r="K331" s="4"/>
      <c r="L331" s="4"/>
      <c r="M331" s="4"/>
      <c r="N331" s="4"/>
      <c r="O331" s="4"/>
      <c r="P331" s="4"/>
      <c r="Q331" s="4"/>
      <c r="R331" s="4"/>
      <c r="S331" s="4"/>
      <c r="CE331" s="32">
        <f t="shared" si="10"/>
        <v>0</v>
      </c>
      <c r="CF331" s="32">
        <f t="shared" si="11"/>
        <v>0</v>
      </c>
    </row>
    <row r="332" spans="1:84" ht="14.25" customHeight="1">
      <c r="A332" s="9"/>
      <c r="B332" s="33">
        <v>326</v>
      </c>
      <c r="C332" s="2"/>
      <c r="D332" s="59"/>
      <c r="E332" s="2"/>
      <c r="F332" s="2"/>
      <c r="G332" s="55"/>
      <c r="H332" s="2"/>
      <c r="I332" s="65"/>
      <c r="J332" s="41"/>
      <c r="K332" s="4"/>
      <c r="L332" s="4"/>
      <c r="M332" s="4"/>
      <c r="N332" s="4"/>
      <c r="O332" s="4"/>
      <c r="P332" s="4"/>
      <c r="Q332" s="4"/>
      <c r="R332" s="4"/>
      <c r="S332" s="4"/>
      <c r="CE332" s="32">
        <f t="shared" si="10"/>
        <v>0</v>
      </c>
      <c r="CF332" s="32">
        <f t="shared" si="11"/>
        <v>0</v>
      </c>
    </row>
    <row r="333" spans="1:84" ht="14.25" customHeight="1">
      <c r="A333" s="9"/>
      <c r="B333" s="33">
        <v>327</v>
      </c>
      <c r="C333" s="2"/>
      <c r="D333" s="59"/>
      <c r="E333" s="2"/>
      <c r="F333" s="2"/>
      <c r="G333" s="55"/>
      <c r="H333" s="2"/>
      <c r="I333" s="65"/>
      <c r="J333" s="41"/>
      <c r="K333" s="4"/>
      <c r="L333" s="4"/>
      <c r="M333" s="4"/>
      <c r="N333" s="4"/>
      <c r="O333" s="4"/>
      <c r="P333" s="4"/>
      <c r="Q333" s="4"/>
      <c r="R333" s="4"/>
      <c r="S333" s="4"/>
      <c r="CE333" s="32">
        <f t="shared" si="10"/>
        <v>0</v>
      </c>
      <c r="CF333" s="32">
        <f t="shared" si="11"/>
        <v>0</v>
      </c>
    </row>
    <row r="334" spans="1:84" ht="14.25" customHeight="1">
      <c r="A334" s="9"/>
      <c r="B334" s="33">
        <v>328</v>
      </c>
      <c r="C334" s="2"/>
      <c r="D334" s="59"/>
      <c r="E334" s="2"/>
      <c r="F334" s="2"/>
      <c r="G334" s="55"/>
      <c r="H334" s="2"/>
      <c r="I334" s="65"/>
      <c r="J334" s="41"/>
      <c r="K334" s="4"/>
      <c r="L334" s="4"/>
      <c r="M334" s="4"/>
      <c r="N334" s="4"/>
      <c r="O334" s="4"/>
      <c r="P334" s="4"/>
      <c r="Q334" s="4"/>
      <c r="R334" s="4"/>
      <c r="S334" s="4"/>
      <c r="CE334" s="32">
        <f t="shared" si="10"/>
        <v>0</v>
      </c>
      <c r="CF334" s="32">
        <f t="shared" si="11"/>
        <v>0</v>
      </c>
    </row>
    <row r="335" spans="1:84" ht="14.25" customHeight="1">
      <c r="A335" s="9"/>
      <c r="B335" s="33">
        <v>329</v>
      </c>
      <c r="C335" s="2"/>
      <c r="D335" s="59"/>
      <c r="E335" s="2"/>
      <c r="F335" s="2"/>
      <c r="G335" s="55"/>
      <c r="H335" s="2"/>
      <c r="I335" s="65"/>
      <c r="J335" s="41"/>
      <c r="K335" s="4"/>
      <c r="L335" s="4"/>
      <c r="M335" s="4"/>
      <c r="N335" s="4"/>
      <c r="O335" s="4"/>
      <c r="P335" s="4"/>
      <c r="Q335" s="4"/>
      <c r="R335" s="4"/>
      <c r="S335" s="4"/>
      <c r="CE335" s="32">
        <f t="shared" si="10"/>
        <v>0</v>
      </c>
      <c r="CF335" s="32">
        <f t="shared" si="11"/>
        <v>0</v>
      </c>
    </row>
    <row r="336" spans="1:84" ht="14.25" customHeight="1">
      <c r="A336" s="9"/>
      <c r="B336" s="33">
        <v>330</v>
      </c>
      <c r="C336" s="2"/>
      <c r="D336" s="59"/>
      <c r="E336" s="2"/>
      <c r="F336" s="2"/>
      <c r="G336" s="55"/>
      <c r="H336" s="2"/>
      <c r="I336" s="65"/>
      <c r="J336" s="41"/>
      <c r="K336" s="4"/>
      <c r="L336" s="4"/>
      <c r="M336" s="4"/>
      <c r="N336" s="4"/>
      <c r="O336" s="4"/>
      <c r="P336" s="4"/>
      <c r="Q336" s="4"/>
      <c r="R336" s="4"/>
      <c r="S336" s="4"/>
      <c r="CE336" s="32">
        <f t="shared" si="10"/>
        <v>0</v>
      </c>
      <c r="CF336" s="32">
        <f t="shared" si="11"/>
        <v>0</v>
      </c>
    </row>
    <row r="337" spans="1:84" ht="14.25" customHeight="1">
      <c r="A337" s="9"/>
      <c r="B337" s="33">
        <v>331</v>
      </c>
      <c r="C337" s="2"/>
      <c r="D337" s="59"/>
      <c r="E337" s="2"/>
      <c r="F337" s="2"/>
      <c r="G337" s="55"/>
      <c r="H337" s="2"/>
      <c r="I337" s="65"/>
      <c r="J337" s="41"/>
      <c r="K337" s="4"/>
      <c r="L337" s="4"/>
      <c r="M337" s="4"/>
      <c r="N337" s="4"/>
      <c r="O337" s="4"/>
      <c r="P337" s="4"/>
      <c r="Q337" s="4"/>
      <c r="R337" s="4"/>
      <c r="S337" s="4"/>
      <c r="CE337" s="32">
        <f t="shared" si="10"/>
        <v>0</v>
      </c>
      <c r="CF337" s="32">
        <f t="shared" si="11"/>
        <v>0</v>
      </c>
    </row>
    <row r="338" spans="1:84" ht="14.25" customHeight="1">
      <c r="A338" s="9"/>
      <c r="B338" s="33">
        <v>332</v>
      </c>
      <c r="C338" s="2"/>
      <c r="D338" s="59"/>
      <c r="E338" s="2"/>
      <c r="F338" s="2"/>
      <c r="G338" s="55"/>
      <c r="H338" s="2"/>
      <c r="I338" s="65"/>
      <c r="J338" s="41"/>
      <c r="K338" s="4"/>
      <c r="L338" s="4"/>
      <c r="M338" s="4"/>
      <c r="N338" s="4"/>
      <c r="O338" s="4"/>
      <c r="P338" s="4"/>
      <c r="Q338" s="4"/>
      <c r="R338" s="4"/>
      <c r="S338" s="4"/>
      <c r="CE338" s="32">
        <f t="shared" si="10"/>
        <v>0</v>
      </c>
      <c r="CF338" s="32">
        <f t="shared" si="11"/>
        <v>0</v>
      </c>
    </row>
    <row r="339" spans="1:84" ht="14.25" customHeight="1">
      <c r="A339" s="9"/>
      <c r="B339" s="33">
        <v>333</v>
      </c>
      <c r="C339" s="2"/>
      <c r="D339" s="59"/>
      <c r="E339" s="2"/>
      <c r="F339" s="2"/>
      <c r="G339" s="55"/>
      <c r="H339" s="2"/>
      <c r="I339" s="65"/>
      <c r="J339" s="41"/>
      <c r="K339" s="4"/>
      <c r="L339" s="4"/>
      <c r="M339" s="4"/>
      <c r="N339" s="4"/>
      <c r="O339" s="4"/>
      <c r="P339" s="4"/>
      <c r="Q339" s="4"/>
      <c r="R339" s="4"/>
      <c r="S339" s="4"/>
      <c r="CE339" s="32">
        <f t="shared" si="10"/>
        <v>0</v>
      </c>
      <c r="CF339" s="32">
        <f t="shared" si="11"/>
        <v>0</v>
      </c>
    </row>
    <row r="340" spans="1:84" ht="14.25" customHeight="1">
      <c r="A340" s="9"/>
      <c r="B340" s="33">
        <v>334</v>
      </c>
      <c r="C340" s="2"/>
      <c r="D340" s="59"/>
      <c r="E340" s="2"/>
      <c r="F340" s="2"/>
      <c r="G340" s="55"/>
      <c r="H340" s="2"/>
      <c r="I340" s="65"/>
      <c r="J340" s="41"/>
      <c r="K340" s="4"/>
      <c r="L340" s="4"/>
      <c r="M340" s="4"/>
      <c r="N340" s="4"/>
      <c r="O340" s="4"/>
      <c r="P340" s="4"/>
      <c r="Q340" s="4"/>
      <c r="R340" s="4"/>
      <c r="S340" s="4"/>
      <c r="CE340" s="32">
        <f t="shared" si="10"/>
        <v>0</v>
      </c>
      <c r="CF340" s="32">
        <f t="shared" si="11"/>
        <v>0</v>
      </c>
    </row>
    <row r="341" spans="1:84" ht="14.25" customHeight="1">
      <c r="A341" s="9"/>
      <c r="B341" s="33">
        <v>335</v>
      </c>
      <c r="C341" s="2"/>
      <c r="D341" s="59"/>
      <c r="E341" s="2"/>
      <c r="F341" s="2"/>
      <c r="G341" s="55"/>
      <c r="H341" s="2"/>
      <c r="I341" s="65"/>
      <c r="J341" s="41"/>
      <c r="K341" s="4"/>
      <c r="L341" s="4"/>
      <c r="M341" s="4"/>
      <c r="N341" s="4"/>
      <c r="O341" s="4"/>
      <c r="P341" s="4"/>
      <c r="Q341" s="4"/>
      <c r="R341" s="4"/>
      <c r="S341" s="4"/>
      <c r="CE341" s="32">
        <f t="shared" si="10"/>
        <v>0</v>
      </c>
      <c r="CF341" s="32">
        <f t="shared" si="11"/>
        <v>0</v>
      </c>
    </row>
    <row r="342" spans="1:84" ht="14.25" customHeight="1">
      <c r="A342" s="9"/>
      <c r="B342" s="33">
        <v>336</v>
      </c>
      <c r="C342" s="2"/>
      <c r="D342" s="59"/>
      <c r="E342" s="2"/>
      <c r="F342" s="2"/>
      <c r="G342" s="55"/>
      <c r="H342" s="2"/>
      <c r="I342" s="65"/>
      <c r="J342" s="41"/>
      <c r="K342" s="4"/>
      <c r="L342" s="4"/>
      <c r="M342" s="4"/>
      <c r="N342" s="4"/>
      <c r="O342" s="4"/>
      <c r="P342" s="4"/>
      <c r="Q342" s="4"/>
      <c r="R342" s="4"/>
      <c r="S342" s="4"/>
      <c r="CE342" s="32">
        <f t="shared" si="10"/>
        <v>0</v>
      </c>
      <c r="CF342" s="32">
        <f t="shared" si="11"/>
        <v>0</v>
      </c>
    </row>
    <row r="343" spans="1:84" ht="14.25" customHeight="1">
      <c r="A343" s="9"/>
      <c r="B343" s="33">
        <v>337</v>
      </c>
      <c r="C343" s="2"/>
      <c r="D343" s="59"/>
      <c r="E343" s="2"/>
      <c r="F343" s="2"/>
      <c r="G343" s="55"/>
      <c r="H343" s="2"/>
      <c r="I343" s="65"/>
      <c r="J343" s="41"/>
      <c r="K343" s="4"/>
      <c r="L343" s="4"/>
      <c r="M343" s="4"/>
      <c r="N343" s="4"/>
      <c r="O343" s="4"/>
      <c r="P343" s="4"/>
      <c r="Q343" s="4"/>
      <c r="R343" s="4"/>
      <c r="S343" s="4"/>
      <c r="CE343" s="32">
        <f t="shared" si="10"/>
        <v>0</v>
      </c>
      <c r="CF343" s="32">
        <f t="shared" si="11"/>
        <v>0</v>
      </c>
    </row>
    <row r="344" spans="1:84" ht="14.25" customHeight="1">
      <c r="A344" s="9"/>
      <c r="B344" s="33">
        <v>338</v>
      </c>
      <c r="C344" s="2"/>
      <c r="D344" s="59"/>
      <c r="E344" s="2"/>
      <c r="F344" s="2"/>
      <c r="G344" s="55"/>
      <c r="H344" s="2"/>
      <c r="I344" s="65"/>
      <c r="J344" s="41"/>
      <c r="K344" s="4"/>
      <c r="L344" s="4"/>
      <c r="M344" s="4"/>
      <c r="N344" s="4"/>
      <c r="O344" s="4"/>
      <c r="P344" s="4"/>
      <c r="Q344" s="4"/>
      <c r="R344" s="4"/>
      <c r="S344" s="4"/>
      <c r="CE344" s="32">
        <f t="shared" si="10"/>
        <v>0</v>
      </c>
      <c r="CF344" s="32">
        <f t="shared" si="11"/>
        <v>0</v>
      </c>
    </row>
    <row r="345" spans="1:84" ht="14.25" customHeight="1">
      <c r="A345" s="9"/>
      <c r="B345" s="33">
        <v>339</v>
      </c>
      <c r="C345" s="2"/>
      <c r="D345" s="59"/>
      <c r="E345" s="2"/>
      <c r="F345" s="2"/>
      <c r="G345" s="55"/>
      <c r="H345" s="2"/>
      <c r="I345" s="65"/>
      <c r="J345" s="41"/>
      <c r="K345" s="4"/>
      <c r="L345" s="4"/>
      <c r="M345" s="4"/>
      <c r="N345" s="4"/>
      <c r="O345" s="4"/>
      <c r="P345" s="4"/>
      <c r="Q345" s="4"/>
      <c r="R345" s="4"/>
      <c r="S345" s="4"/>
      <c r="CE345" s="32">
        <f t="shared" si="10"/>
        <v>0</v>
      </c>
      <c r="CF345" s="32">
        <f t="shared" si="11"/>
        <v>0</v>
      </c>
    </row>
    <row r="346" spans="1:84" ht="14.25" customHeight="1">
      <c r="A346" s="9"/>
      <c r="B346" s="33">
        <v>340</v>
      </c>
      <c r="C346" s="2"/>
      <c r="D346" s="59"/>
      <c r="E346" s="2"/>
      <c r="F346" s="2"/>
      <c r="G346" s="55"/>
      <c r="H346" s="2"/>
      <c r="I346" s="65"/>
      <c r="J346" s="41"/>
      <c r="K346" s="4"/>
      <c r="L346" s="4"/>
      <c r="M346" s="4"/>
      <c r="N346" s="4"/>
      <c r="O346" s="4"/>
      <c r="P346" s="4"/>
      <c r="Q346" s="4"/>
      <c r="R346" s="4"/>
      <c r="S346" s="4"/>
      <c r="CE346" s="32">
        <f t="shared" si="10"/>
        <v>0</v>
      </c>
      <c r="CF346" s="32">
        <f t="shared" si="11"/>
        <v>0</v>
      </c>
    </row>
    <row r="347" spans="1:84" ht="14.25" customHeight="1">
      <c r="A347" s="9"/>
      <c r="B347" s="33">
        <v>341</v>
      </c>
      <c r="C347" s="2"/>
      <c r="D347" s="59"/>
      <c r="E347" s="2"/>
      <c r="F347" s="2"/>
      <c r="G347" s="55"/>
      <c r="H347" s="2"/>
      <c r="I347" s="65"/>
      <c r="J347" s="41"/>
      <c r="K347" s="4"/>
      <c r="L347" s="4"/>
      <c r="M347" s="4"/>
      <c r="N347" s="4"/>
      <c r="O347" s="4"/>
      <c r="P347" s="4"/>
      <c r="Q347" s="4"/>
      <c r="R347" s="4"/>
      <c r="S347" s="4"/>
      <c r="CE347" s="32">
        <f t="shared" si="10"/>
        <v>0</v>
      </c>
      <c r="CF347" s="32">
        <f t="shared" si="11"/>
        <v>0</v>
      </c>
    </row>
    <row r="348" spans="1:84" ht="14.25" customHeight="1">
      <c r="A348" s="9"/>
      <c r="B348" s="33">
        <v>342</v>
      </c>
      <c r="C348" s="2"/>
      <c r="D348" s="59"/>
      <c r="E348" s="2"/>
      <c r="F348" s="2"/>
      <c r="G348" s="55"/>
      <c r="H348" s="2"/>
      <c r="I348" s="65"/>
      <c r="J348" s="41"/>
      <c r="K348" s="4"/>
      <c r="L348" s="4"/>
      <c r="M348" s="4"/>
      <c r="N348" s="4"/>
      <c r="O348" s="4"/>
      <c r="P348" s="4"/>
      <c r="Q348" s="4"/>
      <c r="R348" s="4"/>
      <c r="S348" s="4"/>
      <c r="CE348" s="32">
        <f t="shared" si="10"/>
        <v>0</v>
      </c>
      <c r="CF348" s="32">
        <f t="shared" si="11"/>
        <v>0</v>
      </c>
    </row>
    <row r="349" spans="1:84" ht="14.25" customHeight="1">
      <c r="A349" s="9"/>
      <c r="B349" s="33">
        <v>343</v>
      </c>
      <c r="C349" s="2"/>
      <c r="D349" s="59"/>
      <c r="E349" s="2"/>
      <c r="F349" s="2"/>
      <c r="G349" s="55"/>
      <c r="H349" s="2"/>
      <c r="I349" s="65"/>
      <c r="J349" s="41"/>
      <c r="K349" s="4"/>
      <c r="L349" s="4"/>
      <c r="M349" s="4"/>
      <c r="N349" s="4"/>
      <c r="O349" s="4"/>
      <c r="P349" s="4"/>
      <c r="Q349" s="4"/>
      <c r="R349" s="4"/>
      <c r="S349" s="4"/>
      <c r="CE349" s="32">
        <f t="shared" si="10"/>
        <v>0</v>
      </c>
      <c r="CF349" s="32">
        <f t="shared" si="11"/>
        <v>0</v>
      </c>
    </row>
    <row r="350" spans="1:84" ht="14.25" customHeight="1">
      <c r="A350" s="9"/>
      <c r="B350" s="33">
        <v>344</v>
      </c>
      <c r="C350" s="2"/>
      <c r="D350" s="59"/>
      <c r="E350" s="2"/>
      <c r="F350" s="2"/>
      <c r="G350" s="55"/>
      <c r="H350" s="2"/>
      <c r="I350" s="65"/>
      <c r="J350" s="41"/>
      <c r="K350" s="4"/>
      <c r="L350" s="4"/>
      <c r="M350" s="4"/>
      <c r="N350" s="4"/>
      <c r="O350" s="4"/>
      <c r="P350" s="4"/>
      <c r="Q350" s="4"/>
      <c r="R350" s="4"/>
      <c r="S350" s="4"/>
      <c r="CE350" s="32">
        <f t="shared" si="10"/>
        <v>0</v>
      </c>
      <c r="CF350" s="32">
        <f t="shared" si="11"/>
        <v>0</v>
      </c>
    </row>
    <row r="351" spans="1:84" ht="14.25" customHeight="1">
      <c r="A351" s="9"/>
      <c r="B351" s="33">
        <v>345</v>
      </c>
      <c r="C351" s="2"/>
      <c r="D351" s="59"/>
      <c r="E351" s="2"/>
      <c r="F351" s="2"/>
      <c r="G351" s="55"/>
      <c r="H351" s="2"/>
      <c r="I351" s="65"/>
      <c r="J351" s="41"/>
      <c r="K351" s="4"/>
      <c r="L351" s="4"/>
      <c r="M351" s="4"/>
      <c r="N351" s="4"/>
      <c r="O351" s="4"/>
      <c r="P351" s="4"/>
      <c r="Q351" s="4"/>
      <c r="R351" s="4"/>
      <c r="S351" s="4"/>
      <c r="CE351" s="32">
        <f t="shared" si="10"/>
        <v>0</v>
      </c>
      <c r="CF351" s="32">
        <f t="shared" si="11"/>
        <v>0</v>
      </c>
    </row>
    <row r="352" spans="1:84" ht="14.25" customHeight="1">
      <c r="A352" s="9"/>
      <c r="B352" s="33">
        <v>346</v>
      </c>
      <c r="C352" s="2"/>
      <c r="D352" s="59"/>
      <c r="E352" s="2"/>
      <c r="F352" s="2"/>
      <c r="G352" s="55"/>
      <c r="H352" s="2"/>
      <c r="I352" s="65"/>
      <c r="J352" s="41"/>
      <c r="K352" s="4"/>
      <c r="L352" s="4"/>
      <c r="M352" s="4"/>
      <c r="N352" s="4"/>
      <c r="O352" s="4"/>
      <c r="P352" s="4"/>
      <c r="Q352" s="4"/>
      <c r="R352" s="4"/>
      <c r="S352" s="4"/>
      <c r="CE352" s="32">
        <f t="shared" si="10"/>
        <v>0</v>
      </c>
      <c r="CF352" s="32">
        <f t="shared" si="11"/>
        <v>0</v>
      </c>
    </row>
    <row r="353" spans="1:84" ht="14.25" customHeight="1">
      <c r="A353" s="9"/>
      <c r="B353" s="33">
        <v>347</v>
      </c>
      <c r="C353" s="2"/>
      <c r="D353" s="59"/>
      <c r="E353" s="2"/>
      <c r="F353" s="2"/>
      <c r="G353" s="55"/>
      <c r="H353" s="2"/>
      <c r="I353" s="65"/>
      <c r="J353" s="41"/>
      <c r="K353" s="4"/>
      <c r="L353" s="4"/>
      <c r="M353" s="4"/>
      <c r="N353" s="4"/>
      <c r="O353" s="4"/>
      <c r="P353" s="4"/>
      <c r="Q353" s="4"/>
      <c r="R353" s="4"/>
      <c r="S353" s="4"/>
      <c r="CE353" s="32">
        <f t="shared" si="10"/>
        <v>0</v>
      </c>
      <c r="CF353" s="32">
        <f t="shared" si="11"/>
        <v>0</v>
      </c>
    </row>
    <row r="354" spans="1:84" ht="14.25" customHeight="1">
      <c r="A354" s="9"/>
      <c r="B354" s="33">
        <v>348</v>
      </c>
      <c r="C354" s="2"/>
      <c r="D354" s="59"/>
      <c r="E354" s="2"/>
      <c r="F354" s="2"/>
      <c r="G354" s="55"/>
      <c r="H354" s="2"/>
      <c r="I354" s="65"/>
      <c r="J354" s="41"/>
      <c r="K354" s="4"/>
      <c r="L354" s="4"/>
      <c r="M354" s="4"/>
      <c r="N354" s="4"/>
      <c r="O354" s="4"/>
      <c r="P354" s="4"/>
      <c r="Q354" s="4"/>
      <c r="R354" s="4"/>
      <c r="S354" s="4"/>
      <c r="CE354" s="32">
        <f t="shared" si="10"/>
        <v>0</v>
      </c>
      <c r="CF354" s="32">
        <f t="shared" si="11"/>
        <v>0</v>
      </c>
    </row>
    <row r="355" spans="1:84" ht="14.25" customHeight="1">
      <c r="A355" s="9"/>
      <c r="B355" s="33">
        <v>349</v>
      </c>
      <c r="C355" s="2"/>
      <c r="D355" s="59"/>
      <c r="E355" s="2"/>
      <c r="F355" s="2"/>
      <c r="G355" s="55"/>
      <c r="H355" s="2"/>
      <c r="I355" s="65"/>
      <c r="J355" s="41"/>
      <c r="K355" s="4"/>
      <c r="L355" s="4"/>
      <c r="M355" s="4"/>
      <c r="N355" s="4"/>
      <c r="O355" s="4"/>
      <c r="P355" s="4"/>
      <c r="Q355" s="4"/>
      <c r="R355" s="4"/>
      <c r="S355" s="4"/>
      <c r="CE355" s="32">
        <f t="shared" si="10"/>
        <v>0</v>
      </c>
      <c r="CF355" s="32">
        <f t="shared" si="11"/>
        <v>0</v>
      </c>
    </row>
    <row r="356" spans="1:84" ht="14.25" customHeight="1">
      <c r="A356" s="9"/>
      <c r="B356" s="33">
        <v>350</v>
      </c>
      <c r="C356" s="2"/>
      <c r="D356" s="59"/>
      <c r="E356" s="2"/>
      <c r="F356" s="2"/>
      <c r="G356" s="55"/>
      <c r="H356" s="2"/>
      <c r="I356" s="65"/>
      <c r="J356" s="41"/>
      <c r="K356" s="4"/>
      <c r="L356" s="4"/>
      <c r="M356" s="4"/>
      <c r="N356" s="4"/>
      <c r="O356" s="4"/>
      <c r="P356" s="4"/>
      <c r="Q356" s="4"/>
      <c r="R356" s="4"/>
      <c r="S356" s="4"/>
      <c r="CE356" s="32">
        <f t="shared" si="10"/>
        <v>0</v>
      </c>
      <c r="CF356" s="32">
        <f t="shared" si="11"/>
        <v>0</v>
      </c>
    </row>
    <row r="357" spans="1:84" ht="14.25" customHeight="1">
      <c r="A357" s="9"/>
      <c r="B357" s="33">
        <v>351</v>
      </c>
      <c r="C357" s="2"/>
      <c r="D357" s="59"/>
      <c r="E357" s="2"/>
      <c r="F357" s="2"/>
      <c r="G357" s="55"/>
      <c r="H357" s="2"/>
      <c r="I357" s="65"/>
      <c r="J357" s="41"/>
      <c r="K357" s="4"/>
      <c r="L357" s="4"/>
      <c r="M357" s="4"/>
      <c r="N357" s="4"/>
      <c r="O357" s="4"/>
      <c r="P357" s="4"/>
      <c r="Q357" s="4"/>
      <c r="R357" s="4"/>
      <c r="S357" s="4"/>
      <c r="CE357" s="32">
        <f t="shared" si="10"/>
        <v>0</v>
      </c>
      <c r="CF357" s="32">
        <f t="shared" si="11"/>
        <v>0</v>
      </c>
    </row>
    <row r="358" spans="1:84" ht="14.25" customHeight="1">
      <c r="A358" s="9"/>
      <c r="B358" s="33">
        <v>352</v>
      </c>
      <c r="C358" s="2"/>
      <c r="D358" s="59"/>
      <c r="E358" s="2"/>
      <c r="F358" s="2"/>
      <c r="G358" s="55"/>
      <c r="H358" s="2"/>
      <c r="I358" s="65"/>
      <c r="J358" s="41"/>
      <c r="K358" s="4"/>
      <c r="L358" s="4"/>
      <c r="M358" s="4"/>
      <c r="N358" s="4"/>
      <c r="O358" s="4"/>
      <c r="P358" s="4"/>
      <c r="Q358" s="4"/>
      <c r="R358" s="4"/>
      <c r="S358" s="4"/>
      <c r="CE358" s="32">
        <f t="shared" si="10"/>
        <v>0</v>
      </c>
      <c r="CF358" s="32">
        <f t="shared" si="11"/>
        <v>0</v>
      </c>
    </row>
    <row r="359" spans="1:84" ht="14.25" customHeight="1">
      <c r="A359" s="9"/>
      <c r="B359" s="33">
        <v>353</v>
      </c>
      <c r="C359" s="2"/>
      <c r="D359" s="59"/>
      <c r="E359" s="2"/>
      <c r="F359" s="2"/>
      <c r="G359" s="55"/>
      <c r="H359" s="2"/>
      <c r="I359" s="65"/>
      <c r="J359" s="41"/>
      <c r="K359" s="4"/>
      <c r="L359" s="4"/>
      <c r="M359" s="4"/>
      <c r="N359" s="4"/>
      <c r="O359" s="4"/>
      <c r="P359" s="4"/>
      <c r="Q359" s="4"/>
      <c r="R359" s="4"/>
      <c r="S359" s="4"/>
      <c r="CE359" s="32">
        <f t="shared" si="10"/>
        <v>0</v>
      </c>
      <c r="CF359" s="32">
        <f t="shared" si="11"/>
        <v>0</v>
      </c>
    </row>
    <row r="360" spans="1:84" ht="14.25" customHeight="1">
      <c r="A360" s="9"/>
      <c r="B360" s="33">
        <v>354</v>
      </c>
      <c r="C360" s="2"/>
      <c r="D360" s="59"/>
      <c r="E360" s="2"/>
      <c r="F360" s="2"/>
      <c r="G360" s="55"/>
      <c r="H360" s="2"/>
      <c r="I360" s="65"/>
      <c r="J360" s="41"/>
      <c r="K360" s="4"/>
      <c r="L360" s="4"/>
      <c r="M360" s="4"/>
      <c r="N360" s="4"/>
      <c r="O360" s="4"/>
      <c r="P360" s="4"/>
      <c r="Q360" s="4"/>
      <c r="R360" s="4"/>
      <c r="S360" s="4"/>
      <c r="CE360" s="32">
        <f t="shared" si="10"/>
        <v>0</v>
      </c>
      <c r="CF360" s="32">
        <f t="shared" si="11"/>
        <v>0</v>
      </c>
    </row>
    <row r="361" spans="1:84" ht="14.25" customHeight="1">
      <c r="A361" s="9"/>
      <c r="B361" s="33">
        <v>355</v>
      </c>
      <c r="C361" s="2"/>
      <c r="D361" s="59"/>
      <c r="E361" s="2"/>
      <c r="F361" s="2"/>
      <c r="G361" s="55"/>
      <c r="H361" s="2"/>
      <c r="I361" s="65"/>
      <c r="J361" s="41"/>
      <c r="K361" s="4"/>
      <c r="L361" s="4"/>
      <c r="M361" s="4"/>
      <c r="N361" s="4"/>
      <c r="O361" s="4"/>
      <c r="P361" s="4"/>
      <c r="Q361" s="4"/>
      <c r="R361" s="4"/>
      <c r="S361" s="4"/>
      <c r="CE361" s="32">
        <f t="shared" si="10"/>
        <v>0</v>
      </c>
      <c r="CF361" s="32">
        <f t="shared" si="11"/>
        <v>0</v>
      </c>
    </row>
    <row r="362" spans="1:84" ht="14.25" customHeight="1">
      <c r="A362" s="9"/>
      <c r="B362" s="33">
        <v>356</v>
      </c>
      <c r="C362" s="2"/>
      <c r="D362" s="59"/>
      <c r="E362" s="2"/>
      <c r="F362" s="2"/>
      <c r="G362" s="55"/>
      <c r="H362" s="2"/>
      <c r="I362" s="65"/>
      <c r="J362" s="41"/>
      <c r="K362" s="4"/>
      <c r="L362" s="4"/>
      <c r="M362" s="4"/>
      <c r="N362" s="4"/>
      <c r="O362" s="4"/>
      <c r="P362" s="4"/>
      <c r="Q362" s="4"/>
      <c r="R362" s="4"/>
      <c r="S362" s="4"/>
      <c r="CE362" s="32">
        <f t="shared" si="10"/>
        <v>0</v>
      </c>
      <c r="CF362" s="32">
        <f t="shared" si="11"/>
        <v>0</v>
      </c>
    </row>
    <row r="363" spans="1:84" ht="14.25" customHeight="1">
      <c r="A363" s="9"/>
      <c r="B363" s="33">
        <v>357</v>
      </c>
      <c r="C363" s="2"/>
      <c r="D363" s="59"/>
      <c r="E363" s="2"/>
      <c r="F363" s="2"/>
      <c r="G363" s="55"/>
      <c r="H363" s="2"/>
      <c r="I363" s="65"/>
      <c r="J363" s="41"/>
      <c r="K363" s="4"/>
      <c r="L363" s="4"/>
      <c r="M363" s="4"/>
      <c r="N363" s="4"/>
      <c r="O363" s="4"/>
      <c r="P363" s="4"/>
      <c r="Q363" s="4"/>
      <c r="R363" s="4"/>
      <c r="S363" s="4"/>
      <c r="CE363" s="32">
        <f t="shared" si="10"/>
        <v>0</v>
      </c>
      <c r="CF363" s="32">
        <f t="shared" si="11"/>
        <v>0</v>
      </c>
    </row>
    <row r="364" spans="1:84" ht="14.25" customHeight="1">
      <c r="A364" s="9"/>
      <c r="B364" s="33">
        <v>358</v>
      </c>
      <c r="C364" s="2"/>
      <c r="D364" s="59"/>
      <c r="E364" s="2"/>
      <c r="F364" s="2"/>
      <c r="G364" s="55"/>
      <c r="H364" s="2"/>
      <c r="I364" s="65"/>
      <c r="J364" s="41"/>
      <c r="K364" s="4"/>
      <c r="L364" s="4"/>
      <c r="M364" s="4"/>
      <c r="N364" s="4"/>
      <c r="O364" s="4"/>
      <c r="P364" s="4"/>
      <c r="Q364" s="4"/>
      <c r="R364" s="4"/>
      <c r="S364" s="4"/>
      <c r="CE364" s="32">
        <f t="shared" si="10"/>
        <v>0</v>
      </c>
      <c r="CF364" s="32">
        <f t="shared" si="11"/>
        <v>0</v>
      </c>
    </row>
    <row r="365" spans="1:84" ht="14.25" customHeight="1">
      <c r="A365" s="9"/>
      <c r="B365" s="33">
        <v>359</v>
      </c>
      <c r="C365" s="2"/>
      <c r="D365" s="59"/>
      <c r="E365" s="2"/>
      <c r="F365" s="2"/>
      <c r="G365" s="55"/>
      <c r="H365" s="2"/>
      <c r="I365" s="65"/>
      <c r="J365" s="41"/>
      <c r="K365" s="4"/>
      <c r="L365" s="4"/>
      <c r="M365" s="4"/>
      <c r="N365" s="4"/>
      <c r="O365" s="4"/>
      <c r="P365" s="4"/>
      <c r="Q365" s="4"/>
      <c r="R365" s="4"/>
      <c r="S365" s="4"/>
      <c r="CE365" s="32">
        <f t="shared" si="10"/>
        <v>0</v>
      </c>
      <c r="CF365" s="32">
        <f t="shared" si="11"/>
        <v>0</v>
      </c>
    </row>
    <row r="366" spans="1:84" ht="14.25" customHeight="1">
      <c r="A366" s="9"/>
      <c r="B366" s="33">
        <v>360</v>
      </c>
      <c r="C366" s="2"/>
      <c r="D366" s="59"/>
      <c r="E366" s="2"/>
      <c r="F366" s="2"/>
      <c r="G366" s="55"/>
      <c r="H366" s="2"/>
      <c r="I366" s="65"/>
      <c r="J366" s="41"/>
      <c r="K366" s="4"/>
      <c r="L366" s="4"/>
      <c r="M366" s="4"/>
      <c r="N366" s="4"/>
      <c r="O366" s="4"/>
      <c r="P366" s="4"/>
      <c r="Q366" s="4"/>
      <c r="R366" s="4"/>
      <c r="S366" s="4"/>
      <c r="CE366" s="32">
        <f t="shared" si="10"/>
        <v>0</v>
      </c>
      <c r="CF366" s="32">
        <f t="shared" si="11"/>
        <v>0</v>
      </c>
    </row>
    <row r="367" spans="1:84" ht="14.25" customHeight="1">
      <c r="A367" s="9"/>
      <c r="B367" s="33">
        <v>361</v>
      </c>
      <c r="C367" s="2"/>
      <c r="D367" s="59"/>
      <c r="E367" s="2"/>
      <c r="F367" s="2"/>
      <c r="G367" s="55"/>
      <c r="H367" s="2"/>
      <c r="I367" s="65"/>
      <c r="J367" s="41"/>
      <c r="K367" s="4"/>
      <c r="L367" s="4"/>
      <c r="M367" s="4"/>
      <c r="N367" s="4"/>
      <c r="O367" s="4"/>
      <c r="P367" s="4"/>
      <c r="Q367" s="4"/>
      <c r="R367" s="4"/>
      <c r="S367" s="4"/>
      <c r="CE367" s="32">
        <f t="shared" si="10"/>
        <v>0</v>
      </c>
      <c r="CF367" s="32">
        <f t="shared" si="11"/>
        <v>0</v>
      </c>
    </row>
    <row r="368" spans="1:84" ht="14.25" customHeight="1">
      <c r="A368" s="9"/>
      <c r="B368" s="33">
        <v>362</v>
      </c>
      <c r="C368" s="2"/>
      <c r="D368" s="59"/>
      <c r="E368" s="2"/>
      <c r="F368" s="2"/>
      <c r="G368" s="55"/>
      <c r="H368" s="2"/>
      <c r="I368" s="65"/>
      <c r="J368" s="41"/>
      <c r="K368" s="4"/>
      <c r="L368" s="4"/>
      <c r="M368" s="4"/>
      <c r="N368" s="4"/>
      <c r="O368" s="4"/>
      <c r="P368" s="4"/>
      <c r="Q368" s="4"/>
      <c r="R368" s="4"/>
      <c r="S368" s="4"/>
      <c r="CE368" s="32">
        <f t="shared" si="10"/>
        <v>0</v>
      </c>
      <c r="CF368" s="32">
        <f t="shared" si="11"/>
        <v>0</v>
      </c>
    </row>
    <row r="369" spans="1:84" ht="14.25" customHeight="1">
      <c r="A369" s="9"/>
      <c r="B369" s="33">
        <v>363</v>
      </c>
      <c r="C369" s="2"/>
      <c r="D369" s="59"/>
      <c r="E369" s="2"/>
      <c r="F369" s="2"/>
      <c r="G369" s="55"/>
      <c r="H369" s="2"/>
      <c r="I369" s="65"/>
      <c r="J369" s="41"/>
      <c r="K369" s="4"/>
      <c r="L369" s="4"/>
      <c r="M369" s="4"/>
      <c r="N369" s="4"/>
      <c r="O369" s="4"/>
      <c r="P369" s="4"/>
      <c r="Q369" s="4"/>
      <c r="R369" s="4"/>
      <c r="S369" s="4"/>
      <c r="CE369" s="32">
        <f t="shared" si="10"/>
        <v>0</v>
      </c>
      <c r="CF369" s="32">
        <f t="shared" si="11"/>
        <v>0</v>
      </c>
    </row>
    <row r="370" spans="1:84" ht="14.25" customHeight="1">
      <c r="A370" s="9"/>
      <c r="B370" s="33">
        <v>364</v>
      </c>
      <c r="C370" s="2"/>
      <c r="D370" s="59"/>
      <c r="E370" s="2"/>
      <c r="F370" s="2"/>
      <c r="G370" s="55"/>
      <c r="H370" s="2"/>
      <c r="I370" s="65"/>
      <c r="J370" s="41"/>
      <c r="K370" s="4"/>
      <c r="L370" s="4"/>
      <c r="M370" s="4"/>
      <c r="N370" s="4"/>
      <c r="O370" s="4"/>
      <c r="P370" s="4"/>
      <c r="Q370" s="4"/>
      <c r="R370" s="4"/>
      <c r="S370" s="4"/>
      <c r="CE370" s="32">
        <f t="shared" si="10"/>
        <v>0</v>
      </c>
      <c r="CF370" s="32">
        <f t="shared" si="11"/>
        <v>0</v>
      </c>
    </row>
    <row r="371" spans="1:84" ht="14.25" customHeight="1">
      <c r="A371" s="9"/>
      <c r="B371" s="33">
        <v>365</v>
      </c>
      <c r="C371" s="2"/>
      <c r="D371" s="59"/>
      <c r="E371" s="2"/>
      <c r="F371" s="2"/>
      <c r="G371" s="55"/>
      <c r="H371" s="2"/>
      <c r="I371" s="65"/>
      <c r="J371" s="41"/>
      <c r="K371" s="4"/>
      <c r="L371" s="4"/>
      <c r="M371" s="4"/>
      <c r="N371" s="4"/>
      <c r="O371" s="4"/>
      <c r="P371" s="4"/>
      <c r="Q371" s="4"/>
      <c r="R371" s="4"/>
      <c r="S371" s="4"/>
      <c r="CE371" s="32">
        <f t="shared" si="10"/>
        <v>0</v>
      </c>
      <c r="CF371" s="32">
        <f t="shared" si="11"/>
        <v>0</v>
      </c>
    </row>
    <row r="372" spans="1:84" ht="14.25" customHeight="1">
      <c r="A372" s="9"/>
      <c r="B372" s="33">
        <v>366</v>
      </c>
      <c r="C372" s="2"/>
      <c r="D372" s="59"/>
      <c r="E372" s="2"/>
      <c r="F372" s="2"/>
      <c r="G372" s="55"/>
      <c r="H372" s="2"/>
      <c r="I372" s="65"/>
      <c r="J372" s="41"/>
      <c r="K372" s="4"/>
      <c r="L372" s="4"/>
      <c r="M372" s="4"/>
      <c r="N372" s="4"/>
      <c r="O372" s="4"/>
      <c r="P372" s="4"/>
      <c r="Q372" s="4"/>
      <c r="R372" s="4"/>
      <c r="S372" s="4"/>
      <c r="CE372" s="32">
        <f t="shared" si="10"/>
        <v>0</v>
      </c>
      <c r="CF372" s="32">
        <f t="shared" si="11"/>
        <v>0</v>
      </c>
    </row>
    <row r="373" spans="1:84" ht="14.25" customHeight="1">
      <c r="A373" s="9"/>
      <c r="B373" s="33">
        <v>367</v>
      </c>
      <c r="C373" s="2"/>
      <c r="D373" s="59"/>
      <c r="E373" s="2"/>
      <c r="F373" s="2"/>
      <c r="G373" s="55"/>
      <c r="H373" s="2"/>
      <c r="I373" s="65"/>
      <c r="J373" s="41"/>
      <c r="K373" s="4"/>
      <c r="L373" s="4"/>
      <c r="M373" s="4"/>
      <c r="N373" s="4"/>
      <c r="O373" s="4"/>
      <c r="P373" s="4"/>
      <c r="Q373" s="4"/>
      <c r="R373" s="4"/>
      <c r="S373" s="4"/>
      <c r="CE373" s="32">
        <f t="shared" si="10"/>
        <v>0</v>
      </c>
      <c r="CF373" s="32">
        <f t="shared" si="11"/>
        <v>0</v>
      </c>
    </row>
    <row r="374" spans="1:84" ht="14.25" customHeight="1">
      <c r="A374" s="9"/>
      <c r="B374" s="33">
        <v>368</v>
      </c>
      <c r="C374" s="2"/>
      <c r="D374" s="59"/>
      <c r="E374" s="2"/>
      <c r="F374" s="2"/>
      <c r="G374" s="55"/>
      <c r="H374" s="2"/>
      <c r="I374" s="65"/>
      <c r="J374" s="41"/>
      <c r="K374" s="4"/>
      <c r="L374" s="4"/>
      <c r="M374" s="4"/>
      <c r="N374" s="4"/>
      <c r="O374" s="4"/>
      <c r="P374" s="4"/>
      <c r="Q374" s="4"/>
      <c r="R374" s="4"/>
      <c r="S374" s="4"/>
      <c r="CE374" s="32">
        <f t="shared" si="10"/>
        <v>0</v>
      </c>
      <c r="CF374" s="32">
        <f t="shared" si="11"/>
        <v>0</v>
      </c>
    </row>
    <row r="375" spans="1:84" ht="14.25" customHeight="1">
      <c r="A375" s="9"/>
      <c r="B375" s="33">
        <v>369</v>
      </c>
      <c r="C375" s="2"/>
      <c r="D375" s="59"/>
      <c r="E375" s="2"/>
      <c r="F375" s="2"/>
      <c r="G375" s="55"/>
      <c r="H375" s="2"/>
      <c r="I375" s="65"/>
      <c r="J375" s="41"/>
      <c r="K375" s="4"/>
      <c r="L375" s="4"/>
      <c r="M375" s="4"/>
      <c r="N375" s="4"/>
      <c r="O375" s="4"/>
      <c r="P375" s="4"/>
      <c r="Q375" s="4"/>
      <c r="R375" s="4"/>
      <c r="S375" s="4"/>
      <c r="CE375" s="32">
        <f t="shared" si="10"/>
        <v>0</v>
      </c>
      <c r="CF375" s="32">
        <f t="shared" si="11"/>
        <v>0</v>
      </c>
    </row>
    <row r="376" spans="1:84" ht="14.25" customHeight="1">
      <c r="A376" s="9"/>
      <c r="B376" s="33">
        <v>370</v>
      </c>
      <c r="C376" s="2"/>
      <c r="D376" s="59"/>
      <c r="E376" s="2"/>
      <c r="F376" s="2"/>
      <c r="G376" s="55"/>
      <c r="H376" s="2"/>
      <c r="I376" s="65"/>
      <c r="J376" s="41"/>
      <c r="K376" s="4"/>
      <c r="L376" s="4"/>
      <c r="M376" s="4"/>
      <c r="N376" s="4"/>
      <c r="O376" s="4"/>
      <c r="P376" s="4"/>
      <c r="Q376" s="4"/>
      <c r="R376" s="4"/>
      <c r="S376" s="4"/>
      <c r="CE376" s="32">
        <f t="shared" si="10"/>
        <v>0</v>
      </c>
      <c r="CF376" s="32">
        <f t="shared" si="11"/>
        <v>0</v>
      </c>
    </row>
    <row r="377" spans="1:84" ht="14.25" customHeight="1">
      <c r="A377" s="9"/>
      <c r="B377" s="33">
        <v>371</v>
      </c>
      <c r="C377" s="2"/>
      <c r="D377" s="59"/>
      <c r="E377" s="2"/>
      <c r="F377" s="2"/>
      <c r="G377" s="55"/>
      <c r="H377" s="2"/>
      <c r="I377" s="65"/>
      <c r="J377" s="41"/>
      <c r="K377" s="4"/>
      <c r="L377" s="4"/>
      <c r="M377" s="4"/>
      <c r="N377" s="4"/>
      <c r="O377" s="4"/>
      <c r="P377" s="4"/>
      <c r="Q377" s="4"/>
      <c r="R377" s="4"/>
      <c r="S377" s="4"/>
      <c r="CE377" s="32">
        <f t="shared" si="10"/>
        <v>0</v>
      </c>
      <c r="CF377" s="32">
        <f t="shared" si="11"/>
        <v>0</v>
      </c>
    </row>
    <row r="378" spans="1:84" ht="14.25" customHeight="1">
      <c r="A378" s="9"/>
      <c r="B378" s="33">
        <v>372</v>
      </c>
      <c r="C378" s="2"/>
      <c r="D378" s="59"/>
      <c r="E378" s="2"/>
      <c r="F378" s="2"/>
      <c r="G378" s="55"/>
      <c r="H378" s="2"/>
      <c r="I378" s="65"/>
      <c r="J378" s="41"/>
      <c r="K378" s="4"/>
      <c r="L378" s="4"/>
      <c r="M378" s="4"/>
      <c r="N378" s="4"/>
      <c r="O378" s="4"/>
      <c r="P378" s="4"/>
      <c r="Q378" s="4"/>
      <c r="R378" s="4"/>
      <c r="S378" s="4"/>
      <c r="CE378" s="32">
        <f t="shared" si="10"/>
        <v>0</v>
      </c>
      <c r="CF378" s="32">
        <f t="shared" si="11"/>
        <v>0</v>
      </c>
    </row>
    <row r="379" spans="1:84" ht="14.25" customHeight="1">
      <c r="A379" s="9"/>
      <c r="B379" s="33">
        <v>373</v>
      </c>
      <c r="C379" s="2"/>
      <c r="D379" s="59"/>
      <c r="E379" s="2"/>
      <c r="F379" s="2"/>
      <c r="G379" s="55"/>
      <c r="H379" s="2"/>
      <c r="I379" s="65"/>
      <c r="J379" s="41"/>
      <c r="K379" s="4"/>
      <c r="L379" s="4"/>
      <c r="M379" s="4"/>
      <c r="N379" s="4"/>
      <c r="O379" s="4"/>
      <c r="P379" s="4"/>
      <c r="Q379" s="4"/>
      <c r="R379" s="4"/>
      <c r="S379" s="4"/>
      <c r="CE379" s="32">
        <f t="shared" si="10"/>
        <v>0</v>
      </c>
      <c r="CF379" s="32">
        <f t="shared" si="11"/>
        <v>0</v>
      </c>
    </row>
    <row r="380" spans="1:84" ht="14.25" customHeight="1">
      <c r="A380" s="9"/>
      <c r="B380" s="33">
        <v>374</v>
      </c>
      <c r="C380" s="2"/>
      <c r="D380" s="59"/>
      <c r="E380" s="2"/>
      <c r="F380" s="2"/>
      <c r="G380" s="55"/>
      <c r="H380" s="2"/>
      <c r="I380" s="65"/>
      <c r="J380" s="41"/>
      <c r="K380" s="4"/>
      <c r="L380" s="4"/>
      <c r="M380" s="4"/>
      <c r="N380" s="4"/>
      <c r="O380" s="4"/>
      <c r="P380" s="4"/>
      <c r="Q380" s="4"/>
      <c r="R380" s="4"/>
      <c r="S380" s="4"/>
      <c r="CE380" s="32">
        <f t="shared" si="10"/>
        <v>0</v>
      </c>
      <c r="CF380" s="32">
        <f t="shared" si="11"/>
        <v>0</v>
      </c>
    </row>
    <row r="381" spans="1:84" ht="14.25" customHeight="1">
      <c r="A381" s="9"/>
      <c r="B381" s="33">
        <v>375</v>
      </c>
      <c r="C381" s="2"/>
      <c r="D381" s="59"/>
      <c r="E381" s="2"/>
      <c r="F381" s="2"/>
      <c r="G381" s="55"/>
      <c r="H381" s="2"/>
      <c r="I381" s="65"/>
      <c r="J381" s="41"/>
      <c r="K381" s="4"/>
      <c r="L381" s="4"/>
      <c r="M381" s="4"/>
      <c r="N381" s="4"/>
      <c r="O381" s="4"/>
      <c r="P381" s="4"/>
      <c r="Q381" s="4"/>
      <c r="R381" s="4"/>
      <c r="S381" s="4"/>
      <c r="CE381" s="32">
        <f t="shared" si="10"/>
        <v>0</v>
      </c>
      <c r="CF381" s="32">
        <f t="shared" si="11"/>
        <v>0</v>
      </c>
    </row>
    <row r="382" spans="1:84" ht="14.25" customHeight="1">
      <c r="A382" s="9"/>
      <c r="B382" s="33">
        <v>376</v>
      </c>
      <c r="C382" s="2"/>
      <c r="D382" s="59"/>
      <c r="E382" s="2"/>
      <c r="F382" s="2"/>
      <c r="G382" s="55"/>
      <c r="H382" s="2"/>
      <c r="I382" s="65"/>
      <c r="J382" s="41"/>
      <c r="K382" s="4"/>
      <c r="L382" s="4"/>
      <c r="M382" s="4"/>
      <c r="N382" s="4"/>
      <c r="O382" s="4"/>
      <c r="P382" s="4"/>
      <c r="Q382" s="4"/>
      <c r="R382" s="4"/>
      <c r="S382" s="4"/>
      <c r="CE382" s="32">
        <f t="shared" si="10"/>
        <v>0</v>
      </c>
      <c r="CF382" s="32">
        <f t="shared" si="11"/>
        <v>0</v>
      </c>
    </row>
    <row r="383" spans="1:84" ht="14.25" customHeight="1">
      <c r="A383" s="9"/>
      <c r="B383" s="33">
        <v>377</v>
      </c>
      <c r="C383" s="2"/>
      <c r="D383" s="59"/>
      <c r="E383" s="2"/>
      <c r="F383" s="2"/>
      <c r="G383" s="55"/>
      <c r="H383" s="2"/>
      <c r="I383" s="65"/>
      <c r="J383" s="41"/>
      <c r="K383" s="4"/>
      <c r="L383" s="4"/>
      <c r="M383" s="4"/>
      <c r="N383" s="4"/>
      <c r="O383" s="4"/>
      <c r="P383" s="4"/>
      <c r="Q383" s="4"/>
      <c r="R383" s="4"/>
      <c r="S383" s="4"/>
      <c r="CE383" s="32">
        <f t="shared" si="10"/>
        <v>0</v>
      </c>
      <c r="CF383" s="32">
        <f t="shared" si="11"/>
        <v>0</v>
      </c>
    </row>
    <row r="384" spans="1:84" ht="14.25" customHeight="1">
      <c r="A384" s="9"/>
      <c r="B384" s="33">
        <v>378</v>
      </c>
      <c r="C384" s="2"/>
      <c r="D384" s="59"/>
      <c r="E384" s="2"/>
      <c r="F384" s="2"/>
      <c r="G384" s="55"/>
      <c r="H384" s="2"/>
      <c r="I384" s="65"/>
      <c r="J384" s="41"/>
      <c r="K384" s="4"/>
      <c r="L384" s="4"/>
      <c r="M384" s="4"/>
      <c r="N384" s="4"/>
      <c r="O384" s="4"/>
      <c r="P384" s="4"/>
      <c r="Q384" s="4"/>
      <c r="R384" s="4"/>
      <c r="S384" s="4"/>
      <c r="CE384" s="32">
        <f t="shared" si="10"/>
        <v>0</v>
      </c>
      <c r="CF384" s="32">
        <f t="shared" si="11"/>
        <v>0</v>
      </c>
    </row>
    <row r="385" spans="1:84" ht="14.25" customHeight="1">
      <c r="A385" s="9"/>
      <c r="B385" s="33">
        <v>379</v>
      </c>
      <c r="C385" s="2"/>
      <c r="D385" s="59"/>
      <c r="E385" s="2"/>
      <c r="F385" s="2"/>
      <c r="G385" s="55"/>
      <c r="H385" s="2"/>
      <c r="I385" s="65"/>
      <c r="J385" s="41"/>
      <c r="K385" s="4"/>
      <c r="L385" s="4"/>
      <c r="M385" s="4"/>
      <c r="N385" s="4"/>
      <c r="O385" s="4"/>
      <c r="P385" s="4"/>
      <c r="Q385" s="4"/>
      <c r="R385" s="4"/>
      <c r="S385" s="4"/>
      <c r="CE385" s="32">
        <f t="shared" si="10"/>
        <v>0</v>
      </c>
      <c r="CF385" s="32">
        <f t="shared" si="11"/>
        <v>0</v>
      </c>
    </row>
    <row r="386" spans="1:84" ht="14.25" customHeight="1">
      <c r="A386" s="9"/>
      <c r="B386" s="33">
        <v>380</v>
      </c>
      <c r="C386" s="2"/>
      <c r="D386" s="59"/>
      <c r="E386" s="2"/>
      <c r="F386" s="2"/>
      <c r="G386" s="55"/>
      <c r="H386" s="2"/>
      <c r="I386" s="65"/>
      <c r="J386" s="41"/>
      <c r="K386" s="4"/>
      <c r="L386" s="4"/>
      <c r="M386" s="4"/>
      <c r="N386" s="4"/>
      <c r="O386" s="4"/>
      <c r="P386" s="4"/>
      <c r="Q386" s="4"/>
      <c r="R386" s="4"/>
      <c r="S386" s="4"/>
      <c r="CE386" s="32">
        <f t="shared" si="10"/>
        <v>0</v>
      </c>
      <c r="CF386" s="32">
        <f t="shared" si="11"/>
        <v>0</v>
      </c>
    </row>
    <row r="387" spans="1:84" ht="14.25" customHeight="1">
      <c r="A387" s="9"/>
      <c r="B387" s="33">
        <v>381</v>
      </c>
      <c r="C387" s="2"/>
      <c r="D387" s="59"/>
      <c r="E387" s="2"/>
      <c r="F387" s="2"/>
      <c r="G387" s="55"/>
      <c r="H387" s="2"/>
      <c r="I387" s="65"/>
      <c r="J387" s="41"/>
      <c r="K387" s="4"/>
      <c r="L387" s="4"/>
      <c r="M387" s="4"/>
      <c r="N387" s="4"/>
      <c r="O387" s="4"/>
      <c r="P387" s="4"/>
      <c r="Q387" s="4"/>
      <c r="R387" s="4"/>
      <c r="S387" s="4"/>
      <c r="CE387" s="32">
        <f t="shared" si="10"/>
        <v>0</v>
      </c>
      <c r="CF387" s="32">
        <f t="shared" si="11"/>
        <v>0</v>
      </c>
    </row>
    <row r="388" spans="1:84" ht="14.25" customHeight="1">
      <c r="A388" s="9"/>
      <c r="B388" s="33">
        <v>382</v>
      </c>
      <c r="C388" s="2"/>
      <c r="D388" s="59"/>
      <c r="E388" s="2"/>
      <c r="F388" s="2"/>
      <c r="G388" s="55"/>
      <c r="H388" s="2"/>
      <c r="I388" s="65"/>
      <c r="J388" s="41"/>
      <c r="K388" s="4"/>
      <c r="L388" s="4"/>
      <c r="M388" s="4"/>
      <c r="N388" s="4"/>
      <c r="O388" s="4"/>
      <c r="P388" s="4"/>
      <c r="Q388" s="4"/>
      <c r="R388" s="4"/>
      <c r="S388" s="4"/>
      <c r="CE388" s="32">
        <f t="shared" si="10"/>
        <v>0</v>
      </c>
      <c r="CF388" s="32">
        <f t="shared" si="11"/>
        <v>0</v>
      </c>
    </row>
    <row r="389" spans="1:84" ht="14.25" customHeight="1">
      <c r="A389" s="9"/>
      <c r="B389" s="33">
        <v>383</v>
      </c>
      <c r="C389" s="2"/>
      <c r="D389" s="59"/>
      <c r="E389" s="2"/>
      <c r="F389" s="2"/>
      <c r="G389" s="55"/>
      <c r="H389" s="2"/>
      <c r="I389" s="65"/>
      <c r="J389" s="41"/>
      <c r="K389" s="4"/>
      <c r="L389" s="4"/>
      <c r="M389" s="4"/>
      <c r="N389" s="4"/>
      <c r="O389" s="4"/>
      <c r="P389" s="4"/>
      <c r="Q389" s="4"/>
      <c r="R389" s="4"/>
      <c r="S389" s="4"/>
      <c r="CE389" s="32">
        <f t="shared" si="10"/>
        <v>0</v>
      </c>
      <c r="CF389" s="32">
        <f t="shared" si="11"/>
        <v>0</v>
      </c>
    </row>
    <row r="390" spans="1:84" ht="14.25" customHeight="1">
      <c r="A390" s="9"/>
      <c r="B390" s="33">
        <v>384</v>
      </c>
      <c r="C390" s="2"/>
      <c r="D390" s="59"/>
      <c r="E390" s="2"/>
      <c r="F390" s="2"/>
      <c r="G390" s="55"/>
      <c r="H390" s="2"/>
      <c r="I390" s="65"/>
      <c r="J390" s="41"/>
      <c r="K390" s="4"/>
      <c r="L390" s="4"/>
      <c r="M390" s="4"/>
      <c r="N390" s="4"/>
      <c r="O390" s="4"/>
      <c r="P390" s="4"/>
      <c r="Q390" s="4"/>
      <c r="R390" s="4"/>
      <c r="S390" s="4"/>
      <c r="CE390" s="32">
        <f t="shared" si="10"/>
        <v>0</v>
      </c>
      <c r="CF390" s="32">
        <f t="shared" si="11"/>
        <v>0</v>
      </c>
    </row>
    <row r="391" spans="1:84" ht="14.25" customHeight="1">
      <c r="A391" s="9"/>
      <c r="B391" s="33">
        <v>385</v>
      </c>
      <c r="C391" s="2"/>
      <c r="D391" s="59"/>
      <c r="E391" s="2"/>
      <c r="F391" s="2"/>
      <c r="G391" s="55"/>
      <c r="H391" s="2"/>
      <c r="I391" s="65"/>
      <c r="J391" s="41"/>
      <c r="K391" s="4"/>
      <c r="L391" s="4"/>
      <c r="M391" s="4"/>
      <c r="N391" s="4"/>
      <c r="O391" s="4"/>
      <c r="P391" s="4"/>
      <c r="Q391" s="4"/>
      <c r="R391" s="4"/>
      <c r="S391" s="4"/>
      <c r="CE391" s="32">
        <f t="shared" ref="CE391:CE454" si="12">IF(C391&lt;&gt;"",1,0)</f>
        <v>0</v>
      </c>
      <c r="CF391" s="32">
        <f t="shared" ref="CF391:CF454" si="13">IF(CE391=1,IF(E391&lt;&gt;"",IF(E391&lt;400,1,0),0),0)</f>
        <v>0</v>
      </c>
    </row>
    <row r="392" spans="1:84" ht="14.25" customHeight="1">
      <c r="A392" s="9"/>
      <c r="B392" s="33">
        <v>386</v>
      </c>
      <c r="C392" s="2"/>
      <c r="D392" s="59"/>
      <c r="E392" s="2"/>
      <c r="F392" s="2"/>
      <c r="G392" s="55"/>
      <c r="H392" s="2"/>
      <c r="I392" s="65"/>
      <c r="J392" s="41"/>
      <c r="K392" s="4"/>
      <c r="L392" s="4"/>
      <c r="M392" s="4"/>
      <c r="N392" s="4"/>
      <c r="O392" s="4"/>
      <c r="P392" s="4"/>
      <c r="Q392" s="4"/>
      <c r="R392" s="4"/>
      <c r="S392" s="4"/>
      <c r="CE392" s="32">
        <f t="shared" si="12"/>
        <v>0</v>
      </c>
      <c r="CF392" s="32">
        <f t="shared" si="13"/>
        <v>0</v>
      </c>
    </row>
    <row r="393" spans="1:84" ht="14.25" customHeight="1">
      <c r="A393" s="9"/>
      <c r="B393" s="33">
        <v>387</v>
      </c>
      <c r="C393" s="2"/>
      <c r="D393" s="59"/>
      <c r="E393" s="2"/>
      <c r="F393" s="2"/>
      <c r="G393" s="55"/>
      <c r="H393" s="2"/>
      <c r="I393" s="65"/>
      <c r="J393" s="41"/>
      <c r="K393" s="4"/>
      <c r="L393" s="4"/>
      <c r="M393" s="4"/>
      <c r="N393" s="4"/>
      <c r="O393" s="4"/>
      <c r="P393" s="4"/>
      <c r="Q393" s="4"/>
      <c r="R393" s="4"/>
      <c r="S393" s="4"/>
      <c r="CE393" s="32">
        <f t="shared" si="12"/>
        <v>0</v>
      </c>
      <c r="CF393" s="32">
        <f t="shared" si="13"/>
        <v>0</v>
      </c>
    </row>
    <row r="394" spans="1:84" ht="14.25" customHeight="1">
      <c r="A394" s="9"/>
      <c r="B394" s="33">
        <v>388</v>
      </c>
      <c r="C394" s="2"/>
      <c r="D394" s="59"/>
      <c r="E394" s="2"/>
      <c r="F394" s="2"/>
      <c r="G394" s="55"/>
      <c r="H394" s="2"/>
      <c r="I394" s="65"/>
      <c r="J394" s="41"/>
      <c r="K394" s="4"/>
      <c r="L394" s="4"/>
      <c r="M394" s="4"/>
      <c r="N394" s="4"/>
      <c r="O394" s="4"/>
      <c r="P394" s="4"/>
      <c r="Q394" s="4"/>
      <c r="R394" s="4"/>
      <c r="S394" s="4"/>
      <c r="CE394" s="32">
        <f t="shared" si="12"/>
        <v>0</v>
      </c>
      <c r="CF394" s="32">
        <f t="shared" si="13"/>
        <v>0</v>
      </c>
    </row>
    <row r="395" spans="1:84" ht="14.25" customHeight="1">
      <c r="A395" s="9"/>
      <c r="B395" s="33">
        <v>389</v>
      </c>
      <c r="C395" s="2"/>
      <c r="D395" s="59"/>
      <c r="E395" s="2"/>
      <c r="F395" s="2"/>
      <c r="G395" s="55"/>
      <c r="H395" s="2"/>
      <c r="I395" s="65"/>
      <c r="J395" s="41"/>
      <c r="K395" s="4"/>
      <c r="L395" s="4"/>
      <c r="M395" s="4"/>
      <c r="N395" s="4"/>
      <c r="O395" s="4"/>
      <c r="P395" s="4"/>
      <c r="Q395" s="4"/>
      <c r="R395" s="4"/>
      <c r="S395" s="4"/>
      <c r="CE395" s="32">
        <f t="shared" si="12"/>
        <v>0</v>
      </c>
      <c r="CF395" s="32">
        <f t="shared" si="13"/>
        <v>0</v>
      </c>
    </row>
    <row r="396" spans="1:84" ht="14.25" customHeight="1">
      <c r="A396" s="9"/>
      <c r="B396" s="33">
        <v>390</v>
      </c>
      <c r="C396" s="2"/>
      <c r="D396" s="59"/>
      <c r="E396" s="2"/>
      <c r="F396" s="2"/>
      <c r="G396" s="55"/>
      <c r="H396" s="2"/>
      <c r="I396" s="65"/>
      <c r="J396" s="41"/>
      <c r="K396" s="4"/>
      <c r="L396" s="4"/>
      <c r="M396" s="4"/>
      <c r="N396" s="4"/>
      <c r="O396" s="4"/>
      <c r="P396" s="4"/>
      <c r="Q396" s="4"/>
      <c r="R396" s="4"/>
      <c r="S396" s="4"/>
      <c r="CE396" s="32">
        <f t="shared" si="12"/>
        <v>0</v>
      </c>
      <c r="CF396" s="32">
        <f t="shared" si="13"/>
        <v>0</v>
      </c>
    </row>
    <row r="397" spans="1:84" ht="14.25" customHeight="1">
      <c r="A397" s="9"/>
      <c r="B397" s="33">
        <v>391</v>
      </c>
      <c r="C397" s="2"/>
      <c r="D397" s="59"/>
      <c r="E397" s="2"/>
      <c r="F397" s="2"/>
      <c r="G397" s="55"/>
      <c r="H397" s="2"/>
      <c r="I397" s="65"/>
      <c r="J397" s="41"/>
      <c r="K397" s="4"/>
      <c r="L397" s="4"/>
      <c r="M397" s="4"/>
      <c r="N397" s="4"/>
      <c r="O397" s="4"/>
      <c r="P397" s="4"/>
      <c r="Q397" s="4"/>
      <c r="R397" s="4"/>
      <c r="S397" s="4"/>
      <c r="CE397" s="32">
        <f t="shared" si="12"/>
        <v>0</v>
      </c>
      <c r="CF397" s="32">
        <f t="shared" si="13"/>
        <v>0</v>
      </c>
    </row>
    <row r="398" spans="1:84" ht="14.25" customHeight="1">
      <c r="A398" s="9"/>
      <c r="B398" s="33">
        <v>392</v>
      </c>
      <c r="C398" s="2"/>
      <c r="D398" s="59"/>
      <c r="E398" s="2"/>
      <c r="F398" s="2"/>
      <c r="G398" s="55"/>
      <c r="H398" s="2"/>
      <c r="I398" s="65"/>
      <c r="J398" s="41"/>
      <c r="K398" s="4"/>
      <c r="L398" s="4"/>
      <c r="M398" s="4"/>
      <c r="N398" s="4"/>
      <c r="O398" s="4"/>
      <c r="P398" s="4"/>
      <c r="Q398" s="4"/>
      <c r="R398" s="4"/>
      <c r="S398" s="4"/>
      <c r="CE398" s="32">
        <f t="shared" si="12"/>
        <v>0</v>
      </c>
      <c r="CF398" s="32">
        <f t="shared" si="13"/>
        <v>0</v>
      </c>
    </row>
    <row r="399" spans="1:84" ht="14.25" customHeight="1">
      <c r="A399" s="9"/>
      <c r="B399" s="33">
        <v>393</v>
      </c>
      <c r="C399" s="2"/>
      <c r="D399" s="59"/>
      <c r="E399" s="2"/>
      <c r="F399" s="2"/>
      <c r="G399" s="55"/>
      <c r="H399" s="2"/>
      <c r="I399" s="65"/>
      <c r="J399" s="41"/>
      <c r="K399" s="4"/>
      <c r="L399" s="4"/>
      <c r="M399" s="4"/>
      <c r="N399" s="4"/>
      <c r="O399" s="4"/>
      <c r="P399" s="4"/>
      <c r="Q399" s="4"/>
      <c r="R399" s="4"/>
      <c r="S399" s="4"/>
      <c r="CE399" s="32">
        <f t="shared" si="12"/>
        <v>0</v>
      </c>
      <c r="CF399" s="32">
        <f t="shared" si="13"/>
        <v>0</v>
      </c>
    </row>
    <row r="400" spans="1:84" ht="14.25" customHeight="1">
      <c r="A400" s="9"/>
      <c r="B400" s="33">
        <v>394</v>
      </c>
      <c r="C400" s="2"/>
      <c r="D400" s="59"/>
      <c r="E400" s="2"/>
      <c r="F400" s="2"/>
      <c r="G400" s="55"/>
      <c r="H400" s="2"/>
      <c r="I400" s="65"/>
      <c r="J400" s="41"/>
      <c r="K400" s="4"/>
      <c r="L400" s="4"/>
      <c r="M400" s="4"/>
      <c r="N400" s="4"/>
      <c r="O400" s="4"/>
      <c r="P400" s="4"/>
      <c r="Q400" s="4"/>
      <c r="R400" s="4"/>
      <c r="S400" s="4"/>
      <c r="CE400" s="32">
        <f t="shared" si="12"/>
        <v>0</v>
      </c>
      <c r="CF400" s="32">
        <f t="shared" si="13"/>
        <v>0</v>
      </c>
    </row>
    <row r="401" spans="1:84" ht="14.25" customHeight="1">
      <c r="A401" s="9"/>
      <c r="B401" s="33">
        <v>395</v>
      </c>
      <c r="C401" s="2"/>
      <c r="D401" s="59"/>
      <c r="E401" s="2"/>
      <c r="F401" s="2"/>
      <c r="G401" s="55"/>
      <c r="H401" s="2"/>
      <c r="I401" s="65"/>
      <c r="J401" s="41"/>
      <c r="K401" s="4"/>
      <c r="L401" s="4"/>
      <c r="M401" s="4"/>
      <c r="N401" s="4"/>
      <c r="O401" s="4"/>
      <c r="P401" s="4"/>
      <c r="Q401" s="4"/>
      <c r="R401" s="4"/>
      <c r="S401" s="4"/>
      <c r="CE401" s="32">
        <f t="shared" si="12"/>
        <v>0</v>
      </c>
      <c r="CF401" s="32">
        <f t="shared" si="13"/>
        <v>0</v>
      </c>
    </row>
    <row r="402" spans="1:84" ht="14.25" customHeight="1">
      <c r="A402" s="9"/>
      <c r="B402" s="33">
        <v>396</v>
      </c>
      <c r="C402" s="2"/>
      <c r="D402" s="59"/>
      <c r="E402" s="2"/>
      <c r="F402" s="2"/>
      <c r="G402" s="55"/>
      <c r="H402" s="2"/>
      <c r="I402" s="65"/>
      <c r="J402" s="41"/>
      <c r="K402" s="4"/>
      <c r="L402" s="4"/>
      <c r="M402" s="4"/>
      <c r="N402" s="4"/>
      <c r="O402" s="4"/>
      <c r="P402" s="4"/>
      <c r="Q402" s="4"/>
      <c r="R402" s="4"/>
      <c r="S402" s="4"/>
      <c r="CE402" s="32">
        <f t="shared" si="12"/>
        <v>0</v>
      </c>
      <c r="CF402" s="32">
        <f t="shared" si="13"/>
        <v>0</v>
      </c>
    </row>
    <row r="403" spans="1:84" ht="14.25" customHeight="1">
      <c r="A403" s="9"/>
      <c r="B403" s="33">
        <v>397</v>
      </c>
      <c r="C403" s="2"/>
      <c r="D403" s="59"/>
      <c r="E403" s="2"/>
      <c r="F403" s="2"/>
      <c r="G403" s="55"/>
      <c r="H403" s="2"/>
      <c r="I403" s="65"/>
      <c r="J403" s="41"/>
      <c r="K403" s="4"/>
      <c r="L403" s="4"/>
      <c r="M403" s="4"/>
      <c r="N403" s="4"/>
      <c r="O403" s="4"/>
      <c r="P403" s="4"/>
      <c r="Q403" s="4"/>
      <c r="R403" s="4"/>
      <c r="S403" s="4"/>
      <c r="CE403" s="32">
        <f t="shared" si="12"/>
        <v>0</v>
      </c>
      <c r="CF403" s="32">
        <f t="shared" si="13"/>
        <v>0</v>
      </c>
    </row>
    <row r="404" spans="1:84" ht="14.25" customHeight="1">
      <c r="A404" s="9"/>
      <c r="B404" s="33">
        <v>398</v>
      </c>
      <c r="C404" s="2"/>
      <c r="D404" s="59"/>
      <c r="E404" s="2"/>
      <c r="F404" s="2"/>
      <c r="G404" s="55"/>
      <c r="H404" s="2"/>
      <c r="I404" s="65"/>
      <c r="J404" s="41"/>
      <c r="K404" s="4"/>
      <c r="L404" s="4"/>
      <c r="M404" s="4"/>
      <c r="N404" s="4"/>
      <c r="O404" s="4"/>
      <c r="P404" s="4"/>
      <c r="Q404" s="4"/>
      <c r="R404" s="4"/>
      <c r="S404" s="4"/>
      <c r="CE404" s="32">
        <f t="shared" si="12"/>
        <v>0</v>
      </c>
      <c r="CF404" s="32">
        <f t="shared" si="13"/>
        <v>0</v>
      </c>
    </row>
    <row r="405" spans="1:84" ht="14.25" customHeight="1">
      <c r="A405" s="9"/>
      <c r="B405" s="33">
        <v>399</v>
      </c>
      <c r="C405" s="2"/>
      <c r="D405" s="59"/>
      <c r="E405" s="2"/>
      <c r="F405" s="2"/>
      <c r="G405" s="55"/>
      <c r="H405" s="2"/>
      <c r="I405" s="65"/>
      <c r="J405" s="41"/>
      <c r="K405" s="4"/>
      <c r="L405" s="4"/>
      <c r="M405" s="4"/>
      <c r="N405" s="4"/>
      <c r="O405" s="4"/>
      <c r="P405" s="4"/>
      <c r="Q405" s="4"/>
      <c r="R405" s="4"/>
      <c r="S405" s="4"/>
      <c r="CE405" s="32">
        <f t="shared" si="12"/>
        <v>0</v>
      </c>
      <c r="CF405" s="32">
        <f t="shared" si="13"/>
        <v>0</v>
      </c>
    </row>
    <row r="406" spans="1:84" ht="14.25" customHeight="1">
      <c r="A406" s="9"/>
      <c r="B406" s="33">
        <v>400</v>
      </c>
      <c r="C406" s="2"/>
      <c r="D406" s="59"/>
      <c r="E406" s="2"/>
      <c r="F406" s="2"/>
      <c r="G406" s="55"/>
      <c r="H406" s="2"/>
      <c r="I406" s="65"/>
      <c r="J406" s="41"/>
      <c r="K406" s="4"/>
      <c r="L406" s="4"/>
      <c r="M406" s="4"/>
      <c r="N406" s="4"/>
      <c r="O406" s="4"/>
      <c r="P406" s="4"/>
      <c r="Q406" s="4"/>
      <c r="R406" s="4"/>
      <c r="S406" s="4"/>
      <c r="CE406" s="32">
        <f t="shared" si="12"/>
        <v>0</v>
      </c>
      <c r="CF406" s="32">
        <f t="shared" si="13"/>
        <v>0</v>
      </c>
    </row>
    <row r="407" spans="1:84" ht="14.25" customHeight="1">
      <c r="A407" s="9"/>
      <c r="B407" s="33">
        <v>401</v>
      </c>
      <c r="C407" s="2"/>
      <c r="D407" s="59"/>
      <c r="E407" s="2"/>
      <c r="F407" s="2"/>
      <c r="G407" s="55"/>
      <c r="H407" s="2"/>
      <c r="I407" s="65"/>
      <c r="J407" s="41"/>
      <c r="K407" s="4"/>
      <c r="L407" s="4"/>
      <c r="M407" s="4"/>
      <c r="N407" s="4"/>
      <c r="O407" s="4"/>
      <c r="P407" s="4"/>
      <c r="Q407" s="4"/>
      <c r="R407" s="4"/>
      <c r="S407" s="4"/>
      <c r="CE407" s="32">
        <f t="shared" si="12"/>
        <v>0</v>
      </c>
      <c r="CF407" s="32">
        <f t="shared" si="13"/>
        <v>0</v>
      </c>
    </row>
    <row r="408" spans="1:84" ht="14.25" customHeight="1">
      <c r="A408" s="9"/>
      <c r="B408" s="33">
        <v>402</v>
      </c>
      <c r="C408" s="2"/>
      <c r="D408" s="59"/>
      <c r="E408" s="2"/>
      <c r="F408" s="2"/>
      <c r="G408" s="55"/>
      <c r="H408" s="2"/>
      <c r="I408" s="65"/>
      <c r="J408" s="41"/>
      <c r="K408" s="4"/>
      <c r="L408" s="4"/>
      <c r="M408" s="4"/>
      <c r="N408" s="4"/>
      <c r="O408" s="4"/>
      <c r="P408" s="4"/>
      <c r="Q408" s="4"/>
      <c r="R408" s="4"/>
      <c r="S408" s="4"/>
      <c r="CE408" s="32">
        <f t="shared" si="12"/>
        <v>0</v>
      </c>
      <c r="CF408" s="32">
        <f t="shared" si="13"/>
        <v>0</v>
      </c>
    </row>
    <row r="409" spans="1:84" ht="14.25" customHeight="1">
      <c r="A409" s="9"/>
      <c r="B409" s="33">
        <v>403</v>
      </c>
      <c r="C409" s="2"/>
      <c r="D409" s="59"/>
      <c r="E409" s="2"/>
      <c r="F409" s="2"/>
      <c r="G409" s="55"/>
      <c r="H409" s="2"/>
      <c r="I409" s="65"/>
      <c r="J409" s="41"/>
      <c r="K409" s="4"/>
      <c r="L409" s="4"/>
      <c r="M409" s="4"/>
      <c r="N409" s="4"/>
      <c r="O409" s="4"/>
      <c r="P409" s="4"/>
      <c r="Q409" s="4"/>
      <c r="R409" s="4"/>
      <c r="S409" s="4"/>
      <c r="CE409" s="32">
        <f t="shared" si="12"/>
        <v>0</v>
      </c>
      <c r="CF409" s="32">
        <f t="shared" si="13"/>
        <v>0</v>
      </c>
    </row>
    <row r="410" spans="1:84" ht="14.25" customHeight="1">
      <c r="A410" s="9"/>
      <c r="B410" s="33">
        <v>404</v>
      </c>
      <c r="C410" s="2"/>
      <c r="D410" s="59"/>
      <c r="E410" s="2"/>
      <c r="F410" s="2"/>
      <c r="G410" s="55"/>
      <c r="H410" s="2"/>
      <c r="I410" s="65"/>
      <c r="J410" s="41"/>
      <c r="K410" s="4"/>
      <c r="L410" s="4"/>
      <c r="M410" s="4"/>
      <c r="N410" s="4"/>
      <c r="O410" s="4"/>
      <c r="P410" s="4"/>
      <c r="Q410" s="4"/>
      <c r="R410" s="4"/>
      <c r="S410" s="4"/>
      <c r="CE410" s="32">
        <f t="shared" si="12"/>
        <v>0</v>
      </c>
      <c r="CF410" s="32">
        <f t="shared" si="13"/>
        <v>0</v>
      </c>
    </row>
    <row r="411" spans="1:84" ht="14.25" customHeight="1">
      <c r="A411" s="9"/>
      <c r="B411" s="33">
        <v>405</v>
      </c>
      <c r="C411" s="2"/>
      <c r="D411" s="59"/>
      <c r="E411" s="2"/>
      <c r="F411" s="2"/>
      <c r="G411" s="55"/>
      <c r="H411" s="2"/>
      <c r="I411" s="65"/>
      <c r="J411" s="41"/>
      <c r="K411" s="4"/>
      <c r="L411" s="4"/>
      <c r="M411" s="4"/>
      <c r="N411" s="4"/>
      <c r="O411" s="4"/>
      <c r="P411" s="4"/>
      <c r="Q411" s="4"/>
      <c r="R411" s="4"/>
      <c r="S411" s="4"/>
      <c r="CE411" s="32">
        <f t="shared" si="12"/>
        <v>0</v>
      </c>
      <c r="CF411" s="32">
        <f t="shared" si="13"/>
        <v>0</v>
      </c>
    </row>
    <row r="412" spans="1:84" ht="14.25" customHeight="1">
      <c r="A412" s="9"/>
      <c r="B412" s="33">
        <v>406</v>
      </c>
      <c r="C412" s="2"/>
      <c r="D412" s="59"/>
      <c r="E412" s="2"/>
      <c r="F412" s="2"/>
      <c r="G412" s="55"/>
      <c r="H412" s="2"/>
      <c r="I412" s="65"/>
      <c r="J412" s="41"/>
      <c r="K412" s="4"/>
      <c r="L412" s="4"/>
      <c r="M412" s="4"/>
      <c r="N412" s="4"/>
      <c r="O412" s="4"/>
      <c r="P412" s="4"/>
      <c r="Q412" s="4"/>
      <c r="R412" s="4"/>
      <c r="S412" s="4"/>
      <c r="CE412" s="32">
        <f t="shared" si="12"/>
        <v>0</v>
      </c>
      <c r="CF412" s="32">
        <f t="shared" si="13"/>
        <v>0</v>
      </c>
    </row>
    <row r="413" spans="1:84" ht="14.25" customHeight="1">
      <c r="A413" s="9"/>
      <c r="B413" s="33">
        <v>407</v>
      </c>
      <c r="C413" s="2"/>
      <c r="D413" s="59"/>
      <c r="E413" s="2"/>
      <c r="F413" s="2"/>
      <c r="G413" s="55"/>
      <c r="H413" s="2"/>
      <c r="I413" s="65"/>
      <c r="J413" s="41"/>
      <c r="K413" s="4"/>
      <c r="L413" s="4"/>
      <c r="M413" s="4"/>
      <c r="N413" s="4"/>
      <c r="O413" s="4"/>
      <c r="P413" s="4"/>
      <c r="Q413" s="4"/>
      <c r="R413" s="4"/>
      <c r="S413" s="4"/>
      <c r="CE413" s="32">
        <f t="shared" si="12"/>
        <v>0</v>
      </c>
      <c r="CF413" s="32">
        <f t="shared" si="13"/>
        <v>0</v>
      </c>
    </row>
    <row r="414" spans="1:84" ht="14.25" customHeight="1">
      <c r="A414" s="9"/>
      <c r="B414" s="33">
        <v>408</v>
      </c>
      <c r="C414" s="2"/>
      <c r="D414" s="59"/>
      <c r="E414" s="2"/>
      <c r="F414" s="2"/>
      <c r="G414" s="55"/>
      <c r="H414" s="2"/>
      <c r="I414" s="65"/>
      <c r="J414" s="41"/>
      <c r="K414" s="4"/>
      <c r="L414" s="4"/>
      <c r="M414" s="4"/>
      <c r="N414" s="4"/>
      <c r="O414" s="4"/>
      <c r="P414" s="4"/>
      <c r="Q414" s="4"/>
      <c r="R414" s="4"/>
      <c r="S414" s="4"/>
      <c r="CE414" s="32">
        <f t="shared" si="12"/>
        <v>0</v>
      </c>
      <c r="CF414" s="32">
        <f t="shared" si="13"/>
        <v>0</v>
      </c>
    </row>
    <row r="415" spans="1:84" ht="14.25" customHeight="1">
      <c r="A415" s="9"/>
      <c r="B415" s="33">
        <v>409</v>
      </c>
      <c r="C415" s="2"/>
      <c r="D415" s="59"/>
      <c r="E415" s="2"/>
      <c r="F415" s="2"/>
      <c r="G415" s="55"/>
      <c r="H415" s="2"/>
      <c r="I415" s="65"/>
      <c r="J415" s="41"/>
      <c r="K415" s="4"/>
      <c r="L415" s="4"/>
      <c r="M415" s="4"/>
      <c r="N415" s="4"/>
      <c r="O415" s="4"/>
      <c r="P415" s="4"/>
      <c r="Q415" s="4"/>
      <c r="R415" s="4"/>
      <c r="S415" s="4"/>
      <c r="CE415" s="32">
        <f t="shared" si="12"/>
        <v>0</v>
      </c>
      <c r="CF415" s="32">
        <f t="shared" si="13"/>
        <v>0</v>
      </c>
    </row>
    <row r="416" spans="1:84" ht="14.25" customHeight="1">
      <c r="A416" s="9"/>
      <c r="B416" s="33">
        <v>410</v>
      </c>
      <c r="C416" s="2"/>
      <c r="D416" s="59"/>
      <c r="E416" s="2"/>
      <c r="F416" s="2"/>
      <c r="G416" s="55"/>
      <c r="H416" s="2"/>
      <c r="I416" s="65"/>
      <c r="J416" s="41"/>
      <c r="K416" s="4"/>
      <c r="L416" s="4"/>
      <c r="M416" s="4"/>
      <c r="N416" s="4"/>
      <c r="O416" s="4"/>
      <c r="P416" s="4"/>
      <c r="Q416" s="4"/>
      <c r="R416" s="4"/>
      <c r="S416" s="4"/>
      <c r="CE416" s="32">
        <f t="shared" si="12"/>
        <v>0</v>
      </c>
      <c r="CF416" s="32">
        <f t="shared" si="13"/>
        <v>0</v>
      </c>
    </row>
    <row r="417" spans="1:84" ht="14.25" customHeight="1">
      <c r="A417" s="9"/>
      <c r="B417" s="33">
        <v>411</v>
      </c>
      <c r="C417" s="2"/>
      <c r="D417" s="59"/>
      <c r="E417" s="2"/>
      <c r="F417" s="2"/>
      <c r="G417" s="55"/>
      <c r="H417" s="2"/>
      <c r="I417" s="65"/>
      <c r="J417" s="41"/>
      <c r="K417" s="4"/>
      <c r="L417" s="4"/>
      <c r="M417" s="4"/>
      <c r="N417" s="4"/>
      <c r="O417" s="4"/>
      <c r="P417" s="4"/>
      <c r="Q417" s="4"/>
      <c r="R417" s="4"/>
      <c r="S417" s="4"/>
      <c r="CE417" s="32">
        <f t="shared" si="12"/>
        <v>0</v>
      </c>
      <c r="CF417" s="32">
        <f t="shared" si="13"/>
        <v>0</v>
      </c>
    </row>
    <row r="418" spans="1:84" ht="14.25" customHeight="1">
      <c r="A418" s="9"/>
      <c r="B418" s="33">
        <v>412</v>
      </c>
      <c r="C418" s="2"/>
      <c r="D418" s="59"/>
      <c r="E418" s="2"/>
      <c r="F418" s="2"/>
      <c r="G418" s="55"/>
      <c r="H418" s="2"/>
      <c r="I418" s="65"/>
      <c r="J418" s="41"/>
      <c r="K418" s="4"/>
      <c r="L418" s="4"/>
      <c r="M418" s="4"/>
      <c r="N418" s="4"/>
      <c r="O418" s="4"/>
      <c r="P418" s="4"/>
      <c r="Q418" s="4"/>
      <c r="R418" s="4"/>
      <c r="S418" s="4"/>
      <c r="CE418" s="32">
        <f t="shared" si="12"/>
        <v>0</v>
      </c>
      <c r="CF418" s="32">
        <f t="shared" si="13"/>
        <v>0</v>
      </c>
    </row>
    <row r="419" spans="1:84" ht="14.25" customHeight="1">
      <c r="A419" s="9"/>
      <c r="B419" s="33">
        <v>413</v>
      </c>
      <c r="C419" s="2"/>
      <c r="D419" s="59"/>
      <c r="E419" s="2"/>
      <c r="F419" s="2"/>
      <c r="G419" s="55"/>
      <c r="H419" s="2"/>
      <c r="I419" s="65"/>
      <c r="J419" s="41"/>
      <c r="K419" s="4"/>
      <c r="L419" s="4"/>
      <c r="M419" s="4"/>
      <c r="N419" s="4"/>
      <c r="O419" s="4"/>
      <c r="P419" s="4"/>
      <c r="Q419" s="4"/>
      <c r="R419" s="4"/>
      <c r="S419" s="4"/>
      <c r="CE419" s="32">
        <f t="shared" si="12"/>
        <v>0</v>
      </c>
      <c r="CF419" s="32">
        <f t="shared" si="13"/>
        <v>0</v>
      </c>
    </row>
    <row r="420" spans="1:84" ht="14.25" customHeight="1">
      <c r="A420" s="9"/>
      <c r="B420" s="33">
        <v>414</v>
      </c>
      <c r="C420" s="2"/>
      <c r="D420" s="59"/>
      <c r="E420" s="2"/>
      <c r="F420" s="2"/>
      <c r="G420" s="55"/>
      <c r="H420" s="2"/>
      <c r="I420" s="65"/>
      <c r="J420" s="41"/>
      <c r="K420" s="4"/>
      <c r="L420" s="4"/>
      <c r="M420" s="4"/>
      <c r="N420" s="4"/>
      <c r="O420" s="4"/>
      <c r="P420" s="4"/>
      <c r="Q420" s="4"/>
      <c r="R420" s="4"/>
      <c r="S420" s="4"/>
      <c r="CE420" s="32">
        <f t="shared" si="12"/>
        <v>0</v>
      </c>
      <c r="CF420" s="32">
        <f t="shared" si="13"/>
        <v>0</v>
      </c>
    </row>
    <row r="421" spans="1:84" ht="14.25" customHeight="1">
      <c r="A421" s="9"/>
      <c r="B421" s="33">
        <v>415</v>
      </c>
      <c r="C421" s="2"/>
      <c r="D421" s="59"/>
      <c r="E421" s="2"/>
      <c r="F421" s="2"/>
      <c r="G421" s="55"/>
      <c r="H421" s="2"/>
      <c r="I421" s="65"/>
      <c r="J421" s="41"/>
      <c r="K421" s="4"/>
      <c r="L421" s="4"/>
      <c r="M421" s="4"/>
      <c r="N421" s="4"/>
      <c r="O421" s="4"/>
      <c r="P421" s="4"/>
      <c r="Q421" s="4"/>
      <c r="R421" s="4"/>
      <c r="S421" s="4"/>
      <c r="CE421" s="32">
        <f t="shared" si="12"/>
        <v>0</v>
      </c>
      <c r="CF421" s="32">
        <f t="shared" si="13"/>
        <v>0</v>
      </c>
    </row>
    <row r="422" spans="1:84" ht="14.25" customHeight="1">
      <c r="A422" s="9"/>
      <c r="B422" s="33">
        <v>416</v>
      </c>
      <c r="C422" s="2"/>
      <c r="D422" s="59"/>
      <c r="E422" s="2"/>
      <c r="F422" s="2"/>
      <c r="G422" s="55"/>
      <c r="H422" s="2"/>
      <c r="I422" s="65"/>
      <c r="J422" s="41"/>
      <c r="K422" s="4"/>
      <c r="L422" s="4"/>
      <c r="M422" s="4"/>
      <c r="N422" s="4"/>
      <c r="O422" s="4"/>
      <c r="P422" s="4"/>
      <c r="Q422" s="4"/>
      <c r="R422" s="4"/>
      <c r="S422" s="4"/>
      <c r="CE422" s="32">
        <f t="shared" si="12"/>
        <v>0</v>
      </c>
      <c r="CF422" s="32">
        <f t="shared" si="13"/>
        <v>0</v>
      </c>
    </row>
    <row r="423" spans="1:84" ht="14.25" customHeight="1">
      <c r="A423" s="9"/>
      <c r="B423" s="33">
        <v>417</v>
      </c>
      <c r="C423" s="2"/>
      <c r="D423" s="59"/>
      <c r="E423" s="2"/>
      <c r="F423" s="2"/>
      <c r="G423" s="55"/>
      <c r="H423" s="2"/>
      <c r="I423" s="65"/>
      <c r="J423" s="41"/>
      <c r="K423" s="4"/>
      <c r="L423" s="4"/>
      <c r="M423" s="4"/>
      <c r="N423" s="4"/>
      <c r="O423" s="4"/>
      <c r="P423" s="4"/>
      <c r="Q423" s="4"/>
      <c r="R423" s="4"/>
      <c r="S423" s="4"/>
      <c r="CE423" s="32">
        <f t="shared" si="12"/>
        <v>0</v>
      </c>
      <c r="CF423" s="32">
        <f t="shared" si="13"/>
        <v>0</v>
      </c>
    </row>
    <row r="424" spans="1:84" ht="14.25" customHeight="1">
      <c r="A424" s="9"/>
      <c r="B424" s="33">
        <v>418</v>
      </c>
      <c r="C424" s="2"/>
      <c r="D424" s="59"/>
      <c r="E424" s="2"/>
      <c r="F424" s="2"/>
      <c r="G424" s="55"/>
      <c r="H424" s="2"/>
      <c r="I424" s="65"/>
      <c r="J424" s="41"/>
      <c r="K424" s="4"/>
      <c r="L424" s="4"/>
      <c r="M424" s="4"/>
      <c r="N424" s="4"/>
      <c r="O424" s="4"/>
      <c r="P424" s="4"/>
      <c r="Q424" s="4"/>
      <c r="R424" s="4"/>
      <c r="S424" s="4"/>
      <c r="CE424" s="32">
        <f t="shared" si="12"/>
        <v>0</v>
      </c>
      <c r="CF424" s="32">
        <f t="shared" si="13"/>
        <v>0</v>
      </c>
    </row>
    <row r="425" spans="1:84" ht="14.25" customHeight="1">
      <c r="A425" s="9"/>
      <c r="B425" s="33">
        <v>419</v>
      </c>
      <c r="C425" s="2"/>
      <c r="D425" s="59"/>
      <c r="E425" s="2"/>
      <c r="F425" s="2"/>
      <c r="G425" s="55"/>
      <c r="H425" s="2"/>
      <c r="I425" s="65"/>
      <c r="J425" s="41"/>
      <c r="K425" s="4"/>
      <c r="L425" s="4"/>
      <c r="M425" s="4"/>
      <c r="N425" s="4"/>
      <c r="O425" s="4"/>
      <c r="P425" s="4"/>
      <c r="Q425" s="4"/>
      <c r="R425" s="4"/>
      <c r="S425" s="4"/>
      <c r="CE425" s="32">
        <f t="shared" si="12"/>
        <v>0</v>
      </c>
      <c r="CF425" s="32">
        <f t="shared" si="13"/>
        <v>0</v>
      </c>
    </row>
    <row r="426" spans="1:84" ht="14.25" customHeight="1">
      <c r="A426" s="9"/>
      <c r="B426" s="33">
        <v>420</v>
      </c>
      <c r="C426" s="2"/>
      <c r="D426" s="59"/>
      <c r="E426" s="2"/>
      <c r="F426" s="2"/>
      <c r="G426" s="55"/>
      <c r="H426" s="2"/>
      <c r="I426" s="65"/>
      <c r="J426" s="41"/>
      <c r="K426" s="4"/>
      <c r="L426" s="4"/>
      <c r="M426" s="4"/>
      <c r="N426" s="4"/>
      <c r="O426" s="4"/>
      <c r="P426" s="4"/>
      <c r="Q426" s="4"/>
      <c r="R426" s="4"/>
      <c r="S426" s="4"/>
      <c r="CE426" s="32">
        <f t="shared" si="12"/>
        <v>0</v>
      </c>
      <c r="CF426" s="32">
        <f t="shared" si="13"/>
        <v>0</v>
      </c>
    </row>
    <row r="427" spans="1:84" ht="14.25" customHeight="1">
      <c r="A427" s="9"/>
      <c r="B427" s="33">
        <v>421</v>
      </c>
      <c r="C427" s="2"/>
      <c r="D427" s="59"/>
      <c r="E427" s="2"/>
      <c r="F427" s="2"/>
      <c r="G427" s="55"/>
      <c r="H427" s="2"/>
      <c r="I427" s="65"/>
      <c r="J427" s="41"/>
      <c r="K427" s="4"/>
      <c r="L427" s="4"/>
      <c r="M427" s="4"/>
      <c r="N427" s="4"/>
      <c r="O427" s="4"/>
      <c r="P427" s="4"/>
      <c r="Q427" s="4"/>
      <c r="R427" s="4"/>
      <c r="S427" s="4"/>
      <c r="CE427" s="32">
        <f t="shared" si="12"/>
        <v>0</v>
      </c>
      <c r="CF427" s="32">
        <f t="shared" si="13"/>
        <v>0</v>
      </c>
    </row>
    <row r="428" spans="1:84" ht="14.25" customHeight="1">
      <c r="A428" s="9"/>
      <c r="B428" s="33">
        <v>422</v>
      </c>
      <c r="C428" s="2"/>
      <c r="D428" s="59"/>
      <c r="E428" s="2"/>
      <c r="F428" s="2"/>
      <c r="G428" s="55"/>
      <c r="H428" s="2"/>
      <c r="I428" s="65"/>
      <c r="J428" s="41"/>
      <c r="K428" s="4"/>
      <c r="L428" s="4"/>
      <c r="M428" s="4"/>
      <c r="N428" s="4"/>
      <c r="O428" s="4"/>
      <c r="P428" s="4"/>
      <c r="Q428" s="4"/>
      <c r="R428" s="4"/>
      <c r="S428" s="4"/>
      <c r="CE428" s="32">
        <f t="shared" si="12"/>
        <v>0</v>
      </c>
      <c r="CF428" s="32">
        <f t="shared" si="13"/>
        <v>0</v>
      </c>
    </row>
    <row r="429" spans="1:84" ht="14.25" customHeight="1">
      <c r="A429" s="9"/>
      <c r="B429" s="33">
        <v>423</v>
      </c>
      <c r="C429" s="2"/>
      <c r="D429" s="59"/>
      <c r="E429" s="2"/>
      <c r="F429" s="2"/>
      <c r="G429" s="55"/>
      <c r="H429" s="2"/>
      <c r="I429" s="65"/>
      <c r="J429" s="41"/>
      <c r="K429" s="4"/>
      <c r="L429" s="4"/>
      <c r="M429" s="4"/>
      <c r="N429" s="4"/>
      <c r="O429" s="4"/>
      <c r="P429" s="4"/>
      <c r="Q429" s="4"/>
      <c r="R429" s="4"/>
      <c r="S429" s="4"/>
      <c r="CE429" s="32">
        <f t="shared" si="12"/>
        <v>0</v>
      </c>
      <c r="CF429" s="32">
        <f t="shared" si="13"/>
        <v>0</v>
      </c>
    </row>
    <row r="430" spans="1:84" ht="14.25" customHeight="1">
      <c r="A430" s="9"/>
      <c r="B430" s="33">
        <v>424</v>
      </c>
      <c r="C430" s="2"/>
      <c r="D430" s="59"/>
      <c r="E430" s="2"/>
      <c r="F430" s="2"/>
      <c r="G430" s="55"/>
      <c r="H430" s="2"/>
      <c r="I430" s="65"/>
      <c r="J430" s="41"/>
      <c r="K430" s="4"/>
      <c r="L430" s="4"/>
      <c r="M430" s="4"/>
      <c r="N430" s="4"/>
      <c r="O430" s="4"/>
      <c r="P430" s="4"/>
      <c r="Q430" s="4"/>
      <c r="R430" s="4"/>
      <c r="S430" s="4"/>
      <c r="CE430" s="32">
        <f t="shared" si="12"/>
        <v>0</v>
      </c>
      <c r="CF430" s="32">
        <f t="shared" si="13"/>
        <v>0</v>
      </c>
    </row>
    <row r="431" spans="1:84" ht="14.25" customHeight="1">
      <c r="A431" s="9"/>
      <c r="B431" s="33">
        <v>425</v>
      </c>
      <c r="C431" s="2"/>
      <c r="D431" s="59"/>
      <c r="E431" s="2"/>
      <c r="F431" s="2"/>
      <c r="G431" s="55"/>
      <c r="H431" s="2"/>
      <c r="I431" s="65"/>
      <c r="J431" s="41"/>
      <c r="K431" s="4"/>
      <c r="L431" s="4"/>
      <c r="M431" s="4"/>
      <c r="N431" s="4"/>
      <c r="O431" s="4"/>
      <c r="P431" s="4"/>
      <c r="Q431" s="4"/>
      <c r="R431" s="4"/>
      <c r="S431" s="4"/>
      <c r="CE431" s="32">
        <f t="shared" si="12"/>
        <v>0</v>
      </c>
      <c r="CF431" s="32">
        <f t="shared" si="13"/>
        <v>0</v>
      </c>
    </row>
    <row r="432" spans="1:84" ht="14.25" customHeight="1">
      <c r="A432" s="9"/>
      <c r="B432" s="33">
        <v>426</v>
      </c>
      <c r="C432" s="2"/>
      <c r="D432" s="59"/>
      <c r="E432" s="2"/>
      <c r="F432" s="2"/>
      <c r="G432" s="55"/>
      <c r="H432" s="2"/>
      <c r="I432" s="65"/>
      <c r="J432" s="41"/>
      <c r="K432" s="4"/>
      <c r="L432" s="4"/>
      <c r="M432" s="4"/>
      <c r="N432" s="4"/>
      <c r="O432" s="4"/>
      <c r="P432" s="4"/>
      <c r="Q432" s="4"/>
      <c r="R432" s="4"/>
      <c r="S432" s="4"/>
      <c r="CE432" s="32">
        <f t="shared" si="12"/>
        <v>0</v>
      </c>
      <c r="CF432" s="32">
        <f t="shared" si="13"/>
        <v>0</v>
      </c>
    </row>
    <row r="433" spans="1:84" ht="14.25" customHeight="1">
      <c r="A433" s="9"/>
      <c r="B433" s="33">
        <v>427</v>
      </c>
      <c r="C433" s="2"/>
      <c r="D433" s="59"/>
      <c r="E433" s="2"/>
      <c r="F433" s="2"/>
      <c r="G433" s="55"/>
      <c r="H433" s="2"/>
      <c r="I433" s="65"/>
      <c r="J433" s="41"/>
      <c r="K433" s="4"/>
      <c r="L433" s="4"/>
      <c r="M433" s="4"/>
      <c r="N433" s="4"/>
      <c r="O433" s="4"/>
      <c r="P433" s="4"/>
      <c r="Q433" s="4"/>
      <c r="R433" s="4"/>
      <c r="S433" s="4"/>
      <c r="CE433" s="32">
        <f t="shared" si="12"/>
        <v>0</v>
      </c>
      <c r="CF433" s="32">
        <f t="shared" si="13"/>
        <v>0</v>
      </c>
    </row>
    <row r="434" spans="1:84" ht="14.25" customHeight="1">
      <c r="A434" s="9"/>
      <c r="B434" s="33">
        <v>428</v>
      </c>
      <c r="C434" s="2"/>
      <c r="D434" s="59"/>
      <c r="E434" s="2"/>
      <c r="F434" s="2"/>
      <c r="G434" s="55"/>
      <c r="H434" s="2"/>
      <c r="I434" s="65"/>
      <c r="J434" s="41"/>
      <c r="K434" s="4"/>
      <c r="L434" s="4"/>
      <c r="M434" s="4"/>
      <c r="N434" s="4"/>
      <c r="O434" s="4"/>
      <c r="P434" s="4"/>
      <c r="Q434" s="4"/>
      <c r="R434" s="4"/>
      <c r="S434" s="4"/>
      <c r="CE434" s="32">
        <f t="shared" si="12"/>
        <v>0</v>
      </c>
      <c r="CF434" s="32">
        <f t="shared" si="13"/>
        <v>0</v>
      </c>
    </row>
    <row r="435" spans="1:84" ht="14.25" customHeight="1">
      <c r="A435" s="9"/>
      <c r="B435" s="33">
        <v>429</v>
      </c>
      <c r="C435" s="2"/>
      <c r="D435" s="59"/>
      <c r="E435" s="2"/>
      <c r="F435" s="2"/>
      <c r="G435" s="55"/>
      <c r="H435" s="2"/>
      <c r="I435" s="65"/>
      <c r="J435" s="41"/>
      <c r="K435" s="4"/>
      <c r="L435" s="4"/>
      <c r="M435" s="4"/>
      <c r="N435" s="4"/>
      <c r="O435" s="4"/>
      <c r="P435" s="4"/>
      <c r="Q435" s="4"/>
      <c r="R435" s="4"/>
      <c r="S435" s="4"/>
      <c r="CE435" s="32">
        <f t="shared" si="12"/>
        <v>0</v>
      </c>
      <c r="CF435" s="32">
        <f t="shared" si="13"/>
        <v>0</v>
      </c>
    </row>
    <row r="436" spans="1:84" ht="14.25" customHeight="1">
      <c r="A436" s="9"/>
      <c r="B436" s="33">
        <v>430</v>
      </c>
      <c r="C436" s="2"/>
      <c r="D436" s="59"/>
      <c r="E436" s="2"/>
      <c r="F436" s="2"/>
      <c r="G436" s="55"/>
      <c r="H436" s="2"/>
      <c r="I436" s="65"/>
      <c r="J436" s="41"/>
      <c r="K436" s="4"/>
      <c r="L436" s="4"/>
      <c r="M436" s="4"/>
      <c r="N436" s="4"/>
      <c r="O436" s="4"/>
      <c r="P436" s="4"/>
      <c r="Q436" s="4"/>
      <c r="R436" s="4"/>
      <c r="S436" s="4"/>
      <c r="CE436" s="32">
        <f t="shared" si="12"/>
        <v>0</v>
      </c>
      <c r="CF436" s="32">
        <f t="shared" si="13"/>
        <v>0</v>
      </c>
    </row>
    <row r="437" spans="1:84" ht="14.25" customHeight="1">
      <c r="A437" s="9"/>
      <c r="B437" s="33">
        <v>431</v>
      </c>
      <c r="C437" s="2"/>
      <c r="D437" s="59"/>
      <c r="E437" s="2"/>
      <c r="F437" s="2"/>
      <c r="G437" s="55"/>
      <c r="H437" s="2"/>
      <c r="I437" s="65"/>
      <c r="J437" s="41"/>
      <c r="K437" s="4"/>
      <c r="L437" s="4"/>
      <c r="M437" s="4"/>
      <c r="N437" s="4"/>
      <c r="O437" s="4"/>
      <c r="P437" s="4"/>
      <c r="Q437" s="4"/>
      <c r="R437" s="4"/>
      <c r="S437" s="4"/>
      <c r="CE437" s="32">
        <f t="shared" si="12"/>
        <v>0</v>
      </c>
      <c r="CF437" s="32">
        <f t="shared" si="13"/>
        <v>0</v>
      </c>
    </row>
    <row r="438" spans="1:84" ht="14.25" customHeight="1">
      <c r="A438" s="9"/>
      <c r="B438" s="33">
        <v>432</v>
      </c>
      <c r="C438" s="2"/>
      <c r="D438" s="59"/>
      <c r="E438" s="2"/>
      <c r="F438" s="2"/>
      <c r="G438" s="55"/>
      <c r="H438" s="2"/>
      <c r="I438" s="65"/>
      <c r="J438" s="41"/>
      <c r="K438" s="4"/>
      <c r="L438" s="4"/>
      <c r="M438" s="4"/>
      <c r="N438" s="4"/>
      <c r="O438" s="4"/>
      <c r="P438" s="4"/>
      <c r="Q438" s="4"/>
      <c r="R438" s="4"/>
      <c r="S438" s="4"/>
      <c r="CE438" s="32">
        <f t="shared" si="12"/>
        <v>0</v>
      </c>
      <c r="CF438" s="32">
        <f t="shared" si="13"/>
        <v>0</v>
      </c>
    </row>
    <row r="439" spans="1:84" ht="14.25" customHeight="1">
      <c r="A439" s="9"/>
      <c r="B439" s="33">
        <v>433</v>
      </c>
      <c r="C439" s="2"/>
      <c r="D439" s="59"/>
      <c r="E439" s="2"/>
      <c r="F439" s="2"/>
      <c r="G439" s="55"/>
      <c r="H439" s="2"/>
      <c r="I439" s="65"/>
      <c r="J439" s="41"/>
      <c r="K439" s="4"/>
      <c r="L439" s="4"/>
      <c r="M439" s="4"/>
      <c r="N439" s="4"/>
      <c r="O439" s="4"/>
      <c r="P439" s="4"/>
      <c r="Q439" s="4"/>
      <c r="R439" s="4"/>
      <c r="S439" s="4"/>
      <c r="CE439" s="32">
        <f t="shared" si="12"/>
        <v>0</v>
      </c>
      <c r="CF439" s="32">
        <f t="shared" si="13"/>
        <v>0</v>
      </c>
    </row>
    <row r="440" spans="1:84" ht="14.25" customHeight="1">
      <c r="A440" s="9"/>
      <c r="B440" s="33">
        <v>434</v>
      </c>
      <c r="C440" s="2"/>
      <c r="D440" s="59"/>
      <c r="E440" s="2"/>
      <c r="F440" s="2"/>
      <c r="G440" s="55"/>
      <c r="H440" s="2"/>
      <c r="I440" s="65"/>
      <c r="J440" s="41"/>
      <c r="K440" s="4"/>
      <c r="L440" s="4"/>
      <c r="M440" s="4"/>
      <c r="N440" s="4"/>
      <c r="O440" s="4"/>
      <c r="P440" s="4"/>
      <c r="Q440" s="4"/>
      <c r="R440" s="4"/>
      <c r="S440" s="4"/>
      <c r="CE440" s="32">
        <f t="shared" si="12"/>
        <v>0</v>
      </c>
      <c r="CF440" s="32">
        <f t="shared" si="13"/>
        <v>0</v>
      </c>
    </row>
    <row r="441" spans="1:84" ht="14.25" customHeight="1">
      <c r="A441" s="9"/>
      <c r="B441" s="33">
        <v>435</v>
      </c>
      <c r="C441" s="2"/>
      <c r="D441" s="59"/>
      <c r="E441" s="2"/>
      <c r="F441" s="2"/>
      <c r="G441" s="55"/>
      <c r="H441" s="2"/>
      <c r="I441" s="65"/>
      <c r="J441" s="41"/>
      <c r="K441" s="4"/>
      <c r="L441" s="4"/>
      <c r="M441" s="4"/>
      <c r="N441" s="4"/>
      <c r="O441" s="4"/>
      <c r="P441" s="4"/>
      <c r="Q441" s="4"/>
      <c r="R441" s="4"/>
      <c r="S441" s="4"/>
      <c r="CE441" s="32">
        <f t="shared" si="12"/>
        <v>0</v>
      </c>
      <c r="CF441" s="32">
        <f t="shared" si="13"/>
        <v>0</v>
      </c>
    </row>
    <row r="442" spans="1:84" ht="14.25" customHeight="1">
      <c r="A442" s="9"/>
      <c r="B442" s="33">
        <v>436</v>
      </c>
      <c r="C442" s="2"/>
      <c r="D442" s="59"/>
      <c r="E442" s="2"/>
      <c r="F442" s="2"/>
      <c r="G442" s="55"/>
      <c r="H442" s="2"/>
      <c r="I442" s="65"/>
      <c r="J442" s="41"/>
      <c r="K442" s="4"/>
      <c r="L442" s="4"/>
      <c r="M442" s="4"/>
      <c r="N442" s="4"/>
      <c r="O442" s="4"/>
      <c r="P442" s="4"/>
      <c r="Q442" s="4"/>
      <c r="R442" s="4"/>
      <c r="S442" s="4"/>
      <c r="CE442" s="32">
        <f t="shared" si="12"/>
        <v>0</v>
      </c>
      <c r="CF442" s="32">
        <f t="shared" si="13"/>
        <v>0</v>
      </c>
    </row>
    <row r="443" spans="1:84" ht="14.25" customHeight="1">
      <c r="A443" s="9"/>
      <c r="B443" s="33">
        <v>437</v>
      </c>
      <c r="C443" s="2"/>
      <c r="D443" s="59"/>
      <c r="E443" s="2"/>
      <c r="F443" s="2"/>
      <c r="G443" s="55"/>
      <c r="H443" s="2"/>
      <c r="I443" s="65"/>
      <c r="J443" s="41"/>
      <c r="K443" s="4"/>
      <c r="L443" s="4"/>
      <c r="M443" s="4"/>
      <c r="N443" s="4"/>
      <c r="O443" s="4"/>
      <c r="P443" s="4"/>
      <c r="Q443" s="4"/>
      <c r="R443" s="4"/>
      <c r="S443" s="4"/>
      <c r="CE443" s="32">
        <f t="shared" si="12"/>
        <v>0</v>
      </c>
      <c r="CF443" s="32">
        <f t="shared" si="13"/>
        <v>0</v>
      </c>
    </row>
    <row r="444" spans="1:84" ht="14.25" customHeight="1">
      <c r="A444" s="9"/>
      <c r="B444" s="33">
        <v>438</v>
      </c>
      <c r="C444" s="2"/>
      <c r="D444" s="59"/>
      <c r="E444" s="2"/>
      <c r="F444" s="2"/>
      <c r="G444" s="55"/>
      <c r="H444" s="2"/>
      <c r="I444" s="65"/>
      <c r="J444" s="41"/>
      <c r="K444" s="4"/>
      <c r="L444" s="4"/>
      <c r="M444" s="4"/>
      <c r="N444" s="4"/>
      <c r="O444" s="4"/>
      <c r="P444" s="4"/>
      <c r="Q444" s="4"/>
      <c r="R444" s="4"/>
      <c r="S444" s="4"/>
      <c r="CE444" s="32">
        <f t="shared" si="12"/>
        <v>0</v>
      </c>
      <c r="CF444" s="32">
        <f t="shared" si="13"/>
        <v>0</v>
      </c>
    </row>
    <row r="445" spans="1:84" ht="14.25" customHeight="1">
      <c r="A445" s="9"/>
      <c r="B445" s="33">
        <v>439</v>
      </c>
      <c r="C445" s="2"/>
      <c r="D445" s="59"/>
      <c r="E445" s="2"/>
      <c r="F445" s="2"/>
      <c r="G445" s="55"/>
      <c r="H445" s="2"/>
      <c r="I445" s="65"/>
      <c r="J445" s="41"/>
      <c r="K445" s="4"/>
      <c r="L445" s="4"/>
      <c r="M445" s="4"/>
      <c r="N445" s="4"/>
      <c r="O445" s="4"/>
      <c r="P445" s="4"/>
      <c r="Q445" s="4"/>
      <c r="R445" s="4"/>
      <c r="S445" s="4"/>
      <c r="CE445" s="32">
        <f t="shared" si="12"/>
        <v>0</v>
      </c>
      <c r="CF445" s="32">
        <f t="shared" si="13"/>
        <v>0</v>
      </c>
    </row>
    <row r="446" spans="1:84" ht="14.25" customHeight="1">
      <c r="A446" s="9"/>
      <c r="B446" s="33">
        <v>440</v>
      </c>
      <c r="C446" s="2"/>
      <c r="D446" s="59"/>
      <c r="E446" s="2"/>
      <c r="F446" s="2"/>
      <c r="G446" s="55"/>
      <c r="H446" s="2"/>
      <c r="I446" s="65"/>
      <c r="J446" s="41"/>
      <c r="K446" s="4"/>
      <c r="L446" s="4"/>
      <c r="M446" s="4"/>
      <c r="N446" s="4"/>
      <c r="O446" s="4"/>
      <c r="P446" s="4"/>
      <c r="Q446" s="4"/>
      <c r="R446" s="4"/>
      <c r="S446" s="4"/>
      <c r="CE446" s="32">
        <f t="shared" si="12"/>
        <v>0</v>
      </c>
      <c r="CF446" s="32">
        <f t="shared" si="13"/>
        <v>0</v>
      </c>
    </row>
    <row r="447" spans="1:84" ht="14.25" customHeight="1">
      <c r="A447" s="9"/>
      <c r="B447" s="33">
        <v>441</v>
      </c>
      <c r="C447" s="2"/>
      <c r="D447" s="59"/>
      <c r="E447" s="2"/>
      <c r="F447" s="2"/>
      <c r="G447" s="55"/>
      <c r="H447" s="2"/>
      <c r="I447" s="65"/>
      <c r="J447" s="41"/>
      <c r="K447" s="4"/>
      <c r="L447" s="4"/>
      <c r="M447" s="4"/>
      <c r="N447" s="4"/>
      <c r="O447" s="4"/>
      <c r="P447" s="4"/>
      <c r="Q447" s="4"/>
      <c r="R447" s="4"/>
      <c r="S447" s="4"/>
      <c r="CE447" s="32">
        <f t="shared" si="12"/>
        <v>0</v>
      </c>
      <c r="CF447" s="32">
        <f t="shared" si="13"/>
        <v>0</v>
      </c>
    </row>
    <row r="448" spans="1:84" ht="14.25" customHeight="1">
      <c r="A448" s="9"/>
      <c r="B448" s="33">
        <v>442</v>
      </c>
      <c r="C448" s="2"/>
      <c r="D448" s="59"/>
      <c r="E448" s="2"/>
      <c r="F448" s="2"/>
      <c r="G448" s="55"/>
      <c r="H448" s="2"/>
      <c r="I448" s="65"/>
      <c r="J448" s="41"/>
      <c r="K448" s="4"/>
      <c r="L448" s="4"/>
      <c r="M448" s="4"/>
      <c r="N448" s="4"/>
      <c r="O448" s="4"/>
      <c r="P448" s="4"/>
      <c r="Q448" s="4"/>
      <c r="R448" s="4"/>
      <c r="S448" s="4"/>
      <c r="CE448" s="32">
        <f t="shared" si="12"/>
        <v>0</v>
      </c>
      <c r="CF448" s="32">
        <f t="shared" si="13"/>
        <v>0</v>
      </c>
    </row>
    <row r="449" spans="1:84" ht="14.25" customHeight="1">
      <c r="A449" s="9"/>
      <c r="B449" s="33">
        <v>443</v>
      </c>
      <c r="C449" s="2"/>
      <c r="D449" s="59"/>
      <c r="E449" s="2"/>
      <c r="F449" s="2"/>
      <c r="G449" s="55"/>
      <c r="H449" s="2"/>
      <c r="I449" s="65"/>
      <c r="J449" s="41"/>
      <c r="K449" s="4"/>
      <c r="L449" s="4"/>
      <c r="M449" s="4"/>
      <c r="N449" s="4"/>
      <c r="O449" s="4"/>
      <c r="P449" s="4"/>
      <c r="Q449" s="4"/>
      <c r="R449" s="4"/>
      <c r="S449" s="4"/>
      <c r="CE449" s="32">
        <f t="shared" si="12"/>
        <v>0</v>
      </c>
      <c r="CF449" s="32">
        <f t="shared" si="13"/>
        <v>0</v>
      </c>
    </row>
    <row r="450" spans="1:84" ht="14.25" customHeight="1">
      <c r="A450" s="9"/>
      <c r="B450" s="33">
        <v>444</v>
      </c>
      <c r="C450" s="2"/>
      <c r="D450" s="59"/>
      <c r="E450" s="2"/>
      <c r="F450" s="2"/>
      <c r="G450" s="55"/>
      <c r="H450" s="2"/>
      <c r="I450" s="65"/>
      <c r="J450" s="41"/>
      <c r="K450" s="4"/>
      <c r="L450" s="4"/>
      <c r="M450" s="4"/>
      <c r="N450" s="4"/>
      <c r="O450" s="4"/>
      <c r="P450" s="4"/>
      <c r="Q450" s="4"/>
      <c r="R450" s="4"/>
      <c r="S450" s="4"/>
      <c r="CE450" s="32">
        <f t="shared" si="12"/>
        <v>0</v>
      </c>
      <c r="CF450" s="32">
        <f t="shared" si="13"/>
        <v>0</v>
      </c>
    </row>
    <row r="451" spans="1:84" ht="14.25" customHeight="1">
      <c r="A451" s="9"/>
      <c r="B451" s="33">
        <v>445</v>
      </c>
      <c r="C451" s="2"/>
      <c r="D451" s="59"/>
      <c r="E451" s="2"/>
      <c r="F451" s="2"/>
      <c r="G451" s="55"/>
      <c r="H451" s="2"/>
      <c r="I451" s="65"/>
      <c r="J451" s="41"/>
      <c r="K451" s="4"/>
      <c r="L451" s="4"/>
      <c r="M451" s="4"/>
      <c r="N451" s="4"/>
      <c r="O451" s="4"/>
      <c r="P451" s="4"/>
      <c r="Q451" s="4"/>
      <c r="R451" s="4"/>
      <c r="S451" s="4"/>
      <c r="CE451" s="32">
        <f t="shared" si="12"/>
        <v>0</v>
      </c>
      <c r="CF451" s="32">
        <f t="shared" si="13"/>
        <v>0</v>
      </c>
    </row>
    <row r="452" spans="1:84" ht="14.25" customHeight="1">
      <c r="A452" s="9"/>
      <c r="B452" s="33">
        <v>446</v>
      </c>
      <c r="C452" s="2"/>
      <c r="D452" s="59"/>
      <c r="E452" s="2"/>
      <c r="F452" s="2"/>
      <c r="G452" s="55"/>
      <c r="H452" s="2"/>
      <c r="I452" s="65"/>
      <c r="J452" s="41"/>
      <c r="K452" s="4"/>
      <c r="L452" s="4"/>
      <c r="M452" s="4"/>
      <c r="N452" s="4"/>
      <c r="O452" s="4"/>
      <c r="P452" s="4"/>
      <c r="Q452" s="4"/>
      <c r="R452" s="4"/>
      <c r="S452" s="4"/>
      <c r="CE452" s="32">
        <f t="shared" si="12"/>
        <v>0</v>
      </c>
      <c r="CF452" s="32">
        <f t="shared" si="13"/>
        <v>0</v>
      </c>
    </row>
    <row r="453" spans="1:84" ht="14.25" customHeight="1">
      <c r="A453" s="9"/>
      <c r="B453" s="33">
        <v>447</v>
      </c>
      <c r="C453" s="2"/>
      <c r="D453" s="59"/>
      <c r="E453" s="2"/>
      <c r="F453" s="2"/>
      <c r="G453" s="55"/>
      <c r="H453" s="2"/>
      <c r="I453" s="65"/>
      <c r="J453" s="41"/>
      <c r="K453" s="4"/>
      <c r="L453" s="4"/>
      <c r="M453" s="4"/>
      <c r="N453" s="4"/>
      <c r="O453" s="4"/>
      <c r="P453" s="4"/>
      <c r="Q453" s="4"/>
      <c r="R453" s="4"/>
      <c r="S453" s="4"/>
      <c r="CE453" s="32">
        <f t="shared" si="12"/>
        <v>0</v>
      </c>
      <c r="CF453" s="32">
        <f t="shared" si="13"/>
        <v>0</v>
      </c>
    </row>
    <row r="454" spans="1:84" ht="14.25" customHeight="1">
      <c r="A454" s="9"/>
      <c r="B454" s="33">
        <v>448</v>
      </c>
      <c r="C454" s="2"/>
      <c r="D454" s="59"/>
      <c r="E454" s="2"/>
      <c r="F454" s="2"/>
      <c r="G454" s="55"/>
      <c r="H454" s="2"/>
      <c r="I454" s="65"/>
      <c r="J454" s="41"/>
      <c r="K454" s="4"/>
      <c r="L454" s="4"/>
      <c r="M454" s="4"/>
      <c r="N454" s="4"/>
      <c r="O454" s="4"/>
      <c r="P454" s="4"/>
      <c r="Q454" s="4"/>
      <c r="R454" s="4"/>
      <c r="S454" s="4"/>
      <c r="CE454" s="32">
        <f t="shared" si="12"/>
        <v>0</v>
      </c>
      <c r="CF454" s="32">
        <f t="shared" si="13"/>
        <v>0</v>
      </c>
    </row>
    <row r="455" spans="1:84" ht="14.25" customHeight="1">
      <c r="A455" s="9"/>
      <c r="B455" s="33">
        <v>449</v>
      </c>
      <c r="C455" s="2"/>
      <c r="D455" s="59"/>
      <c r="E455" s="2"/>
      <c r="F455" s="2"/>
      <c r="G455" s="55"/>
      <c r="H455" s="2"/>
      <c r="I455" s="65"/>
      <c r="J455" s="41"/>
      <c r="K455" s="4"/>
      <c r="L455" s="4"/>
      <c r="M455" s="4"/>
      <c r="N455" s="4"/>
      <c r="O455" s="4"/>
      <c r="P455" s="4"/>
      <c r="Q455" s="4"/>
      <c r="R455" s="4"/>
      <c r="S455" s="4"/>
      <c r="CE455" s="32">
        <f t="shared" ref="CE455:CE518" si="14">IF(C455&lt;&gt;"",1,0)</f>
        <v>0</v>
      </c>
      <c r="CF455" s="32">
        <f t="shared" ref="CF455:CF518" si="15">IF(CE455=1,IF(E455&lt;&gt;"",IF(E455&lt;400,1,0),0),0)</f>
        <v>0</v>
      </c>
    </row>
    <row r="456" spans="1:84" ht="14.25" customHeight="1">
      <c r="A456" s="9"/>
      <c r="B456" s="33">
        <v>450</v>
      </c>
      <c r="C456" s="2"/>
      <c r="D456" s="59"/>
      <c r="E456" s="2"/>
      <c r="F456" s="2"/>
      <c r="G456" s="55"/>
      <c r="H456" s="2"/>
      <c r="I456" s="65"/>
      <c r="J456" s="41"/>
      <c r="K456" s="4"/>
      <c r="L456" s="4"/>
      <c r="M456" s="4"/>
      <c r="N456" s="4"/>
      <c r="O456" s="4"/>
      <c r="P456" s="4"/>
      <c r="Q456" s="4"/>
      <c r="R456" s="4"/>
      <c r="S456" s="4"/>
      <c r="CE456" s="32">
        <f t="shared" si="14"/>
        <v>0</v>
      </c>
      <c r="CF456" s="32">
        <f t="shared" si="15"/>
        <v>0</v>
      </c>
    </row>
    <row r="457" spans="1:84" ht="14.25" customHeight="1">
      <c r="A457" s="9"/>
      <c r="B457" s="33">
        <v>451</v>
      </c>
      <c r="C457" s="2"/>
      <c r="D457" s="59"/>
      <c r="E457" s="2"/>
      <c r="F457" s="2"/>
      <c r="G457" s="55"/>
      <c r="H457" s="2"/>
      <c r="I457" s="65"/>
      <c r="J457" s="41"/>
      <c r="K457" s="4"/>
      <c r="L457" s="4"/>
      <c r="M457" s="4"/>
      <c r="N457" s="4"/>
      <c r="O457" s="4"/>
      <c r="P457" s="4"/>
      <c r="Q457" s="4"/>
      <c r="R457" s="4"/>
      <c r="S457" s="4"/>
      <c r="CE457" s="32">
        <f t="shared" si="14"/>
        <v>0</v>
      </c>
      <c r="CF457" s="32">
        <f t="shared" si="15"/>
        <v>0</v>
      </c>
    </row>
    <row r="458" spans="1:84" ht="14.25" customHeight="1">
      <c r="A458" s="9"/>
      <c r="B458" s="33">
        <v>452</v>
      </c>
      <c r="C458" s="2"/>
      <c r="D458" s="59"/>
      <c r="E458" s="2"/>
      <c r="F458" s="2"/>
      <c r="G458" s="55"/>
      <c r="H458" s="2"/>
      <c r="I458" s="65"/>
      <c r="J458" s="41"/>
      <c r="K458" s="4"/>
      <c r="L458" s="4"/>
      <c r="M458" s="4"/>
      <c r="N458" s="4"/>
      <c r="O458" s="4"/>
      <c r="P458" s="4"/>
      <c r="Q458" s="4"/>
      <c r="R458" s="4"/>
      <c r="S458" s="4"/>
      <c r="CE458" s="32">
        <f t="shared" si="14"/>
        <v>0</v>
      </c>
      <c r="CF458" s="32">
        <f t="shared" si="15"/>
        <v>0</v>
      </c>
    </row>
    <row r="459" spans="1:84" ht="14.25" customHeight="1">
      <c r="A459" s="9"/>
      <c r="B459" s="33">
        <v>453</v>
      </c>
      <c r="C459" s="2"/>
      <c r="D459" s="59"/>
      <c r="E459" s="2"/>
      <c r="F459" s="2"/>
      <c r="G459" s="55"/>
      <c r="H459" s="2"/>
      <c r="I459" s="65"/>
      <c r="J459" s="41"/>
      <c r="K459" s="4"/>
      <c r="L459" s="4"/>
      <c r="M459" s="4"/>
      <c r="N459" s="4"/>
      <c r="O459" s="4"/>
      <c r="P459" s="4"/>
      <c r="Q459" s="4"/>
      <c r="R459" s="4"/>
      <c r="S459" s="4"/>
      <c r="CE459" s="32">
        <f t="shared" si="14"/>
        <v>0</v>
      </c>
      <c r="CF459" s="32">
        <f t="shared" si="15"/>
        <v>0</v>
      </c>
    </row>
    <row r="460" spans="1:84" ht="14.25" customHeight="1">
      <c r="A460" s="9"/>
      <c r="B460" s="33">
        <v>454</v>
      </c>
      <c r="C460" s="2"/>
      <c r="D460" s="59"/>
      <c r="E460" s="2"/>
      <c r="F460" s="2"/>
      <c r="G460" s="55"/>
      <c r="H460" s="2"/>
      <c r="I460" s="65"/>
      <c r="J460" s="41"/>
      <c r="K460" s="4"/>
      <c r="L460" s="4"/>
      <c r="M460" s="4"/>
      <c r="N460" s="4"/>
      <c r="O460" s="4"/>
      <c r="P460" s="4"/>
      <c r="Q460" s="4"/>
      <c r="R460" s="4"/>
      <c r="S460" s="4"/>
      <c r="CE460" s="32">
        <f t="shared" si="14"/>
        <v>0</v>
      </c>
      <c r="CF460" s="32">
        <f t="shared" si="15"/>
        <v>0</v>
      </c>
    </row>
    <row r="461" spans="1:84" ht="14.25" customHeight="1">
      <c r="A461" s="9"/>
      <c r="B461" s="33">
        <v>455</v>
      </c>
      <c r="C461" s="2"/>
      <c r="D461" s="59"/>
      <c r="E461" s="2"/>
      <c r="F461" s="2"/>
      <c r="G461" s="55"/>
      <c r="H461" s="2"/>
      <c r="I461" s="65"/>
      <c r="J461" s="41"/>
      <c r="K461" s="4"/>
      <c r="L461" s="4"/>
      <c r="M461" s="4"/>
      <c r="N461" s="4"/>
      <c r="O461" s="4"/>
      <c r="P461" s="4"/>
      <c r="Q461" s="4"/>
      <c r="R461" s="4"/>
      <c r="S461" s="4"/>
      <c r="CE461" s="32">
        <f t="shared" si="14"/>
        <v>0</v>
      </c>
      <c r="CF461" s="32">
        <f t="shared" si="15"/>
        <v>0</v>
      </c>
    </row>
    <row r="462" spans="1:84" ht="14.25" customHeight="1">
      <c r="A462" s="9"/>
      <c r="B462" s="33">
        <v>456</v>
      </c>
      <c r="C462" s="2"/>
      <c r="D462" s="59"/>
      <c r="E462" s="2"/>
      <c r="F462" s="2"/>
      <c r="G462" s="55"/>
      <c r="H462" s="2"/>
      <c r="I462" s="65"/>
      <c r="J462" s="41"/>
      <c r="K462" s="4"/>
      <c r="L462" s="4"/>
      <c r="M462" s="4"/>
      <c r="N462" s="4"/>
      <c r="O462" s="4"/>
      <c r="P462" s="4"/>
      <c r="Q462" s="4"/>
      <c r="R462" s="4"/>
      <c r="S462" s="4"/>
      <c r="CE462" s="32">
        <f t="shared" si="14"/>
        <v>0</v>
      </c>
      <c r="CF462" s="32">
        <f t="shared" si="15"/>
        <v>0</v>
      </c>
    </row>
    <row r="463" spans="1:84" ht="14.25" customHeight="1">
      <c r="A463" s="9"/>
      <c r="B463" s="33">
        <v>457</v>
      </c>
      <c r="C463" s="2"/>
      <c r="D463" s="59"/>
      <c r="E463" s="2"/>
      <c r="F463" s="2"/>
      <c r="G463" s="55"/>
      <c r="H463" s="2"/>
      <c r="I463" s="65"/>
      <c r="J463" s="41"/>
      <c r="K463" s="4"/>
      <c r="L463" s="4"/>
      <c r="M463" s="4"/>
      <c r="N463" s="4"/>
      <c r="O463" s="4"/>
      <c r="P463" s="4"/>
      <c r="Q463" s="4"/>
      <c r="R463" s="4"/>
      <c r="S463" s="4"/>
      <c r="CE463" s="32">
        <f t="shared" si="14"/>
        <v>0</v>
      </c>
      <c r="CF463" s="32">
        <f t="shared" si="15"/>
        <v>0</v>
      </c>
    </row>
    <row r="464" spans="1:84" ht="14.25" customHeight="1">
      <c r="A464" s="9"/>
      <c r="B464" s="33">
        <v>458</v>
      </c>
      <c r="C464" s="2"/>
      <c r="D464" s="59"/>
      <c r="E464" s="2"/>
      <c r="F464" s="2"/>
      <c r="G464" s="55"/>
      <c r="H464" s="2"/>
      <c r="I464" s="65"/>
      <c r="J464" s="41"/>
      <c r="K464" s="4"/>
      <c r="L464" s="4"/>
      <c r="M464" s="4"/>
      <c r="N464" s="4"/>
      <c r="O464" s="4"/>
      <c r="P464" s="4"/>
      <c r="Q464" s="4"/>
      <c r="R464" s="4"/>
      <c r="S464" s="4"/>
      <c r="CE464" s="32">
        <f t="shared" si="14"/>
        <v>0</v>
      </c>
      <c r="CF464" s="32">
        <f t="shared" si="15"/>
        <v>0</v>
      </c>
    </row>
    <row r="465" spans="1:84" ht="14.25" customHeight="1">
      <c r="A465" s="9"/>
      <c r="B465" s="33">
        <v>459</v>
      </c>
      <c r="C465" s="2"/>
      <c r="D465" s="59"/>
      <c r="E465" s="2"/>
      <c r="F465" s="2"/>
      <c r="G465" s="55"/>
      <c r="H465" s="2"/>
      <c r="I465" s="65"/>
      <c r="J465" s="41"/>
      <c r="K465" s="4"/>
      <c r="L465" s="4"/>
      <c r="M465" s="4"/>
      <c r="N465" s="4"/>
      <c r="O465" s="4"/>
      <c r="P465" s="4"/>
      <c r="Q465" s="4"/>
      <c r="R465" s="4"/>
      <c r="S465" s="4"/>
      <c r="CE465" s="32">
        <f t="shared" si="14"/>
        <v>0</v>
      </c>
      <c r="CF465" s="32">
        <f t="shared" si="15"/>
        <v>0</v>
      </c>
    </row>
    <row r="466" spans="1:84" ht="14.25" customHeight="1">
      <c r="A466" s="9"/>
      <c r="B466" s="33">
        <v>460</v>
      </c>
      <c r="C466" s="2"/>
      <c r="D466" s="59"/>
      <c r="E466" s="2"/>
      <c r="F466" s="2"/>
      <c r="G466" s="55"/>
      <c r="H466" s="2"/>
      <c r="I466" s="65"/>
      <c r="J466" s="41"/>
      <c r="K466" s="4"/>
      <c r="L466" s="4"/>
      <c r="M466" s="4"/>
      <c r="N466" s="4"/>
      <c r="O466" s="4"/>
      <c r="P466" s="4"/>
      <c r="Q466" s="4"/>
      <c r="R466" s="4"/>
      <c r="S466" s="4"/>
      <c r="CE466" s="32">
        <f t="shared" si="14"/>
        <v>0</v>
      </c>
      <c r="CF466" s="32">
        <f t="shared" si="15"/>
        <v>0</v>
      </c>
    </row>
    <row r="467" spans="1:84" ht="14.25" customHeight="1">
      <c r="A467" s="9"/>
      <c r="B467" s="33">
        <v>461</v>
      </c>
      <c r="C467" s="2"/>
      <c r="D467" s="59"/>
      <c r="E467" s="2"/>
      <c r="F467" s="2"/>
      <c r="G467" s="55"/>
      <c r="H467" s="2"/>
      <c r="I467" s="65"/>
      <c r="J467" s="41"/>
      <c r="K467" s="4"/>
      <c r="L467" s="4"/>
      <c r="M467" s="4"/>
      <c r="N467" s="4"/>
      <c r="O467" s="4"/>
      <c r="P467" s="4"/>
      <c r="Q467" s="4"/>
      <c r="R467" s="4"/>
      <c r="S467" s="4"/>
      <c r="CE467" s="32">
        <f t="shared" si="14"/>
        <v>0</v>
      </c>
      <c r="CF467" s="32">
        <f t="shared" si="15"/>
        <v>0</v>
      </c>
    </row>
    <row r="468" spans="1:84" ht="14.25" customHeight="1">
      <c r="A468" s="9"/>
      <c r="B468" s="33">
        <v>462</v>
      </c>
      <c r="C468" s="2"/>
      <c r="D468" s="59"/>
      <c r="E468" s="2"/>
      <c r="F468" s="2"/>
      <c r="G468" s="55"/>
      <c r="H468" s="2"/>
      <c r="I468" s="65"/>
      <c r="J468" s="41"/>
      <c r="K468" s="4"/>
      <c r="L468" s="4"/>
      <c r="M468" s="4"/>
      <c r="N468" s="4"/>
      <c r="O468" s="4"/>
      <c r="P468" s="4"/>
      <c r="Q468" s="4"/>
      <c r="R468" s="4"/>
      <c r="S468" s="4"/>
      <c r="CE468" s="32">
        <f t="shared" si="14"/>
        <v>0</v>
      </c>
      <c r="CF468" s="32">
        <f t="shared" si="15"/>
        <v>0</v>
      </c>
    </row>
    <row r="469" spans="1:84" ht="14.25" customHeight="1">
      <c r="A469" s="9"/>
      <c r="B469" s="33">
        <v>463</v>
      </c>
      <c r="C469" s="2"/>
      <c r="D469" s="59"/>
      <c r="E469" s="2"/>
      <c r="F469" s="2"/>
      <c r="G469" s="55"/>
      <c r="H469" s="2"/>
      <c r="I469" s="65"/>
      <c r="J469" s="41"/>
      <c r="K469" s="4"/>
      <c r="L469" s="4"/>
      <c r="M469" s="4"/>
      <c r="N469" s="4"/>
      <c r="O469" s="4"/>
      <c r="P469" s="4"/>
      <c r="Q469" s="4"/>
      <c r="R469" s="4"/>
      <c r="S469" s="4"/>
      <c r="CE469" s="32">
        <f t="shared" si="14"/>
        <v>0</v>
      </c>
      <c r="CF469" s="32">
        <f t="shared" si="15"/>
        <v>0</v>
      </c>
    </row>
    <row r="470" spans="1:84" ht="14.25" customHeight="1">
      <c r="A470" s="9"/>
      <c r="B470" s="33">
        <v>464</v>
      </c>
      <c r="C470" s="2"/>
      <c r="D470" s="59"/>
      <c r="E470" s="2"/>
      <c r="F470" s="2"/>
      <c r="G470" s="55"/>
      <c r="H470" s="2"/>
      <c r="I470" s="65"/>
      <c r="J470" s="41"/>
      <c r="K470" s="4"/>
      <c r="L470" s="4"/>
      <c r="M470" s="4"/>
      <c r="N470" s="4"/>
      <c r="O470" s="4"/>
      <c r="P470" s="4"/>
      <c r="Q470" s="4"/>
      <c r="R470" s="4"/>
      <c r="S470" s="4"/>
      <c r="CE470" s="32">
        <f t="shared" si="14"/>
        <v>0</v>
      </c>
      <c r="CF470" s="32">
        <f t="shared" si="15"/>
        <v>0</v>
      </c>
    </row>
    <row r="471" spans="1:84" ht="14.25" customHeight="1">
      <c r="A471" s="9"/>
      <c r="B471" s="33">
        <v>465</v>
      </c>
      <c r="C471" s="2"/>
      <c r="D471" s="59"/>
      <c r="E471" s="2"/>
      <c r="F471" s="2"/>
      <c r="G471" s="55"/>
      <c r="H471" s="2"/>
      <c r="I471" s="65"/>
      <c r="J471" s="41"/>
      <c r="K471" s="4"/>
      <c r="L471" s="4"/>
      <c r="M471" s="4"/>
      <c r="N471" s="4"/>
      <c r="O471" s="4"/>
      <c r="P471" s="4"/>
      <c r="Q471" s="4"/>
      <c r="R471" s="4"/>
      <c r="S471" s="4"/>
      <c r="CE471" s="32">
        <f t="shared" si="14"/>
        <v>0</v>
      </c>
      <c r="CF471" s="32">
        <f t="shared" si="15"/>
        <v>0</v>
      </c>
    </row>
    <row r="472" spans="1:84" ht="14.25" customHeight="1">
      <c r="A472" s="9"/>
      <c r="B472" s="33">
        <v>466</v>
      </c>
      <c r="C472" s="2"/>
      <c r="D472" s="59"/>
      <c r="E472" s="2"/>
      <c r="F472" s="2"/>
      <c r="G472" s="55"/>
      <c r="H472" s="2"/>
      <c r="I472" s="65"/>
      <c r="J472" s="41"/>
      <c r="K472" s="4"/>
      <c r="L472" s="4"/>
      <c r="M472" s="4"/>
      <c r="N472" s="4"/>
      <c r="O472" s="4"/>
      <c r="P472" s="4"/>
      <c r="Q472" s="4"/>
      <c r="R472" s="4"/>
      <c r="S472" s="4"/>
      <c r="CE472" s="32">
        <f t="shared" si="14"/>
        <v>0</v>
      </c>
      <c r="CF472" s="32">
        <f t="shared" si="15"/>
        <v>0</v>
      </c>
    </row>
    <row r="473" spans="1:84" ht="14.25" customHeight="1">
      <c r="A473" s="9"/>
      <c r="B473" s="33">
        <v>467</v>
      </c>
      <c r="C473" s="2"/>
      <c r="D473" s="59"/>
      <c r="E473" s="2"/>
      <c r="F473" s="2"/>
      <c r="G473" s="55"/>
      <c r="H473" s="2"/>
      <c r="I473" s="65"/>
      <c r="J473" s="41"/>
      <c r="K473" s="4"/>
      <c r="L473" s="4"/>
      <c r="M473" s="4"/>
      <c r="N473" s="4"/>
      <c r="O473" s="4"/>
      <c r="P473" s="4"/>
      <c r="Q473" s="4"/>
      <c r="R473" s="4"/>
      <c r="S473" s="4"/>
      <c r="CE473" s="32">
        <f t="shared" si="14"/>
        <v>0</v>
      </c>
      <c r="CF473" s="32">
        <f t="shared" si="15"/>
        <v>0</v>
      </c>
    </row>
    <row r="474" spans="1:84" ht="14.25" customHeight="1">
      <c r="A474" s="9"/>
      <c r="B474" s="33">
        <v>468</v>
      </c>
      <c r="C474" s="2"/>
      <c r="D474" s="59"/>
      <c r="E474" s="2"/>
      <c r="F474" s="2"/>
      <c r="G474" s="55"/>
      <c r="H474" s="2"/>
      <c r="I474" s="65"/>
      <c r="J474" s="41"/>
      <c r="K474" s="4"/>
      <c r="L474" s="4"/>
      <c r="M474" s="4"/>
      <c r="N474" s="4"/>
      <c r="O474" s="4"/>
      <c r="P474" s="4"/>
      <c r="Q474" s="4"/>
      <c r="R474" s="4"/>
      <c r="S474" s="4"/>
      <c r="CE474" s="32">
        <f t="shared" si="14"/>
        <v>0</v>
      </c>
      <c r="CF474" s="32">
        <f t="shared" si="15"/>
        <v>0</v>
      </c>
    </row>
    <row r="475" spans="1:84" ht="14.25" customHeight="1">
      <c r="A475" s="9"/>
      <c r="B475" s="33">
        <v>469</v>
      </c>
      <c r="C475" s="2"/>
      <c r="D475" s="59"/>
      <c r="E475" s="2"/>
      <c r="F475" s="2"/>
      <c r="G475" s="55"/>
      <c r="H475" s="2"/>
      <c r="I475" s="65"/>
      <c r="J475" s="41"/>
      <c r="K475" s="4"/>
      <c r="L475" s="4"/>
      <c r="M475" s="4"/>
      <c r="N475" s="4"/>
      <c r="O475" s="4"/>
      <c r="P475" s="4"/>
      <c r="Q475" s="4"/>
      <c r="R475" s="4"/>
      <c r="S475" s="4"/>
      <c r="CE475" s="32">
        <f t="shared" si="14"/>
        <v>0</v>
      </c>
      <c r="CF475" s="32">
        <f t="shared" si="15"/>
        <v>0</v>
      </c>
    </row>
    <row r="476" spans="1:84" ht="14.25" customHeight="1">
      <c r="A476" s="9"/>
      <c r="B476" s="33">
        <v>470</v>
      </c>
      <c r="C476" s="2"/>
      <c r="D476" s="59"/>
      <c r="E476" s="2"/>
      <c r="F476" s="2"/>
      <c r="G476" s="55"/>
      <c r="H476" s="2"/>
      <c r="I476" s="65"/>
      <c r="J476" s="41"/>
      <c r="K476" s="4"/>
      <c r="L476" s="4"/>
      <c r="M476" s="4"/>
      <c r="N476" s="4"/>
      <c r="O476" s="4"/>
      <c r="P476" s="4"/>
      <c r="Q476" s="4"/>
      <c r="R476" s="4"/>
      <c r="S476" s="4"/>
      <c r="CE476" s="32">
        <f t="shared" si="14"/>
        <v>0</v>
      </c>
      <c r="CF476" s="32">
        <f t="shared" si="15"/>
        <v>0</v>
      </c>
    </row>
    <row r="477" spans="1:84" ht="14.25" customHeight="1">
      <c r="A477" s="9"/>
      <c r="B477" s="33">
        <v>471</v>
      </c>
      <c r="C477" s="2"/>
      <c r="D477" s="59"/>
      <c r="E477" s="2"/>
      <c r="F477" s="2"/>
      <c r="G477" s="55"/>
      <c r="H477" s="2"/>
      <c r="I477" s="65"/>
      <c r="J477" s="41"/>
      <c r="K477" s="4"/>
      <c r="L477" s="4"/>
      <c r="M477" s="4"/>
      <c r="N477" s="4"/>
      <c r="O477" s="4"/>
      <c r="P477" s="4"/>
      <c r="Q477" s="4"/>
      <c r="R477" s="4"/>
      <c r="S477" s="4"/>
      <c r="CE477" s="32">
        <f t="shared" si="14"/>
        <v>0</v>
      </c>
      <c r="CF477" s="32">
        <f t="shared" si="15"/>
        <v>0</v>
      </c>
    </row>
    <row r="478" spans="1:84" ht="14.25" customHeight="1">
      <c r="A478" s="9"/>
      <c r="B478" s="33">
        <v>472</v>
      </c>
      <c r="C478" s="2"/>
      <c r="D478" s="59"/>
      <c r="E478" s="2"/>
      <c r="F478" s="2"/>
      <c r="G478" s="55"/>
      <c r="H478" s="2"/>
      <c r="I478" s="65"/>
      <c r="J478" s="41"/>
      <c r="K478" s="4"/>
      <c r="L478" s="4"/>
      <c r="M478" s="4"/>
      <c r="N478" s="4"/>
      <c r="O478" s="4"/>
      <c r="P478" s="4"/>
      <c r="Q478" s="4"/>
      <c r="R478" s="4"/>
      <c r="S478" s="4"/>
      <c r="CE478" s="32">
        <f t="shared" si="14"/>
        <v>0</v>
      </c>
      <c r="CF478" s="32">
        <f t="shared" si="15"/>
        <v>0</v>
      </c>
    </row>
    <row r="479" spans="1:84" ht="14.25" customHeight="1">
      <c r="A479" s="9"/>
      <c r="B479" s="33">
        <v>473</v>
      </c>
      <c r="C479" s="2"/>
      <c r="D479" s="59"/>
      <c r="E479" s="2"/>
      <c r="F479" s="2"/>
      <c r="G479" s="55"/>
      <c r="H479" s="2"/>
      <c r="I479" s="65"/>
      <c r="J479" s="41"/>
      <c r="K479" s="4"/>
      <c r="L479" s="4"/>
      <c r="M479" s="4"/>
      <c r="N479" s="4"/>
      <c r="O479" s="4"/>
      <c r="P479" s="4"/>
      <c r="Q479" s="4"/>
      <c r="R479" s="4"/>
      <c r="S479" s="4"/>
      <c r="CE479" s="32">
        <f t="shared" si="14"/>
        <v>0</v>
      </c>
      <c r="CF479" s="32">
        <f t="shared" si="15"/>
        <v>0</v>
      </c>
    </row>
    <row r="480" spans="1:84" ht="14.25" customHeight="1">
      <c r="A480" s="9"/>
      <c r="B480" s="33">
        <v>474</v>
      </c>
      <c r="C480" s="2"/>
      <c r="D480" s="59"/>
      <c r="E480" s="2"/>
      <c r="F480" s="2"/>
      <c r="G480" s="55"/>
      <c r="H480" s="2"/>
      <c r="I480" s="65"/>
      <c r="J480" s="41"/>
      <c r="K480" s="4"/>
      <c r="L480" s="4"/>
      <c r="M480" s="4"/>
      <c r="N480" s="4"/>
      <c r="O480" s="4"/>
      <c r="P480" s="4"/>
      <c r="Q480" s="4"/>
      <c r="R480" s="4"/>
      <c r="S480" s="4"/>
      <c r="CE480" s="32">
        <f t="shared" si="14"/>
        <v>0</v>
      </c>
      <c r="CF480" s="32">
        <f t="shared" si="15"/>
        <v>0</v>
      </c>
    </row>
    <row r="481" spans="1:84" ht="14.25" customHeight="1">
      <c r="A481" s="9"/>
      <c r="B481" s="33">
        <v>475</v>
      </c>
      <c r="C481" s="2"/>
      <c r="D481" s="59"/>
      <c r="E481" s="2"/>
      <c r="F481" s="2"/>
      <c r="G481" s="55"/>
      <c r="H481" s="2"/>
      <c r="I481" s="65"/>
      <c r="J481" s="41"/>
      <c r="K481" s="4"/>
      <c r="L481" s="4"/>
      <c r="M481" s="4"/>
      <c r="N481" s="4"/>
      <c r="O481" s="4"/>
      <c r="P481" s="4"/>
      <c r="Q481" s="4"/>
      <c r="R481" s="4"/>
      <c r="S481" s="4"/>
      <c r="CE481" s="32">
        <f t="shared" si="14"/>
        <v>0</v>
      </c>
      <c r="CF481" s="32">
        <f t="shared" si="15"/>
        <v>0</v>
      </c>
    </row>
    <row r="482" spans="1:84" ht="14.25" customHeight="1">
      <c r="A482" s="9"/>
      <c r="B482" s="33">
        <v>476</v>
      </c>
      <c r="C482" s="2"/>
      <c r="D482" s="59"/>
      <c r="E482" s="2"/>
      <c r="F482" s="2"/>
      <c r="G482" s="55"/>
      <c r="H482" s="2"/>
      <c r="I482" s="65"/>
      <c r="J482" s="41"/>
      <c r="K482" s="4"/>
      <c r="L482" s="4"/>
      <c r="M482" s="4"/>
      <c r="N482" s="4"/>
      <c r="O482" s="4"/>
      <c r="P482" s="4"/>
      <c r="Q482" s="4"/>
      <c r="R482" s="4"/>
      <c r="S482" s="4"/>
      <c r="CE482" s="32">
        <f t="shared" si="14"/>
        <v>0</v>
      </c>
      <c r="CF482" s="32">
        <f t="shared" si="15"/>
        <v>0</v>
      </c>
    </row>
    <row r="483" spans="1:84" ht="14.25" customHeight="1">
      <c r="A483" s="9"/>
      <c r="B483" s="33">
        <v>477</v>
      </c>
      <c r="C483" s="2"/>
      <c r="D483" s="59"/>
      <c r="E483" s="2"/>
      <c r="F483" s="2"/>
      <c r="G483" s="55"/>
      <c r="H483" s="2"/>
      <c r="I483" s="65"/>
      <c r="J483" s="41"/>
      <c r="K483" s="4"/>
      <c r="L483" s="4"/>
      <c r="M483" s="4"/>
      <c r="N483" s="4"/>
      <c r="O483" s="4"/>
      <c r="P483" s="4"/>
      <c r="Q483" s="4"/>
      <c r="R483" s="4"/>
      <c r="S483" s="4"/>
      <c r="CE483" s="32">
        <f t="shared" si="14"/>
        <v>0</v>
      </c>
      <c r="CF483" s="32">
        <f t="shared" si="15"/>
        <v>0</v>
      </c>
    </row>
    <row r="484" spans="1:84" ht="14.25" customHeight="1">
      <c r="A484" s="9"/>
      <c r="B484" s="33">
        <v>478</v>
      </c>
      <c r="C484" s="2"/>
      <c r="D484" s="59"/>
      <c r="E484" s="2"/>
      <c r="F484" s="2"/>
      <c r="G484" s="55"/>
      <c r="H484" s="2"/>
      <c r="I484" s="65"/>
      <c r="J484" s="41"/>
      <c r="K484" s="4"/>
      <c r="L484" s="4"/>
      <c r="M484" s="4"/>
      <c r="N484" s="4"/>
      <c r="O484" s="4"/>
      <c r="P484" s="4"/>
      <c r="Q484" s="4"/>
      <c r="R484" s="4"/>
      <c r="S484" s="4"/>
      <c r="CE484" s="32">
        <f t="shared" si="14"/>
        <v>0</v>
      </c>
      <c r="CF484" s="32">
        <f t="shared" si="15"/>
        <v>0</v>
      </c>
    </row>
    <row r="485" spans="1:84" ht="14.25" customHeight="1">
      <c r="A485" s="9"/>
      <c r="B485" s="33">
        <v>479</v>
      </c>
      <c r="C485" s="2"/>
      <c r="D485" s="59"/>
      <c r="E485" s="2"/>
      <c r="F485" s="2"/>
      <c r="G485" s="55"/>
      <c r="H485" s="2"/>
      <c r="I485" s="65"/>
      <c r="J485" s="41"/>
      <c r="K485" s="4"/>
      <c r="L485" s="4"/>
      <c r="M485" s="4"/>
      <c r="N485" s="4"/>
      <c r="O485" s="4"/>
      <c r="P485" s="4"/>
      <c r="Q485" s="4"/>
      <c r="R485" s="4"/>
      <c r="S485" s="4"/>
      <c r="CE485" s="32">
        <f t="shared" si="14"/>
        <v>0</v>
      </c>
      <c r="CF485" s="32">
        <f t="shared" si="15"/>
        <v>0</v>
      </c>
    </row>
    <row r="486" spans="1:84" ht="14.25" customHeight="1">
      <c r="A486" s="9"/>
      <c r="B486" s="33">
        <v>480</v>
      </c>
      <c r="C486" s="2"/>
      <c r="D486" s="59"/>
      <c r="E486" s="2"/>
      <c r="F486" s="2"/>
      <c r="G486" s="55"/>
      <c r="H486" s="2"/>
      <c r="I486" s="65"/>
      <c r="J486" s="41"/>
      <c r="K486" s="4"/>
      <c r="L486" s="4"/>
      <c r="M486" s="4"/>
      <c r="N486" s="4"/>
      <c r="O486" s="4"/>
      <c r="P486" s="4"/>
      <c r="Q486" s="4"/>
      <c r="R486" s="4"/>
      <c r="S486" s="4"/>
      <c r="CE486" s="32">
        <f t="shared" si="14"/>
        <v>0</v>
      </c>
      <c r="CF486" s="32">
        <f t="shared" si="15"/>
        <v>0</v>
      </c>
    </row>
    <row r="487" spans="1:84" ht="14.25" customHeight="1">
      <c r="A487" s="9"/>
      <c r="B487" s="33">
        <v>481</v>
      </c>
      <c r="C487" s="2"/>
      <c r="D487" s="59"/>
      <c r="E487" s="2"/>
      <c r="F487" s="2"/>
      <c r="G487" s="55"/>
      <c r="H487" s="2"/>
      <c r="I487" s="65"/>
      <c r="J487" s="41"/>
      <c r="K487" s="4"/>
      <c r="L487" s="4"/>
      <c r="M487" s="4"/>
      <c r="N487" s="4"/>
      <c r="O487" s="4"/>
      <c r="P487" s="4"/>
      <c r="Q487" s="4"/>
      <c r="R487" s="4"/>
      <c r="S487" s="4"/>
      <c r="CE487" s="32">
        <f t="shared" si="14"/>
        <v>0</v>
      </c>
      <c r="CF487" s="32">
        <f t="shared" si="15"/>
        <v>0</v>
      </c>
    </row>
    <row r="488" spans="1:84" ht="14.25" customHeight="1">
      <c r="A488" s="9"/>
      <c r="B488" s="33">
        <v>482</v>
      </c>
      <c r="C488" s="2"/>
      <c r="D488" s="59"/>
      <c r="E488" s="2"/>
      <c r="F488" s="2"/>
      <c r="G488" s="55"/>
      <c r="H488" s="2"/>
      <c r="I488" s="65"/>
      <c r="J488" s="41"/>
      <c r="K488" s="4"/>
      <c r="L488" s="4"/>
      <c r="M488" s="4"/>
      <c r="N488" s="4"/>
      <c r="O488" s="4"/>
      <c r="P488" s="4"/>
      <c r="Q488" s="4"/>
      <c r="R488" s="4"/>
      <c r="S488" s="4"/>
      <c r="CE488" s="32">
        <f t="shared" si="14"/>
        <v>0</v>
      </c>
      <c r="CF488" s="32">
        <f t="shared" si="15"/>
        <v>0</v>
      </c>
    </row>
    <row r="489" spans="1:84" ht="14.25" customHeight="1">
      <c r="A489" s="9"/>
      <c r="B489" s="33">
        <v>483</v>
      </c>
      <c r="C489" s="2"/>
      <c r="D489" s="59"/>
      <c r="E489" s="2"/>
      <c r="F489" s="2"/>
      <c r="G489" s="55"/>
      <c r="H489" s="2"/>
      <c r="I489" s="65"/>
      <c r="J489" s="41"/>
      <c r="K489" s="4"/>
      <c r="L489" s="4"/>
      <c r="M489" s="4"/>
      <c r="N489" s="4"/>
      <c r="O489" s="4"/>
      <c r="P489" s="4"/>
      <c r="Q489" s="4"/>
      <c r="R489" s="4"/>
      <c r="S489" s="4"/>
      <c r="CE489" s="32">
        <f t="shared" si="14"/>
        <v>0</v>
      </c>
      <c r="CF489" s="32">
        <f t="shared" si="15"/>
        <v>0</v>
      </c>
    </row>
    <row r="490" spans="1:84" ht="14.25" customHeight="1">
      <c r="A490" s="9"/>
      <c r="B490" s="33">
        <v>484</v>
      </c>
      <c r="C490" s="2"/>
      <c r="D490" s="59"/>
      <c r="E490" s="2"/>
      <c r="F490" s="2"/>
      <c r="G490" s="55"/>
      <c r="H490" s="2"/>
      <c r="I490" s="65"/>
      <c r="J490" s="41"/>
      <c r="K490" s="4"/>
      <c r="L490" s="4"/>
      <c r="M490" s="4"/>
      <c r="N490" s="4"/>
      <c r="O490" s="4"/>
      <c r="P490" s="4"/>
      <c r="Q490" s="4"/>
      <c r="R490" s="4"/>
      <c r="S490" s="4"/>
      <c r="CE490" s="32">
        <f t="shared" si="14"/>
        <v>0</v>
      </c>
      <c r="CF490" s="32">
        <f t="shared" si="15"/>
        <v>0</v>
      </c>
    </row>
    <row r="491" spans="1:84" ht="14.25" customHeight="1">
      <c r="A491" s="9"/>
      <c r="B491" s="33">
        <v>485</v>
      </c>
      <c r="C491" s="2"/>
      <c r="D491" s="59"/>
      <c r="E491" s="2"/>
      <c r="F491" s="2"/>
      <c r="G491" s="55"/>
      <c r="H491" s="2"/>
      <c r="I491" s="65"/>
      <c r="J491" s="41"/>
      <c r="K491" s="4"/>
      <c r="L491" s="4"/>
      <c r="M491" s="4"/>
      <c r="N491" s="4"/>
      <c r="O491" s="4"/>
      <c r="P491" s="4"/>
      <c r="Q491" s="4"/>
      <c r="R491" s="4"/>
      <c r="S491" s="4"/>
      <c r="CE491" s="32">
        <f t="shared" si="14"/>
        <v>0</v>
      </c>
      <c r="CF491" s="32">
        <f t="shared" si="15"/>
        <v>0</v>
      </c>
    </row>
    <row r="492" spans="1:84" ht="14.25" customHeight="1">
      <c r="A492" s="9"/>
      <c r="B492" s="33">
        <v>486</v>
      </c>
      <c r="C492" s="2"/>
      <c r="D492" s="59"/>
      <c r="E492" s="2"/>
      <c r="F492" s="2"/>
      <c r="G492" s="55"/>
      <c r="H492" s="2"/>
      <c r="I492" s="65"/>
      <c r="J492" s="41"/>
      <c r="K492" s="4"/>
      <c r="L492" s="4"/>
      <c r="M492" s="4"/>
      <c r="N492" s="4"/>
      <c r="O492" s="4"/>
      <c r="P492" s="4"/>
      <c r="Q492" s="4"/>
      <c r="R492" s="4"/>
      <c r="S492" s="4"/>
      <c r="CE492" s="32">
        <f t="shared" si="14"/>
        <v>0</v>
      </c>
      <c r="CF492" s="32">
        <f t="shared" si="15"/>
        <v>0</v>
      </c>
    </row>
    <row r="493" spans="1:84" ht="14.25" customHeight="1">
      <c r="A493" s="9"/>
      <c r="B493" s="33">
        <v>487</v>
      </c>
      <c r="C493" s="2"/>
      <c r="D493" s="59"/>
      <c r="E493" s="2"/>
      <c r="F493" s="2"/>
      <c r="G493" s="55"/>
      <c r="H493" s="2"/>
      <c r="I493" s="65"/>
      <c r="J493" s="41"/>
      <c r="K493" s="4"/>
      <c r="L493" s="4"/>
      <c r="M493" s="4"/>
      <c r="N493" s="4"/>
      <c r="O493" s="4"/>
      <c r="P493" s="4"/>
      <c r="Q493" s="4"/>
      <c r="R493" s="4"/>
      <c r="S493" s="4"/>
      <c r="CE493" s="32">
        <f t="shared" si="14"/>
        <v>0</v>
      </c>
      <c r="CF493" s="32">
        <f t="shared" si="15"/>
        <v>0</v>
      </c>
    </row>
    <row r="494" spans="1:84" ht="14.25" customHeight="1">
      <c r="A494" s="9"/>
      <c r="B494" s="33">
        <v>488</v>
      </c>
      <c r="C494" s="2"/>
      <c r="D494" s="59"/>
      <c r="E494" s="2"/>
      <c r="F494" s="2"/>
      <c r="G494" s="55"/>
      <c r="H494" s="2"/>
      <c r="I494" s="65"/>
      <c r="J494" s="41"/>
      <c r="K494" s="4"/>
      <c r="L494" s="4"/>
      <c r="M494" s="4"/>
      <c r="N494" s="4"/>
      <c r="O494" s="4"/>
      <c r="P494" s="4"/>
      <c r="Q494" s="4"/>
      <c r="R494" s="4"/>
      <c r="S494" s="4"/>
      <c r="CE494" s="32">
        <f t="shared" si="14"/>
        <v>0</v>
      </c>
      <c r="CF494" s="32">
        <f t="shared" si="15"/>
        <v>0</v>
      </c>
    </row>
    <row r="495" spans="1:84" ht="14.25" customHeight="1">
      <c r="A495" s="9"/>
      <c r="B495" s="33">
        <v>489</v>
      </c>
      <c r="C495" s="2"/>
      <c r="D495" s="59"/>
      <c r="E495" s="2"/>
      <c r="F495" s="2"/>
      <c r="G495" s="55"/>
      <c r="H495" s="2"/>
      <c r="I495" s="65"/>
      <c r="J495" s="41"/>
      <c r="K495" s="4"/>
      <c r="L495" s="4"/>
      <c r="M495" s="4"/>
      <c r="N495" s="4"/>
      <c r="O495" s="4"/>
      <c r="P495" s="4"/>
      <c r="Q495" s="4"/>
      <c r="R495" s="4"/>
      <c r="S495" s="4"/>
      <c r="CE495" s="32">
        <f t="shared" si="14"/>
        <v>0</v>
      </c>
      <c r="CF495" s="32">
        <f t="shared" si="15"/>
        <v>0</v>
      </c>
    </row>
    <row r="496" spans="1:84" ht="14.25" customHeight="1">
      <c r="A496" s="9"/>
      <c r="B496" s="33">
        <v>490</v>
      </c>
      <c r="C496" s="2"/>
      <c r="D496" s="59"/>
      <c r="E496" s="2"/>
      <c r="F496" s="2"/>
      <c r="G496" s="55"/>
      <c r="H496" s="2"/>
      <c r="I496" s="65"/>
      <c r="J496" s="41"/>
      <c r="K496" s="4"/>
      <c r="L496" s="4"/>
      <c r="M496" s="4"/>
      <c r="N496" s="4"/>
      <c r="O496" s="4"/>
      <c r="P496" s="4"/>
      <c r="Q496" s="4"/>
      <c r="R496" s="4"/>
      <c r="S496" s="4"/>
      <c r="CE496" s="32">
        <f t="shared" si="14"/>
        <v>0</v>
      </c>
      <c r="CF496" s="32">
        <f t="shared" si="15"/>
        <v>0</v>
      </c>
    </row>
    <row r="497" spans="1:84" ht="14.25" customHeight="1">
      <c r="A497" s="9"/>
      <c r="B497" s="33">
        <v>491</v>
      </c>
      <c r="C497" s="2"/>
      <c r="D497" s="59"/>
      <c r="E497" s="2"/>
      <c r="F497" s="2"/>
      <c r="G497" s="55"/>
      <c r="H497" s="2"/>
      <c r="I497" s="65"/>
      <c r="J497" s="41"/>
      <c r="K497" s="4"/>
      <c r="L497" s="4"/>
      <c r="M497" s="4"/>
      <c r="N497" s="4"/>
      <c r="O497" s="4"/>
      <c r="P497" s="4"/>
      <c r="Q497" s="4"/>
      <c r="R497" s="4"/>
      <c r="S497" s="4"/>
      <c r="CE497" s="32">
        <f t="shared" si="14"/>
        <v>0</v>
      </c>
      <c r="CF497" s="32">
        <f t="shared" si="15"/>
        <v>0</v>
      </c>
    </row>
    <row r="498" spans="1:84" ht="14.25" customHeight="1">
      <c r="A498" s="9"/>
      <c r="B498" s="33">
        <v>492</v>
      </c>
      <c r="C498" s="2"/>
      <c r="D498" s="59"/>
      <c r="E498" s="2"/>
      <c r="F498" s="2"/>
      <c r="G498" s="55"/>
      <c r="H498" s="2"/>
      <c r="I498" s="65"/>
      <c r="J498" s="41"/>
      <c r="K498" s="4"/>
      <c r="L498" s="4"/>
      <c r="M498" s="4"/>
      <c r="N498" s="4"/>
      <c r="O498" s="4"/>
      <c r="P498" s="4"/>
      <c r="Q498" s="4"/>
      <c r="R498" s="4"/>
      <c r="S498" s="4"/>
      <c r="CE498" s="32">
        <f t="shared" si="14"/>
        <v>0</v>
      </c>
      <c r="CF498" s="32">
        <f t="shared" si="15"/>
        <v>0</v>
      </c>
    </row>
    <row r="499" spans="1:84" ht="14.25" customHeight="1">
      <c r="A499" s="9"/>
      <c r="B499" s="33">
        <v>493</v>
      </c>
      <c r="C499" s="2"/>
      <c r="D499" s="59"/>
      <c r="E499" s="2"/>
      <c r="F499" s="2"/>
      <c r="G499" s="55"/>
      <c r="H499" s="2"/>
      <c r="I499" s="65"/>
      <c r="J499" s="41"/>
      <c r="K499" s="4"/>
      <c r="L499" s="4"/>
      <c r="M499" s="4"/>
      <c r="N499" s="4"/>
      <c r="O499" s="4"/>
      <c r="P499" s="4"/>
      <c r="Q499" s="4"/>
      <c r="R499" s="4"/>
      <c r="S499" s="4"/>
      <c r="CE499" s="32">
        <f t="shared" si="14"/>
        <v>0</v>
      </c>
      <c r="CF499" s="32">
        <f t="shared" si="15"/>
        <v>0</v>
      </c>
    </row>
    <row r="500" spans="1:84" ht="14.25" customHeight="1">
      <c r="A500" s="9"/>
      <c r="B500" s="33">
        <v>494</v>
      </c>
      <c r="C500" s="2"/>
      <c r="D500" s="59"/>
      <c r="E500" s="2"/>
      <c r="F500" s="2"/>
      <c r="G500" s="55"/>
      <c r="H500" s="2"/>
      <c r="I500" s="65"/>
      <c r="J500" s="41"/>
      <c r="K500" s="4"/>
      <c r="L500" s="4"/>
      <c r="M500" s="4"/>
      <c r="N500" s="4"/>
      <c r="O500" s="4"/>
      <c r="P500" s="4"/>
      <c r="Q500" s="4"/>
      <c r="R500" s="4"/>
      <c r="S500" s="4"/>
      <c r="CE500" s="32">
        <f t="shared" si="14"/>
        <v>0</v>
      </c>
      <c r="CF500" s="32">
        <f t="shared" si="15"/>
        <v>0</v>
      </c>
    </row>
    <row r="501" spans="1:84" ht="14.25" customHeight="1">
      <c r="A501" s="9"/>
      <c r="B501" s="33">
        <v>495</v>
      </c>
      <c r="C501" s="2"/>
      <c r="D501" s="59"/>
      <c r="E501" s="2"/>
      <c r="F501" s="2"/>
      <c r="G501" s="55"/>
      <c r="H501" s="2"/>
      <c r="I501" s="65"/>
      <c r="J501" s="41"/>
      <c r="K501" s="4"/>
      <c r="L501" s="4"/>
      <c r="M501" s="4"/>
      <c r="N501" s="4"/>
      <c r="O501" s="4"/>
      <c r="P501" s="4"/>
      <c r="Q501" s="4"/>
      <c r="R501" s="4"/>
      <c r="S501" s="4"/>
      <c r="CE501" s="32">
        <f t="shared" si="14"/>
        <v>0</v>
      </c>
      <c r="CF501" s="32">
        <f t="shared" si="15"/>
        <v>0</v>
      </c>
    </row>
    <row r="502" spans="1:84" ht="14.25" customHeight="1">
      <c r="A502" s="9"/>
      <c r="B502" s="33">
        <v>496</v>
      </c>
      <c r="C502" s="2"/>
      <c r="D502" s="59"/>
      <c r="E502" s="2"/>
      <c r="F502" s="2"/>
      <c r="G502" s="55"/>
      <c r="H502" s="2"/>
      <c r="I502" s="65"/>
      <c r="J502" s="41"/>
      <c r="K502" s="4"/>
      <c r="L502" s="4"/>
      <c r="M502" s="4"/>
      <c r="N502" s="4"/>
      <c r="O502" s="4"/>
      <c r="P502" s="4"/>
      <c r="Q502" s="4"/>
      <c r="R502" s="4"/>
      <c r="S502" s="4"/>
      <c r="CE502" s="32">
        <f t="shared" si="14"/>
        <v>0</v>
      </c>
      <c r="CF502" s="32">
        <f t="shared" si="15"/>
        <v>0</v>
      </c>
    </row>
    <row r="503" spans="1:84" ht="14.25" customHeight="1">
      <c r="A503" s="9"/>
      <c r="B503" s="33">
        <v>497</v>
      </c>
      <c r="C503" s="2"/>
      <c r="D503" s="59"/>
      <c r="E503" s="2"/>
      <c r="F503" s="2"/>
      <c r="G503" s="55"/>
      <c r="H503" s="2"/>
      <c r="I503" s="65"/>
      <c r="J503" s="41"/>
      <c r="K503" s="4"/>
      <c r="L503" s="4"/>
      <c r="M503" s="4"/>
      <c r="N503" s="4"/>
      <c r="O503" s="4"/>
      <c r="P503" s="4"/>
      <c r="Q503" s="4"/>
      <c r="R503" s="4"/>
      <c r="S503" s="4"/>
      <c r="CE503" s="32">
        <f t="shared" si="14"/>
        <v>0</v>
      </c>
      <c r="CF503" s="32">
        <f t="shared" si="15"/>
        <v>0</v>
      </c>
    </row>
    <row r="504" spans="1:84" ht="14.25" customHeight="1">
      <c r="A504" s="9"/>
      <c r="B504" s="33">
        <v>498</v>
      </c>
      <c r="C504" s="2"/>
      <c r="D504" s="59"/>
      <c r="E504" s="2"/>
      <c r="F504" s="2"/>
      <c r="G504" s="55"/>
      <c r="H504" s="2"/>
      <c r="I504" s="65"/>
      <c r="J504" s="41"/>
      <c r="K504" s="4"/>
      <c r="L504" s="4"/>
      <c r="M504" s="4"/>
      <c r="N504" s="4"/>
      <c r="O504" s="4"/>
      <c r="P504" s="4"/>
      <c r="Q504" s="4"/>
      <c r="R504" s="4"/>
      <c r="S504" s="4"/>
      <c r="CE504" s="32">
        <f t="shared" si="14"/>
        <v>0</v>
      </c>
      <c r="CF504" s="32">
        <f t="shared" si="15"/>
        <v>0</v>
      </c>
    </row>
    <row r="505" spans="1:84" ht="14.25" customHeight="1">
      <c r="A505" s="9"/>
      <c r="B505" s="33">
        <v>499</v>
      </c>
      <c r="C505" s="2"/>
      <c r="D505" s="59"/>
      <c r="E505" s="2"/>
      <c r="F505" s="2"/>
      <c r="G505" s="55"/>
      <c r="H505" s="2"/>
      <c r="I505" s="65"/>
      <c r="J505" s="41"/>
      <c r="K505" s="4"/>
      <c r="L505" s="4"/>
      <c r="M505" s="4"/>
      <c r="N505" s="4"/>
      <c r="O505" s="4"/>
      <c r="P505" s="4"/>
      <c r="Q505" s="4"/>
      <c r="R505" s="4"/>
      <c r="S505" s="4"/>
      <c r="CE505" s="32">
        <f t="shared" si="14"/>
        <v>0</v>
      </c>
      <c r="CF505" s="32">
        <f t="shared" si="15"/>
        <v>0</v>
      </c>
    </row>
    <row r="506" spans="1:84" ht="14.25" customHeight="1">
      <c r="A506" s="9"/>
      <c r="B506" s="33">
        <v>500</v>
      </c>
      <c r="C506" s="2"/>
      <c r="D506" s="59"/>
      <c r="E506" s="2"/>
      <c r="F506" s="2"/>
      <c r="G506" s="55"/>
      <c r="H506" s="2"/>
      <c r="I506" s="65"/>
      <c r="J506" s="41"/>
      <c r="K506" s="4"/>
      <c r="L506" s="4"/>
      <c r="M506" s="4"/>
      <c r="N506" s="4"/>
      <c r="O506" s="4"/>
      <c r="P506" s="4"/>
      <c r="Q506" s="4"/>
      <c r="R506" s="4"/>
      <c r="S506" s="4"/>
      <c r="CE506" s="32">
        <f t="shared" si="14"/>
        <v>0</v>
      </c>
      <c r="CF506" s="32">
        <f t="shared" si="15"/>
        <v>0</v>
      </c>
    </row>
    <row r="507" spans="1:84" ht="14.25" customHeight="1">
      <c r="A507" s="9"/>
      <c r="B507" s="33">
        <v>501</v>
      </c>
      <c r="C507" s="2"/>
      <c r="D507" s="59"/>
      <c r="E507" s="2"/>
      <c r="F507" s="2"/>
      <c r="G507" s="55"/>
      <c r="H507" s="2"/>
      <c r="I507" s="65"/>
      <c r="J507" s="41"/>
      <c r="K507" s="4"/>
      <c r="L507" s="4"/>
      <c r="M507" s="4"/>
      <c r="N507" s="4"/>
      <c r="O507" s="4"/>
      <c r="P507" s="4"/>
      <c r="Q507" s="4"/>
      <c r="R507" s="4"/>
      <c r="S507" s="4"/>
      <c r="CE507" s="32">
        <f t="shared" si="14"/>
        <v>0</v>
      </c>
      <c r="CF507" s="32">
        <f t="shared" si="15"/>
        <v>0</v>
      </c>
    </row>
    <row r="508" spans="1:84" ht="14.25" customHeight="1">
      <c r="A508" s="9"/>
      <c r="B508" s="33">
        <v>502</v>
      </c>
      <c r="C508" s="2"/>
      <c r="D508" s="59"/>
      <c r="E508" s="2"/>
      <c r="F508" s="2"/>
      <c r="G508" s="55"/>
      <c r="H508" s="2"/>
      <c r="I508" s="65"/>
      <c r="J508" s="41"/>
      <c r="K508" s="4"/>
      <c r="L508" s="4"/>
      <c r="M508" s="4"/>
      <c r="N508" s="4"/>
      <c r="O508" s="4"/>
      <c r="P508" s="4"/>
      <c r="Q508" s="4"/>
      <c r="R508" s="4"/>
      <c r="S508" s="4"/>
      <c r="CE508" s="32">
        <f t="shared" si="14"/>
        <v>0</v>
      </c>
      <c r="CF508" s="32">
        <f t="shared" si="15"/>
        <v>0</v>
      </c>
    </row>
    <row r="509" spans="1:84" ht="14.25" customHeight="1">
      <c r="A509" s="9"/>
      <c r="B509" s="33">
        <v>503</v>
      </c>
      <c r="C509" s="2"/>
      <c r="D509" s="59"/>
      <c r="E509" s="2"/>
      <c r="F509" s="2"/>
      <c r="G509" s="55"/>
      <c r="H509" s="2"/>
      <c r="I509" s="65"/>
      <c r="J509" s="41"/>
      <c r="K509" s="4"/>
      <c r="L509" s="4"/>
      <c r="M509" s="4"/>
      <c r="N509" s="4"/>
      <c r="O509" s="4"/>
      <c r="P509" s="4"/>
      <c r="Q509" s="4"/>
      <c r="R509" s="4"/>
      <c r="S509" s="4"/>
      <c r="CE509" s="32">
        <f t="shared" si="14"/>
        <v>0</v>
      </c>
      <c r="CF509" s="32">
        <f t="shared" si="15"/>
        <v>0</v>
      </c>
    </row>
    <row r="510" spans="1:84" ht="14.25" customHeight="1">
      <c r="A510" s="9"/>
      <c r="B510" s="33">
        <v>504</v>
      </c>
      <c r="C510" s="2"/>
      <c r="D510" s="59"/>
      <c r="E510" s="2"/>
      <c r="F510" s="2"/>
      <c r="G510" s="55"/>
      <c r="H510" s="2"/>
      <c r="I510" s="65"/>
      <c r="J510" s="41"/>
      <c r="K510" s="4"/>
      <c r="L510" s="4"/>
      <c r="M510" s="4"/>
      <c r="N510" s="4"/>
      <c r="O510" s="4"/>
      <c r="P510" s="4"/>
      <c r="Q510" s="4"/>
      <c r="R510" s="4"/>
      <c r="S510" s="4"/>
      <c r="CE510" s="32">
        <f t="shared" si="14"/>
        <v>0</v>
      </c>
      <c r="CF510" s="32">
        <f t="shared" si="15"/>
        <v>0</v>
      </c>
    </row>
    <row r="511" spans="1:84" ht="14.25" customHeight="1">
      <c r="A511" s="9"/>
      <c r="B511" s="33">
        <v>505</v>
      </c>
      <c r="C511" s="2"/>
      <c r="D511" s="59"/>
      <c r="E511" s="2"/>
      <c r="F511" s="2"/>
      <c r="G511" s="55"/>
      <c r="H511" s="2"/>
      <c r="I511" s="65"/>
      <c r="J511" s="41"/>
      <c r="K511" s="4"/>
      <c r="L511" s="4"/>
      <c r="M511" s="4"/>
      <c r="N511" s="4"/>
      <c r="O511" s="4"/>
      <c r="P511" s="4"/>
      <c r="Q511" s="4"/>
      <c r="R511" s="4"/>
      <c r="S511" s="4"/>
      <c r="CE511" s="32">
        <f t="shared" si="14"/>
        <v>0</v>
      </c>
      <c r="CF511" s="32">
        <f t="shared" si="15"/>
        <v>0</v>
      </c>
    </row>
    <row r="512" spans="1:84" ht="14.25" customHeight="1">
      <c r="A512" s="9"/>
      <c r="B512" s="33">
        <v>506</v>
      </c>
      <c r="C512" s="2"/>
      <c r="D512" s="59"/>
      <c r="E512" s="2"/>
      <c r="F512" s="2"/>
      <c r="G512" s="55"/>
      <c r="H512" s="2"/>
      <c r="I512" s="65"/>
      <c r="J512" s="41"/>
      <c r="K512" s="4"/>
      <c r="L512" s="4"/>
      <c r="M512" s="4"/>
      <c r="N512" s="4"/>
      <c r="O512" s="4"/>
      <c r="P512" s="4"/>
      <c r="Q512" s="4"/>
      <c r="R512" s="4"/>
      <c r="S512" s="4"/>
      <c r="CE512" s="32">
        <f t="shared" si="14"/>
        <v>0</v>
      </c>
      <c r="CF512" s="32">
        <f t="shared" si="15"/>
        <v>0</v>
      </c>
    </row>
    <row r="513" spans="1:84" ht="14.25" customHeight="1">
      <c r="A513" s="9"/>
      <c r="B513" s="33">
        <v>507</v>
      </c>
      <c r="C513" s="2"/>
      <c r="D513" s="59"/>
      <c r="E513" s="2"/>
      <c r="F513" s="2"/>
      <c r="G513" s="55"/>
      <c r="H513" s="2"/>
      <c r="I513" s="65"/>
      <c r="J513" s="41"/>
      <c r="K513" s="4"/>
      <c r="L513" s="4"/>
      <c r="M513" s="4"/>
      <c r="N513" s="4"/>
      <c r="O513" s="4"/>
      <c r="P513" s="4"/>
      <c r="Q513" s="4"/>
      <c r="R513" s="4"/>
      <c r="S513" s="4"/>
      <c r="CE513" s="32">
        <f t="shared" si="14"/>
        <v>0</v>
      </c>
      <c r="CF513" s="32">
        <f t="shared" si="15"/>
        <v>0</v>
      </c>
    </row>
    <row r="514" spans="1:84" ht="14.25" customHeight="1">
      <c r="A514" s="9"/>
      <c r="B514" s="33">
        <v>508</v>
      </c>
      <c r="C514" s="2"/>
      <c r="D514" s="59"/>
      <c r="E514" s="2"/>
      <c r="F514" s="2"/>
      <c r="G514" s="55"/>
      <c r="H514" s="2"/>
      <c r="I514" s="65"/>
      <c r="J514" s="41"/>
      <c r="K514" s="4"/>
      <c r="L514" s="4"/>
      <c r="M514" s="4"/>
      <c r="N514" s="4"/>
      <c r="O514" s="4"/>
      <c r="P514" s="4"/>
      <c r="Q514" s="4"/>
      <c r="R514" s="4"/>
      <c r="S514" s="4"/>
      <c r="CE514" s="32">
        <f t="shared" si="14"/>
        <v>0</v>
      </c>
      <c r="CF514" s="32">
        <f t="shared" si="15"/>
        <v>0</v>
      </c>
    </row>
    <row r="515" spans="1:84" ht="14.25" customHeight="1">
      <c r="A515" s="9"/>
      <c r="B515" s="33">
        <v>509</v>
      </c>
      <c r="C515" s="2"/>
      <c r="D515" s="59"/>
      <c r="E515" s="2"/>
      <c r="F515" s="2"/>
      <c r="G515" s="55"/>
      <c r="H515" s="2"/>
      <c r="I515" s="65"/>
      <c r="J515" s="41"/>
      <c r="K515" s="4"/>
      <c r="L515" s="4"/>
      <c r="M515" s="4"/>
      <c r="N515" s="4"/>
      <c r="O515" s="4"/>
      <c r="P515" s="4"/>
      <c r="Q515" s="4"/>
      <c r="R515" s="4"/>
      <c r="S515" s="4"/>
      <c r="CE515" s="32">
        <f t="shared" si="14"/>
        <v>0</v>
      </c>
      <c r="CF515" s="32">
        <f t="shared" si="15"/>
        <v>0</v>
      </c>
    </row>
    <row r="516" spans="1:84" ht="14.25" customHeight="1">
      <c r="A516" s="9"/>
      <c r="B516" s="33">
        <v>510</v>
      </c>
      <c r="C516" s="2"/>
      <c r="D516" s="59"/>
      <c r="E516" s="2"/>
      <c r="F516" s="2"/>
      <c r="G516" s="55"/>
      <c r="H516" s="2"/>
      <c r="I516" s="65"/>
      <c r="J516" s="41"/>
      <c r="K516" s="4"/>
      <c r="L516" s="4"/>
      <c r="M516" s="4"/>
      <c r="N516" s="4"/>
      <c r="O516" s="4"/>
      <c r="P516" s="4"/>
      <c r="Q516" s="4"/>
      <c r="R516" s="4"/>
      <c r="S516" s="4"/>
      <c r="CE516" s="32">
        <f t="shared" si="14"/>
        <v>0</v>
      </c>
      <c r="CF516" s="32">
        <f t="shared" si="15"/>
        <v>0</v>
      </c>
    </row>
    <row r="517" spans="1:84" ht="14.25" customHeight="1">
      <c r="A517" s="9"/>
      <c r="B517" s="33">
        <v>511</v>
      </c>
      <c r="C517" s="2"/>
      <c r="D517" s="59"/>
      <c r="E517" s="2"/>
      <c r="F517" s="2"/>
      <c r="G517" s="55"/>
      <c r="H517" s="2"/>
      <c r="I517" s="65"/>
      <c r="J517" s="41"/>
      <c r="K517" s="4"/>
      <c r="L517" s="4"/>
      <c r="M517" s="4"/>
      <c r="N517" s="4"/>
      <c r="O517" s="4"/>
      <c r="P517" s="4"/>
      <c r="Q517" s="4"/>
      <c r="R517" s="4"/>
      <c r="S517" s="4"/>
      <c r="CE517" s="32">
        <f t="shared" si="14"/>
        <v>0</v>
      </c>
      <c r="CF517" s="32">
        <f t="shared" si="15"/>
        <v>0</v>
      </c>
    </row>
    <row r="518" spans="1:84" ht="14.25" customHeight="1">
      <c r="A518" s="9"/>
      <c r="B518" s="33">
        <v>512</v>
      </c>
      <c r="C518" s="2"/>
      <c r="D518" s="59"/>
      <c r="E518" s="2"/>
      <c r="F518" s="2"/>
      <c r="G518" s="55"/>
      <c r="H518" s="2"/>
      <c r="I518" s="65"/>
      <c r="J518" s="41"/>
      <c r="K518" s="4"/>
      <c r="L518" s="4"/>
      <c r="M518" s="4"/>
      <c r="N518" s="4"/>
      <c r="O518" s="4"/>
      <c r="P518" s="4"/>
      <c r="Q518" s="4"/>
      <c r="R518" s="4"/>
      <c r="S518" s="4"/>
      <c r="CE518" s="32">
        <f t="shared" si="14"/>
        <v>0</v>
      </c>
      <c r="CF518" s="32">
        <f t="shared" si="15"/>
        <v>0</v>
      </c>
    </row>
    <row r="519" spans="1:84" ht="14.25" customHeight="1">
      <c r="A519" s="9"/>
      <c r="B519" s="33">
        <v>513</v>
      </c>
      <c r="C519" s="2"/>
      <c r="D519" s="59"/>
      <c r="E519" s="2"/>
      <c r="F519" s="2"/>
      <c r="G519" s="55"/>
      <c r="H519" s="2"/>
      <c r="I519" s="65"/>
      <c r="J519" s="41"/>
      <c r="K519" s="4"/>
      <c r="L519" s="4"/>
      <c r="M519" s="4"/>
      <c r="N519" s="4"/>
      <c r="O519" s="4"/>
      <c r="P519" s="4"/>
      <c r="Q519" s="4"/>
      <c r="R519" s="4"/>
      <c r="S519" s="4"/>
      <c r="CE519" s="32">
        <f t="shared" ref="CE519:CE582" si="16">IF(C519&lt;&gt;"",1,0)</f>
        <v>0</v>
      </c>
      <c r="CF519" s="32">
        <f t="shared" ref="CF519:CF582" si="17">IF(CE519=1,IF(E519&lt;&gt;"",IF(E519&lt;400,1,0),0),0)</f>
        <v>0</v>
      </c>
    </row>
    <row r="520" spans="1:84" ht="14.25" customHeight="1">
      <c r="A520" s="9"/>
      <c r="B520" s="33">
        <v>514</v>
      </c>
      <c r="C520" s="2"/>
      <c r="D520" s="59"/>
      <c r="E520" s="2"/>
      <c r="F520" s="2"/>
      <c r="G520" s="55"/>
      <c r="H520" s="2"/>
      <c r="I520" s="65"/>
      <c r="J520" s="41"/>
      <c r="K520" s="4"/>
      <c r="L520" s="4"/>
      <c r="M520" s="4"/>
      <c r="N520" s="4"/>
      <c r="O520" s="4"/>
      <c r="P520" s="4"/>
      <c r="Q520" s="4"/>
      <c r="R520" s="4"/>
      <c r="S520" s="4"/>
      <c r="CE520" s="32">
        <f t="shared" si="16"/>
        <v>0</v>
      </c>
      <c r="CF520" s="32">
        <f t="shared" si="17"/>
        <v>0</v>
      </c>
    </row>
    <row r="521" spans="1:84" ht="14.25" customHeight="1">
      <c r="A521" s="9"/>
      <c r="B521" s="33">
        <v>515</v>
      </c>
      <c r="C521" s="2"/>
      <c r="D521" s="59"/>
      <c r="E521" s="2"/>
      <c r="F521" s="2"/>
      <c r="G521" s="55"/>
      <c r="H521" s="2"/>
      <c r="I521" s="65"/>
      <c r="J521" s="41"/>
      <c r="K521" s="4"/>
      <c r="L521" s="4"/>
      <c r="M521" s="4"/>
      <c r="N521" s="4"/>
      <c r="O521" s="4"/>
      <c r="P521" s="4"/>
      <c r="Q521" s="4"/>
      <c r="R521" s="4"/>
      <c r="S521" s="4"/>
      <c r="CE521" s="32">
        <f t="shared" si="16"/>
        <v>0</v>
      </c>
      <c r="CF521" s="32">
        <f t="shared" si="17"/>
        <v>0</v>
      </c>
    </row>
    <row r="522" spans="1:84" ht="14.25" customHeight="1">
      <c r="A522" s="9"/>
      <c r="B522" s="33">
        <v>516</v>
      </c>
      <c r="C522" s="2"/>
      <c r="D522" s="59"/>
      <c r="E522" s="2"/>
      <c r="F522" s="2"/>
      <c r="G522" s="55"/>
      <c r="H522" s="2"/>
      <c r="I522" s="65"/>
      <c r="J522" s="41"/>
      <c r="K522" s="4"/>
      <c r="L522" s="4"/>
      <c r="M522" s="4"/>
      <c r="N522" s="4"/>
      <c r="O522" s="4"/>
      <c r="P522" s="4"/>
      <c r="Q522" s="4"/>
      <c r="R522" s="4"/>
      <c r="S522" s="4"/>
      <c r="CE522" s="32">
        <f t="shared" si="16"/>
        <v>0</v>
      </c>
      <c r="CF522" s="32">
        <f t="shared" si="17"/>
        <v>0</v>
      </c>
    </row>
    <row r="523" spans="1:84" ht="14.25" customHeight="1">
      <c r="A523" s="9"/>
      <c r="B523" s="33">
        <v>517</v>
      </c>
      <c r="C523" s="2"/>
      <c r="D523" s="59"/>
      <c r="E523" s="2"/>
      <c r="F523" s="2"/>
      <c r="G523" s="55"/>
      <c r="H523" s="2"/>
      <c r="I523" s="65"/>
      <c r="J523" s="41"/>
      <c r="K523" s="4"/>
      <c r="L523" s="4"/>
      <c r="M523" s="4"/>
      <c r="N523" s="4"/>
      <c r="O523" s="4"/>
      <c r="P523" s="4"/>
      <c r="Q523" s="4"/>
      <c r="R523" s="4"/>
      <c r="S523" s="4"/>
      <c r="CE523" s="32">
        <f t="shared" si="16"/>
        <v>0</v>
      </c>
      <c r="CF523" s="32">
        <f t="shared" si="17"/>
        <v>0</v>
      </c>
    </row>
    <row r="524" spans="1:84" ht="14.25" customHeight="1">
      <c r="A524" s="9"/>
      <c r="B524" s="33">
        <v>518</v>
      </c>
      <c r="C524" s="2"/>
      <c r="D524" s="59"/>
      <c r="E524" s="2"/>
      <c r="F524" s="2"/>
      <c r="G524" s="55"/>
      <c r="H524" s="2"/>
      <c r="I524" s="65"/>
      <c r="J524" s="41"/>
      <c r="K524" s="4"/>
      <c r="L524" s="4"/>
      <c r="M524" s="4"/>
      <c r="N524" s="4"/>
      <c r="O524" s="4"/>
      <c r="P524" s="4"/>
      <c r="Q524" s="4"/>
      <c r="R524" s="4"/>
      <c r="S524" s="4"/>
      <c r="CE524" s="32">
        <f t="shared" si="16"/>
        <v>0</v>
      </c>
      <c r="CF524" s="32">
        <f t="shared" si="17"/>
        <v>0</v>
      </c>
    </row>
    <row r="525" spans="1:84" ht="14.25" customHeight="1">
      <c r="A525" s="9"/>
      <c r="B525" s="33">
        <v>519</v>
      </c>
      <c r="C525" s="2"/>
      <c r="D525" s="59"/>
      <c r="E525" s="2"/>
      <c r="F525" s="2"/>
      <c r="G525" s="55"/>
      <c r="H525" s="2"/>
      <c r="I525" s="65"/>
      <c r="J525" s="41"/>
      <c r="K525" s="4"/>
      <c r="L525" s="4"/>
      <c r="M525" s="4"/>
      <c r="N525" s="4"/>
      <c r="O525" s="4"/>
      <c r="P525" s="4"/>
      <c r="Q525" s="4"/>
      <c r="R525" s="4"/>
      <c r="S525" s="4"/>
      <c r="CE525" s="32">
        <f t="shared" si="16"/>
        <v>0</v>
      </c>
      <c r="CF525" s="32">
        <f t="shared" si="17"/>
        <v>0</v>
      </c>
    </row>
    <row r="526" spans="1:84" ht="14.25" customHeight="1">
      <c r="A526" s="9"/>
      <c r="B526" s="33">
        <v>520</v>
      </c>
      <c r="C526" s="2"/>
      <c r="D526" s="59"/>
      <c r="E526" s="2"/>
      <c r="F526" s="2"/>
      <c r="G526" s="55"/>
      <c r="H526" s="2"/>
      <c r="I526" s="65"/>
      <c r="J526" s="41"/>
      <c r="K526" s="4"/>
      <c r="L526" s="4"/>
      <c r="M526" s="4"/>
      <c r="N526" s="4"/>
      <c r="O526" s="4"/>
      <c r="P526" s="4"/>
      <c r="Q526" s="4"/>
      <c r="R526" s="4"/>
      <c r="S526" s="4"/>
      <c r="CE526" s="32">
        <f t="shared" si="16"/>
        <v>0</v>
      </c>
      <c r="CF526" s="32">
        <f t="shared" si="17"/>
        <v>0</v>
      </c>
    </row>
    <row r="527" spans="1:84" ht="14.25" customHeight="1">
      <c r="A527" s="9"/>
      <c r="B527" s="33">
        <v>521</v>
      </c>
      <c r="C527" s="2"/>
      <c r="D527" s="59"/>
      <c r="E527" s="2"/>
      <c r="F527" s="2"/>
      <c r="G527" s="55"/>
      <c r="H527" s="2"/>
      <c r="I527" s="65"/>
      <c r="J527" s="41"/>
      <c r="K527" s="4"/>
      <c r="L527" s="4"/>
      <c r="M527" s="4"/>
      <c r="N527" s="4"/>
      <c r="O527" s="4"/>
      <c r="P527" s="4"/>
      <c r="Q527" s="4"/>
      <c r="R527" s="4"/>
      <c r="S527" s="4"/>
      <c r="CE527" s="32">
        <f t="shared" si="16"/>
        <v>0</v>
      </c>
      <c r="CF527" s="32">
        <f t="shared" si="17"/>
        <v>0</v>
      </c>
    </row>
    <row r="528" spans="1:84" ht="14.25" customHeight="1">
      <c r="A528" s="9"/>
      <c r="B528" s="33">
        <v>522</v>
      </c>
      <c r="C528" s="2"/>
      <c r="D528" s="59"/>
      <c r="E528" s="2"/>
      <c r="F528" s="2"/>
      <c r="G528" s="55"/>
      <c r="H528" s="2"/>
      <c r="I528" s="65"/>
      <c r="J528" s="41"/>
      <c r="K528" s="4"/>
      <c r="L528" s="4"/>
      <c r="M528" s="4"/>
      <c r="N528" s="4"/>
      <c r="O528" s="4"/>
      <c r="P528" s="4"/>
      <c r="Q528" s="4"/>
      <c r="R528" s="4"/>
      <c r="S528" s="4"/>
      <c r="CE528" s="32">
        <f t="shared" si="16"/>
        <v>0</v>
      </c>
      <c r="CF528" s="32">
        <f t="shared" si="17"/>
        <v>0</v>
      </c>
    </row>
    <row r="529" spans="1:84" ht="14.25" customHeight="1">
      <c r="A529" s="9"/>
      <c r="B529" s="33">
        <v>523</v>
      </c>
      <c r="C529" s="2"/>
      <c r="D529" s="59"/>
      <c r="E529" s="2"/>
      <c r="F529" s="2"/>
      <c r="G529" s="55"/>
      <c r="H529" s="2"/>
      <c r="I529" s="65"/>
      <c r="J529" s="41"/>
      <c r="K529" s="4"/>
      <c r="L529" s="4"/>
      <c r="M529" s="4"/>
      <c r="N529" s="4"/>
      <c r="O529" s="4"/>
      <c r="P529" s="4"/>
      <c r="Q529" s="4"/>
      <c r="R529" s="4"/>
      <c r="S529" s="4"/>
      <c r="CE529" s="32">
        <f t="shared" si="16"/>
        <v>0</v>
      </c>
      <c r="CF529" s="32">
        <f t="shared" si="17"/>
        <v>0</v>
      </c>
    </row>
    <row r="530" spans="1:84" ht="14.25" customHeight="1">
      <c r="A530" s="9"/>
      <c r="B530" s="33">
        <v>524</v>
      </c>
      <c r="C530" s="2"/>
      <c r="D530" s="59"/>
      <c r="E530" s="2"/>
      <c r="F530" s="2"/>
      <c r="G530" s="55"/>
      <c r="H530" s="2"/>
      <c r="I530" s="65"/>
      <c r="J530" s="41"/>
      <c r="K530" s="4"/>
      <c r="L530" s="4"/>
      <c r="M530" s="4"/>
      <c r="N530" s="4"/>
      <c r="O530" s="4"/>
      <c r="P530" s="4"/>
      <c r="Q530" s="4"/>
      <c r="R530" s="4"/>
      <c r="S530" s="4"/>
      <c r="CE530" s="32">
        <f t="shared" si="16"/>
        <v>0</v>
      </c>
      <c r="CF530" s="32">
        <f t="shared" si="17"/>
        <v>0</v>
      </c>
    </row>
    <row r="531" spans="1:84" ht="14.25" customHeight="1">
      <c r="A531" s="9"/>
      <c r="B531" s="33">
        <v>525</v>
      </c>
      <c r="C531" s="2"/>
      <c r="D531" s="59"/>
      <c r="E531" s="2"/>
      <c r="F531" s="2"/>
      <c r="G531" s="55"/>
      <c r="H531" s="2"/>
      <c r="I531" s="65"/>
      <c r="J531" s="41"/>
      <c r="K531" s="4"/>
      <c r="L531" s="4"/>
      <c r="M531" s="4"/>
      <c r="N531" s="4"/>
      <c r="O531" s="4"/>
      <c r="P531" s="4"/>
      <c r="Q531" s="4"/>
      <c r="R531" s="4"/>
      <c r="S531" s="4"/>
      <c r="CE531" s="32">
        <f t="shared" si="16"/>
        <v>0</v>
      </c>
      <c r="CF531" s="32">
        <f t="shared" si="17"/>
        <v>0</v>
      </c>
    </row>
    <row r="532" spans="1:84" ht="14.25" customHeight="1">
      <c r="A532" s="9"/>
      <c r="B532" s="33">
        <v>526</v>
      </c>
      <c r="C532" s="2"/>
      <c r="D532" s="59"/>
      <c r="E532" s="2"/>
      <c r="F532" s="2"/>
      <c r="G532" s="55"/>
      <c r="H532" s="2"/>
      <c r="I532" s="65"/>
      <c r="J532" s="41"/>
      <c r="K532" s="4"/>
      <c r="L532" s="4"/>
      <c r="M532" s="4"/>
      <c r="N532" s="4"/>
      <c r="O532" s="4"/>
      <c r="P532" s="4"/>
      <c r="Q532" s="4"/>
      <c r="R532" s="4"/>
      <c r="S532" s="4"/>
      <c r="CE532" s="32">
        <f t="shared" si="16"/>
        <v>0</v>
      </c>
      <c r="CF532" s="32">
        <f t="shared" si="17"/>
        <v>0</v>
      </c>
    </row>
    <row r="533" spans="1:84" ht="14.25" customHeight="1">
      <c r="A533" s="9"/>
      <c r="B533" s="33">
        <v>527</v>
      </c>
      <c r="C533" s="2"/>
      <c r="D533" s="59"/>
      <c r="E533" s="2"/>
      <c r="F533" s="2"/>
      <c r="G533" s="55"/>
      <c r="H533" s="2"/>
      <c r="I533" s="65"/>
      <c r="J533" s="41"/>
      <c r="K533" s="4"/>
      <c r="L533" s="4"/>
      <c r="M533" s="4"/>
      <c r="N533" s="4"/>
      <c r="O533" s="4"/>
      <c r="P533" s="4"/>
      <c r="Q533" s="4"/>
      <c r="R533" s="4"/>
      <c r="S533" s="4"/>
      <c r="CE533" s="32">
        <f t="shared" si="16"/>
        <v>0</v>
      </c>
      <c r="CF533" s="32">
        <f t="shared" si="17"/>
        <v>0</v>
      </c>
    </row>
    <row r="534" spans="1:84" ht="14.25" customHeight="1">
      <c r="A534" s="9"/>
      <c r="B534" s="33">
        <v>528</v>
      </c>
      <c r="C534" s="2"/>
      <c r="D534" s="59"/>
      <c r="E534" s="2"/>
      <c r="F534" s="2"/>
      <c r="G534" s="55"/>
      <c r="H534" s="2"/>
      <c r="I534" s="65"/>
      <c r="J534" s="41"/>
      <c r="K534" s="4"/>
      <c r="L534" s="4"/>
      <c r="M534" s="4"/>
      <c r="N534" s="4"/>
      <c r="O534" s="4"/>
      <c r="P534" s="4"/>
      <c r="Q534" s="4"/>
      <c r="R534" s="4"/>
      <c r="S534" s="4"/>
      <c r="CE534" s="32">
        <f t="shared" si="16"/>
        <v>0</v>
      </c>
      <c r="CF534" s="32">
        <f t="shared" si="17"/>
        <v>0</v>
      </c>
    </row>
    <row r="535" spans="1:84" ht="14.25" customHeight="1">
      <c r="A535" s="9"/>
      <c r="B535" s="33">
        <v>529</v>
      </c>
      <c r="C535" s="2"/>
      <c r="D535" s="59"/>
      <c r="E535" s="2"/>
      <c r="F535" s="2"/>
      <c r="G535" s="55"/>
      <c r="H535" s="2"/>
      <c r="I535" s="65"/>
      <c r="J535" s="41"/>
      <c r="K535" s="4"/>
      <c r="L535" s="4"/>
      <c r="M535" s="4"/>
      <c r="N535" s="4"/>
      <c r="O535" s="4"/>
      <c r="P535" s="4"/>
      <c r="Q535" s="4"/>
      <c r="R535" s="4"/>
      <c r="S535" s="4"/>
      <c r="CE535" s="32">
        <f t="shared" si="16"/>
        <v>0</v>
      </c>
      <c r="CF535" s="32">
        <f t="shared" si="17"/>
        <v>0</v>
      </c>
    </row>
    <row r="536" spans="1:84" ht="14.25" customHeight="1">
      <c r="A536" s="9"/>
      <c r="B536" s="33">
        <v>530</v>
      </c>
      <c r="C536" s="2"/>
      <c r="D536" s="59"/>
      <c r="E536" s="2"/>
      <c r="F536" s="2"/>
      <c r="G536" s="55"/>
      <c r="H536" s="2"/>
      <c r="I536" s="65"/>
      <c r="J536" s="41"/>
      <c r="K536" s="4"/>
      <c r="L536" s="4"/>
      <c r="M536" s="4"/>
      <c r="N536" s="4"/>
      <c r="O536" s="4"/>
      <c r="P536" s="4"/>
      <c r="Q536" s="4"/>
      <c r="R536" s="4"/>
      <c r="S536" s="4"/>
      <c r="CE536" s="32">
        <f t="shared" si="16"/>
        <v>0</v>
      </c>
      <c r="CF536" s="32">
        <f t="shared" si="17"/>
        <v>0</v>
      </c>
    </row>
    <row r="537" spans="1:84" ht="14.25" customHeight="1">
      <c r="A537" s="9"/>
      <c r="B537" s="33">
        <v>531</v>
      </c>
      <c r="C537" s="2"/>
      <c r="D537" s="59"/>
      <c r="E537" s="2"/>
      <c r="F537" s="2"/>
      <c r="G537" s="55"/>
      <c r="H537" s="2"/>
      <c r="I537" s="65"/>
      <c r="J537" s="41"/>
      <c r="K537" s="4"/>
      <c r="L537" s="4"/>
      <c r="M537" s="4"/>
      <c r="N537" s="4"/>
      <c r="O537" s="4"/>
      <c r="P537" s="4"/>
      <c r="Q537" s="4"/>
      <c r="R537" s="4"/>
      <c r="S537" s="4"/>
      <c r="CE537" s="32">
        <f t="shared" si="16"/>
        <v>0</v>
      </c>
      <c r="CF537" s="32">
        <f t="shared" si="17"/>
        <v>0</v>
      </c>
    </row>
    <row r="538" spans="1:84" ht="14.25" customHeight="1">
      <c r="A538" s="9"/>
      <c r="B538" s="33">
        <v>532</v>
      </c>
      <c r="C538" s="2"/>
      <c r="D538" s="59"/>
      <c r="E538" s="2"/>
      <c r="F538" s="2"/>
      <c r="G538" s="55"/>
      <c r="H538" s="2"/>
      <c r="I538" s="65"/>
      <c r="J538" s="41"/>
      <c r="K538" s="4"/>
      <c r="L538" s="4"/>
      <c r="M538" s="4"/>
      <c r="N538" s="4"/>
      <c r="O538" s="4"/>
      <c r="P538" s="4"/>
      <c r="Q538" s="4"/>
      <c r="R538" s="4"/>
      <c r="S538" s="4"/>
      <c r="CE538" s="32">
        <f t="shared" si="16"/>
        <v>0</v>
      </c>
      <c r="CF538" s="32">
        <f t="shared" si="17"/>
        <v>0</v>
      </c>
    </row>
    <row r="539" spans="1:84" ht="14.25" customHeight="1">
      <c r="A539" s="9"/>
      <c r="B539" s="33">
        <v>533</v>
      </c>
      <c r="C539" s="2"/>
      <c r="D539" s="59"/>
      <c r="E539" s="2"/>
      <c r="F539" s="2"/>
      <c r="G539" s="55"/>
      <c r="H539" s="2"/>
      <c r="I539" s="65"/>
      <c r="J539" s="41"/>
      <c r="K539" s="4"/>
      <c r="L539" s="4"/>
      <c r="M539" s="4"/>
      <c r="N539" s="4"/>
      <c r="O539" s="4"/>
      <c r="P539" s="4"/>
      <c r="Q539" s="4"/>
      <c r="R539" s="4"/>
      <c r="S539" s="4"/>
      <c r="CE539" s="32">
        <f t="shared" si="16"/>
        <v>0</v>
      </c>
      <c r="CF539" s="32">
        <f t="shared" si="17"/>
        <v>0</v>
      </c>
    </row>
    <row r="540" spans="1:84" ht="14.25" customHeight="1">
      <c r="A540" s="9"/>
      <c r="B540" s="33">
        <v>534</v>
      </c>
      <c r="C540" s="2"/>
      <c r="D540" s="59"/>
      <c r="E540" s="2"/>
      <c r="F540" s="2"/>
      <c r="G540" s="55"/>
      <c r="H540" s="2"/>
      <c r="I540" s="65"/>
      <c r="J540" s="41"/>
      <c r="K540" s="4"/>
      <c r="L540" s="4"/>
      <c r="M540" s="4"/>
      <c r="N540" s="4"/>
      <c r="O540" s="4"/>
      <c r="P540" s="4"/>
      <c r="Q540" s="4"/>
      <c r="R540" s="4"/>
      <c r="S540" s="4"/>
      <c r="CE540" s="32">
        <f t="shared" si="16"/>
        <v>0</v>
      </c>
      <c r="CF540" s="32">
        <f t="shared" si="17"/>
        <v>0</v>
      </c>
    </row>
    <row r="541" spans="1:84" ht="14.25" customHeight="1">
      <c r="A541" s="9"/>
      <c r="B541" s="33">
        <v>535</v>
      </c>
      <c r="C541" s="2"/>
      <c r="D541" s="59"/>
      <c r="E541" s="2"/>
      <c r="F541" s="2"/>
      <c r="G541" s="55"/>
      <c r="H541" s="2"/>
      <c r="I541" s="65"/>
      <c r="J541" s="41"/>
      <c r="K541" s="4"/>
      <c r="L541" s="4"/>
      <c r="M541" s="4"/>
      <c r="N541" s="4"/>
      <c r="O541" s="4"/>
      <c r="P541" s="4"/>
      <c r="Q541" s="4"/>
      <c r="R541" s="4"/>
      <c r="S541" s="4"/>
      <c r="CE541" s="32">
        <f t="shared" si="16"/>
        <v>0</v>
      </c>
      <c r="CF541" s="32">
        <f t="shared" si="17"/>
        <v>0</v>
      </c>
    </row>
    <row r="542" spans="1:84" ht="14.25" customHeight="1">
      <c r="A542" s="9"/>
      <c r="B542" s="33">
        <v>536</v>
      </c>
      <c r="C542" s="2"/>
      <c r="D542" s="59"/>
      <c r="E542" s="2"/>
      <c r="F542" s="2"/>
      <c r="G542" s="55"/>
      <c r="H542" s="2"/>
      <c r="I542" s="65"/>
      <c r="J542" s="41"/>
      <c r="K542" s="4"/>
      <c r="L542" s="4"/>
      <c r="M542" s="4"/>
      <c r="N542" s="4"/>
      <c r="O542" s="4"/>
      <c r="P542" s="4"/>
      <c r="Q542" s="4"/>
      <c r="R542" s="4"/>
      <c r="S542" s="4"/>
      <c r="CE542" s="32">
        <f t="shared" si="16"/>
        <v>0</v>
      </c>
      <c r="CF542" s="32">
        <f t="shared" si="17"/>
        <v>0</v>
      </c>
    </row>
    <row r="543" spans="1:84" ht="14.25" customHeight="1">
      <c r="A543" s="9"/>
      <c r="B543" s="33">
        <v>537</v>
      </c>
      <c r="C543" s="2"/>
      <c r="D543" s="59"/>
      <c r="E543" s="2"/>
      <c r="F543" s="2"/>
      <c r="G543" s="55"/>
      <c r="H543" s="2"/>
      <c r="I543" s="65"/>
      <c r="J543" s="41"/>
      <c r="K543" s="4"/>
      <c r="L543" s="4"/>
      <c r="M543" s="4"/>
      <c r="N543" s="4"/>
      <c r="O543" s="4"/>
      <c r="P543" s="4"/>
      <c r="Q543" s="4"/>
      <c r="R543" s="4"/>
      <c r="S543" s="4"/>
      <c r="CE543" s="32">
        <f t="shared" si="16"/>
        <v>0</v>
      </c>
      <c r="CF543" s="32">
        <f t="shared" si="17"/>
        <v>0</v>
      </c>
    </row>
    <row r="544" spans="1:84" ht="14.25" customHeight="1">
      <c r="A544" s="9"/>
      <c r="B544" s="33">
        <v>538</v>
      </c>
      <c r="C544" s="2"/>
      <c r="D544" s="59"/>
      <c r="E544" s="2"/>
      <c r="F544" s="2"/>
      <c r="G544" s="55"/>
      <c r="H544" s="2"/>
      <c r="I544" s="65"/>
      <c r="J544" s="41"/>
      <c r="K544" s="4"/>
      <c r="L544" s="4"/>
      <c r="M544" s="4"/>
      <c r="N544" s="4"/>
      <c r="O544" s="4"/>
      <c r="P544" s="4"/>
      <c r="Q544" s="4"/>
      <c r="R544" s="4"/>
      <c r="S544" s="4"/>
      <c r="CE544" s="32">
        <f t="shared" si="16"/>
        <v>0</v>
      </c>
      <c r="CF544" s="32">
        <f t="shared" si="17"/>
        <v>0</v>
      </c>
    </row>
    <row r="545" spans="1:84" ht="14.25" customHeight="1">
      <c r="A545" s="9"/>
      <c r="B545" s="33">
        <v>539</v>
      </c>
      <c r="C545" s="2"/>
      <c r="D545" s="59"/>
      <c r="E545" s="2"/>
      <c r="F545" s="2"/>
      <c r="G545" s="55"/>
      <c r="H545" s="2"/>
      <c r="I545" s="65"/>
      <c r="J545" s="41"/>
      <c r="K545" s="4"/>
      <c r="L545" s="4"/>
      <c r="M545" s="4"/>
      <c r="N545" s="4"/>
      <c r="O545" s="4"/>
      <c r="P545" s="4"/>
      <c r="Q545" s="4"/>
      <c r="R545" s="4"/>
      <c r="S545" s="4"/>
      <c r="CE545" s="32">
        <f t="shared" si="16"/>
        <v>0</v>
      </c>
      <c r="CF545" s="32">
        <f t="shared" si="17"/>
        <v>0</v>
      </c>
    </row>
    <row r="546" spans="1:84" ht="14.25" customHeight="1">
      <c r="A546" s="9"/>
      <c r="B546" s="33">
        <v>540</v>
      </c>
      <c r="C546" s="2"/>
      <c r="D546" s="59"/>
      <c r="E546" s="2"/>
      <c r="F546" s="2"/>
      <c r="G546" s="55"/>
      <c r="H546" s="2"/>
      <c r="I546" s="65"/>
      <c r="J546" s="41"/>
      <c r="K546" s="4"/>
      <c r="L546" s="4"/>
      <c r="M546" s="4"/>
      <c r="N546" s="4"/>
      <c r="O546" s="4"/>
      <c r="P546" s="4"/>
      <c r="Q546" s="4"/>
      <c r="R546" s="4"/>
      <c r="S546" s="4"/>
      <c r="CE546" s="32">
        <f t="shared" si="16"/>
        <v>0</v>
      </c>
      <c r="CF546" s="32">
        <f t="shared" si="17"/>
        <v>0</v>
      </c>
    </row>
    <row r="547" spans="1:84" ht="14.25" customHeight="1">
      <c r="A547" s="9"/>
      <c r="B547" s="33">
        <v>541</v>
      </c>
      <c r="C547" s="2"/>
      <c r="D547" s="59"/>
      <c r="E547" s="2"/>
      <c r="F547" s="2"/>
      <c r="G547" s="55"/>
      <c r="H547" s="2"/>
      <c r="I547" s="65"/>
      <c r="J547" s="41"/>
      <c r="K547" s="4"/>
      <c r="L547" s="4"/>
      <c r="M547" s="4"/>
      <c r="N547" s="4"/>
      <c r="O547" s="4"/>
      <c r="P547" s="4"/>
      <c r="Q547" s="4"/>
      <c r="R547" s="4"/>
      <c r="S547" s="4"/>
      <c r="CE547" s="32">
        <f t="shared" si="16"/>
        <v>0</v>
      </c>
      <c r="CF547" s="32">
        <f t="shared" si="17"/>
        <v>0</v>
      </c>
    </row>
    <row r="548" spans="1:84" ht="14.25" customHeight="1">
      <c r="A548" s="9"/>
      <c r="B548" s="33">
        <v>542</v>
      </c>
      <c r="C548" s="2"/>
      <c r="D548" s="59"/>
      <c r="E548" s="2"/>
      <c r="F548" s="2"/>
      <c r="G548" s="55"/>
      <c r="H548" s="2"/>
      <c r="I548" s="65"/>
      <c r="J548" s="41"/>
      <c r="K548" s="4"/>
      <c r="L548" s="4"/>
      <c r="M548" s="4"/>
      <c r="N548" s="4"/>
      <c r="O548" s="4"/>
      <c r="P548" s="4"/>
      <c r="Q548" s="4"/>
      <c r="R548" s="4"/>
      <c r="S548" s="4"/>
      <c r="CE548" s="32">
        <f t="shared" si="16"/>
        <v>0</v>
      </c>
      <c r="CF548" s="32">
        <f t="shared" si="17"/>
        <v>0</v>
      </c>
    </row>
    <row r="549" spans="1:84" ht="14.25" customHeight="1">
      <c r="A549" s="9"/>
      <c r="B549" s="33">
        <v>543</v>
      </c>
      <c r="C549" s="2"/>
      <c r="D549" s="59"/>
      <c r="E549" s="2"/>
      <c r="F549" s="2"/>
      <c r="G549" s="55"/>
      <c r="H549" s="2"/>
      <c r="I549" s="65"/>
      <c r="J549" s="41"/>
      <c r="K549" s="4"/>
      <c r="L549" s="4"/>
      <c r="M549" s="4"/>
      <c r="N549" s="4"/>
      <c r="O549" s="4"/>
      <c r="P549" s="4"/>
      <c r="Q549" s="4"/>
      <c r="R549" s="4"/>
      <c r="S549" s="4"/>
      <c r="CE549" s="32">
        <f t="shared" si="16"/>
        <v>0</v>
      </c>
      <c r="CF549" s="32">
        <f t="shared" si="17"/>
        <v>0</v>
      </c>
    </row>
    <row r="550" spans="1:84" ht="14.25" customHeight="1">
      <c r="A550" s="9"/>
      <c r="B550" s="33">
        <v>544</v>
      </c>
      <c r="C550" s="2"/>
      <c r="D550" s="59"/>
      <c r="E550" s="2"/>
      <c r="F550" s="2"/>
      <c r="G550" s="55"/>
      <c r="H550" s="2"/>
      <c r="I550" s="65"/>
      <c r="J550" s="41"/>
      <c r="K550" s="4"/>
      <c r="L550" s="4"/>
      <c r="M550" s="4"/>
      <c r="N550" s="4"/>
      <c r="O550" s="4"/>
      <c r="P550" s="4"/>
      <c r="Q550" s="4"/>
      <c r="R550" s="4"/>
      <c r="S550" s="4"/>
      <c r="CE550" s="32">
        <f t="shared" si="16"/>
        <v>0</v>
      </c>
      <c r="CF550" s="32">
        <f t="shared" si="17"/>
        <v>0</v>
      </c>
    </row>
    <row r="551" spans="1:84" ht="14.25" customHeight="1">
      <c r="A551" s="9"/>
      <c r="B551" s="33">
        <v>545</v>
      </c>
      <c r="C551" s="2"/>
      <c r="D551" s="59"/>
      <c r="E551" s="2"/>
      <c r="F551" s="2"/>
      <c r="G551" s="55"/>
      <c r="H551" s="2"/>
      <c r="I551" s="65"/>
      <c r="J551" s="41"/>
      <c r="K551" s="4"/>
      <c r="L551" s="4"/>
      <c r="M551" s="4"/>
      <c r="N551" s="4"/>
      <c r="O551" s="4"/>
      <c r="P551" s="4"/>
      <c r="Q551" s="4"/>
      <c r="R551" s="4"/>
      <c r="S551" s="4"/>
      <c r="CE551" s="32">
        <f t="shared" si="16"/>
        <v>0</v>
      </c>
      <c r="CF551" s="32">
        <f t="shared" si="17"/>
        <v>0</v>
      </c>
    </row>
    <row r="552" spans="1:84" ht="14.25" customHeight="1">
      <c r="A552" s="9"/>
      <c r="B552" s="33">
        <v>546</v>
      </c>
      <c r="C552" s="2"/>
      <c r="D552" s="59"/>
      <c r="E552" s="2"/>
      <c r="F552" s="2"/>
      <c r="G552" s="55"/>
      <c r="H552" s="2"/>
      <c r="I552" s="65"/>
      <c r="J552" s="41"/>
      <c r="K552" s="4"/>
      <c r="L552" s="4"/>
      <c r="M552" s="4"/>
      <c r="N552" s="4"/>
      <c r="O552" s="4"/>
      <c r="P552" s="4"/>
      <c r="Q552" s="4"/>
      <c r="R552" s="4"/>
      <c r="S552" s="4"/>
      <c r="CE552" s="32">
        <f t="shared" si="16"/>
        <v>0</v>
      </c>
      <c r="CF552" s="32">
        <f t="shared" si="17"/>
        <v>0</v>
      </c>
    </row>
    <row r="553" spans="1:84" ht="14.25" customHeight="1">
      <c r="A553" s="9"/>
      <c r="B553" s="33">
        <v>547</v>
      </c>
      <c r="C553" s="2"/>
      <c r="D553" s="59"/>
      <c r="E553" s="2"/>
      <c r="F553" s="2"/>
      <c r="G553" s="55"/>
      <c r="H553" s="2"/>
      <c r="I553" s="65"/>
      <c r="J553" s="41"/>
      <c r="K553" s="4"/>
      <c r="L553" s="4"/>
      <c r="M553" s="4"/>
      <c r="N553" s="4"/>
      <c r="O553" s="4"/>
      <c r="P553" s="4"/>
      <c r="Q553" s="4"/>
      <c r="R553" s="4"/>
      <c r="S553" s="4"/>
      <c r="CE553" s="32">
        <f t="shared" si="16"/>
        <v>0</v>
      </c>
      <c r="CF553" s="32">
        <f t="shared" si="17"/>
        <v>0</v>
      </c>
    </row>
    <row r="554" spans="1:84" ht="14.25" customHeight="1">
      <c r="A554" s="9"/>
      <c r="B554" s="33">
        <v>548</v>
      </c>
      <c r="C554" s="2"/>
      <c r="D554" s="59"/>
      <c r="E554" s="2"/>
      <c r="F554" s="2"/>
      <c r="G554" s="55"/>
      <c r="H554" s="2"/>
      <c r="I554" s="65"/>
      <c r="J554" s="41"/>
      <c r="K554" s="4"/>
      <c r="L554" s="4"/>
      <c r="M554" s="4"/>
      <c r="N554" s="4"/>
      <c r="O554" s="4"/>
      <c r="P554" s="4"/>
      <c r="Q554" s="4"/>
      <c r="R554" s="4"/>
      <c r="S554" s="4"/>
      <c r="CE554" s="32">
        <f t="shared" si="16"/>
        <v>0</v>
      </c>
      <c r="CF554" s="32">
        <f t="shared" si="17"/>
        <v>0</v>
      </c>
    </row>
    <row r="555" spans="1:84" ht="14.25" customHeight="1">
      <c r="A555" s="9"/>
      <c r="B555" s="33">
        <v>549</v>
      </c>
      <c r="C555" s="2"/>
      <c r="D555" s="59"/>
      <c r="E555" s="2"/>
      <c r="F555" s="2"/>
      <c r="G555" s="55"/>
      <c r="H555" s="2"/>
      <c r="I555" s="65"/>
      <c r="J555" s="41"/>
      <c r="K555" s="4"/>
      <c r="L555" s="4"/>
      <c r="M555" s="4"/>
      <c r="N555" s="4"/>
      <c r="O555" s="4"/>
      <c r="P555" s="4"/>
      <c r="Q555" s="4"/>
      <c r="R555" s="4"/>
      <c r="S555" s="4"/>
      <c r="CE555" s="32">
        <f t="shared" si="16"/>
        <v>0</v>
      </c>
      <c r="CF555" s="32">
        <f t="shared" si="17"/>
        <v>0</v>
      </c>
    </row>
    <row r="556" spans="1:84" ht="14.25" customHeight="1">
      <c r="A556" s="9"/>
      <c r="B556" s="33">
        <v>550</v>
      </c>
      <c r="C556" s="2"/>
      <c r="D556" s="59"/>
      <c r="E556" s="2"/>
      <c r="F556" s="2"/>
      <c r="G556" s="55"/>
      <c r="H556" s="2"/>
      <c r="I556" s="65"/>
      <c r="J556" s="41"/>
      <c r="K556" s="4"/>
      <c r="L556" s="4"/>
      <c r="M556" s="4"/>
      <c r="N556" s="4"/>
      <c r="O556" s="4"/>
      <c r="P556" s="4"/>
      <c r="Q556" s="4"/>
      <c r="R556" s="4"/>
      <c r="S556" s="4"/>
      <c r="CE556" s="32">
        <f t="shared" si="16"/>
        <v>0</v>
      </c>
      <c r="CF556" s="32">
        <f t="shared" si="17"/>
        <v>0</v>
      </c>
    </row>
    <row r="557" spans="1:84" ht="14.25" customHeight="1">
      <c r="A557" s="9"/>
      <c r="B557" s="33">
        <v>551</v>
      </c>
      <c r="C557" s="2"/>
      <c r="D557" s="59"/>
      <c r="E557" s="2"/>
      <c r="F557" s="2"/>
      <c r="G557" s="55"/>
      <c r="H557" s="2"/>
      <c r="I557" s="65"/>
      <c r="J557" s="41"/>
      <c r="K557" s="4"/>
      <c r="L557" s="4"/>
      <c r="M557" s="4"/>
      <c r="N557" s="4"/>
      <c r="O557" s="4"/>
      <c r="P557" s="4"/>
      <c r="Q557" s="4"/>
      <c r="R557" s="4"/>
      <c r="S557" s="4"/>
      <c r="CE557" s="32">
        <f t="shared" si="16"/>
        <v>0</v>
      </c>
      <c r="CF557" s="32">
        <f t="shared" si="17"/>
        <v>0</v>
      </c>
    </row>
    <row r="558" spans="1:84" ht="14.25" customHeight="1">
      <c r="A558" s="9"/>
      <c r="B558" s="33">
        <v>552</v>
      </c>
      <c r="C558" s="2"/>
      <c r="D558" s="59"/>
      <c r="E558" s="2"/>
      <c r="F558" s="2"/>
      <c r="G558" s="55"/>
      <c r="H558" s="2"/>
      <c r="I558" s="65"/>
      <c r="J558" s="41"/>
      <c r="K558" s="4"/>
      <c r="L558" s="4"/>
      <c r="M558" s="4"/>
      <c r="N558" s="4"/>
      <c r="O558" s="4"/>
      <c r="P558" s="4"/>
      <c r="Q558" s="4"/>
      <c r="R558" s="4"/>
      <c r="S558" s="4"/>
      <c r="CE558" s="32">
        <f t="shared" si="16"/>
        <v>0</v>
      </c>
      <c r="CF558" s="32">
        <f t="shared" si="17"/>
        <v>0</v>
      </c>
    </row>
    <row r="559" spans="1:84" ht="14.25" customHeight="1">
      <c r="A559" s="9"/>
      <c r="B559" s="33">
        <v>553</v>
      </c>
      <c r="C559" s="2"/>
      <c r="D559" s="59"/>
      <c r="E559" s="2"/>
      <c r="F559" s="2"/>
      <c r="G559" s="55"/>
      <c r="H559" s="2"/>
      <c r="I559" s="65"/>
      <c r="J559" s="41"/>
      <c r="K559" s="4"/>
      <c r="L559" s="4"/>
      <c r="M559" s="4"/>
      <c r="N559" s="4"/>
      <c r="O559" s="4"/>
      <c r="P559" s="4"/>
      <c r="Q559" s="4"/>
      <c r="R559" s="4"/>
      <c r="S559" s="4"/>
      <c r="CE559" s="32">
        <f t="shared" si="16"/>
        <v>0</v>
      </c>
      <c r="CF559" s="32">
        <f t="shared" si="17"/>
        <v>0</v>
      </c>
    </row>
    <row r="560" spans="1:84" ht="14.25" customHeight="1">
      <c r="A560" s="9"/>
      <c r="B560" s="33">
        <v>554</v>
      </c>
      <c r="C560" s="2"/>
      <c r="D560" s="59"/>
      <c r="E560" s="2"/>
      <c r="F560" s="2"/>
      <c r="G560" s="55"/>
      <c r="H560" s="2"/>
      <c r="I560" s="65"/>
      <c r="J560" s="41"/>
      <c r="K560" s="4"/>
      <c r="L560" s="4"/>
      <c r="M560" s="4"/>
      <c r="N560" s="4"/>
      <c r="O560" s="4"/>
      <c r="P560" s="4"/>
      <c r="Q560" s="4"/>
      <c r="R560" s="4"/>
      <c r="S560" s="4"/>
      <c r="CE560" s="32">
        <f t="shared" si="16"/>
        <v>0</v>
      </c>
      <c r="CF560" s="32">
        <f t="shared" si="17"/>
        <v>0</v>
      </c>
    </row>
    <row r="561" spans="1:84" ht="14.25" customHeight="1">
      <c r="A561" s="9"/>
      <c r="B561" s="33">
        <v>555</v>
      </c>
      <c r="C561" s="2"/>
      <c r="D561" s="59"/>
      <c r="E561" s="2"/>
      <c r="F561" s="2"/>
      <c r="G561" s="55"/>
      <c r="H561" s="2"/>
      <c r="I561" s="65"/>
      <c r="J561" s="41"/>
      <c r="K561" s="4"/>
      <c r="L561" s="4"/>
      <c r="M561" s="4"/>
      <c r="N561" s="4"/>
      <c r="O561" s="4"/>
      <c r="P561" s="4"/>
      <c r="Q561" s="4"/>
      <c r="R561" s="4"/>
      <c r="S561" s="4"/>
      <c r="CE561" s="32">
        <f t="shared" si="16"/>
        <v>0</v>
      </c>
      <c r="CF561" s="32">
        <f t="shared" si="17"/>
        <v>0</v>
      </c>
    </row>
    <row r="562" spans="1:84" ht="14.25" customHeight="1">
      <c r="A562" s="9"/>
      <c r="B562" s="33">
        <v>556</v>
      </c>
      <c r="C562" s="2"/>
      <c r="D562" s="59"/>
      <c r="E562" s="2"/>
      <c r="F562" s="2"/>
      <c r="G562" s="55"/>
      <c r="H562" s="2"/>
      <c r="I562" s="65"/>
      <c r="J562" s="41"/>
      <c r="K562" s="4"/>
      <c r="L562" s="4"/>
      <c r="M562" s="4"/>
      <c r="N562" s="4"/>
      <c r="O562" s="4"/>
      <c r="P562" s="4"/>
      <c r="Q562" s="4"/>
      <c r="R562" s="4"/>
      <c r="S562" s="4"/>
      <c r="CE562" s="32">
        <f t="shared" si="16"/>
        <v>0</v>
      </c>
      <c r="CF562" s="32">
        <f t="shared" si="17"/>
        <v>0</v>
      </c>
    </row>
    <row r="563" spans="1:84" ht="14.25" customHeight="1">
      <c r="A563" s="9"/>
      <c r="B563" s="33">
        <v>557</v>
      </c>
      <c r="C563" s="2"/>
      <c r="D563" s="59"/>
      <c r="E563" s="2"/>
      <c r="F563" s="2"/>
      <c r="G563" s="55"/>
      <c r="H563" s="2"/>
      <c r="I563" s="65"/>
      <c r="J563" s="41"/>
      <c r="K563" s="4"/>
      <c r="L563" s="4"/>
      <c r="M563" s="4"/>
      <c r="N563" s="4"/>
      <c r="O563" s="4"/>
      <c r="P563" s="4"/>
      <c r="Q563" s="4"/>
      <c r="R563" s="4"/>
      <c r="S563" s="4"/>
      <c r="CE563" s="32">
        <f t="shared" si="16"/>
        <v>0</v>
      </c>
      <c r="CF563" s="32">
        <f t="shared" si="17"/>
        <v>0</v>
      </c>
    </row>
    <row r="564" spans="1:84" ht="14.25" customHeight="1">
      <c r="A564" s="9"/>
      <c r="B564" s="33">
        <v>558</v>
      </c>
      <c r="C564" s="2"/>
      <c r="D564" s="59"/>
      <c r="E564" s="2"/>
      <c r="F564" s="2"/>
      <c r="G564" s="55"/>
      <c r="H564" s="2"/>
      <c r="I564" s="65"/>
      <c r="J564" s="41"/>
      <c r="K564" s="4"/>
      <c r="L564" s="4"/>
      <c r="M564" s="4"/>
      <c r="N564" s="4"/>
      <c r="O564" s="4"/>
      <c r="P564" s="4"/>
      <c r="Q564" s="4"/>
      <c r="R564" s="4"/>
      <c r="S564" s="4"/>
      <c r="CE564" s="32">
        <f t="shared" si="16"/>
        <v>0</v>
      </c>
      <c r="CF564" s="32">
        <f t="shared" si="17"/>
        <v>0</v>
      </c>
    </row>
    <row r="565" spans="1:84" ht="14.25" customHeight="1">
      <c r="A565" s="9"/>
      <c r="B565" s="33">
        <v>559</v>
      </c>
      <c r="C565" s="2"/>
      <c r="D565" s="59"/>
      <c r="E565" s="2"/>
      <c r="F565" s="2"/>
      <c r="G565" s="55"/>
      <c r="H565" s="2"/>
      <c r="I565" s="65"/>
      <c r="J565" s="41"/>
      <c r="K565" s="4"/>
      <c r="L565" s="4"/>
      <c r="M565" s="4"/>
      <c r="N565" s="4"/>
      <c r="O565" s="4"/>
      <c r="P565" s="4"/>
      <c r="Q565" s="4"/>
      <c r="R565" s="4"/>
      <c r="S565" s="4"/>
      <c r="CE565" s="32">
        <f t="shared" si="16"/>
        <v>0</v>
      </c>
      <c r="CF565" s="32">
        <f t="shared" si="17"/>
        <v>0</v>
      </c>
    </row>
    <row r="566" spans="1:84" ht="14.25" customHeight="1">
      <c r="A566" s="9"/>
      <c r="B566" s="33">
        <v>560</v>
      </c>
      <c r="C566" s="2"/>
      <c r="D566" s="59"/>
      <c r="E566" s="2"/>
      <c r="F566" s="2"/>
      <c r="G566" s="55"/>
      <c r="H566" s="2"/>
      <c r="I566" s="65"/>
      <c r="J566" s="41"/>
      <c r="K566" s="4"/>
      <c r="L566" s="4"/>
      <c r="M566" s="4"/>
      <c r="N566" s="4"/>
      <c r="O566" s="4"/>
      <c r="P566" s="4"/>
      <c r="Q566" s="4"/>
      <c r="R566" s="4"/>
      <c r="S566" s="4"/>
      <c r="CE566" s="32">
        <f t="shared" si="16"/>
        <v>0</v>
      </c>
      <c r="CF566" s="32">
        <f t="shared" si="17"/>
        <v>0</v>
      </c>
    </row>
    <row r="567" spans="1:84" ht="14.25" customHeight="1">
      <c r="A567" s="9"/>
      <c r="B567" s="33">
        <v>561</v>
      </c>
      <c r="C567" s="2"/>
      <c r="D567" s="59"/>
      <c r="E567" s="2"/>
      <c r="F567" s="2"/>
      <c r="G567" s="55"/>
      <c r="H567" s="2"/>
      <c r="I567" s="65"/>
      <c r="J567" s="41"/>
      <c r="K567" s="4"/>
      <c r="L567" s="4"/>
      <c r="M567" s="4"/>
      <c r="N567" s="4"/>
      <c r="O567" s="4"/>
      <c r="P567" s="4"/>
      <c r="Q567" s="4"/>
      <c r="R567" s="4"/>
      <c r="S567" s="4"/>
      <c r="CE567" s="32">
        <f t="shared" si="16"/>
        <v>0</v>
      </c>
      <c r="CF567" s="32">
        <f t="shared" si="17"/>
        <v>0</v>
      </c>
    </row>
    <row r="568" spans="1:84" ht="14.25" customHeight="1">
      <c r="A568" s="9"/>
      <c r="B568" s="33">
        <v>562</v>
      </c>
      <c r="C568" s="2"/>
      <c r="D568" s="59"/>
      <c r="E568" s="2"/>
      <c r="F568" s="2"/>
      <c r="G568" s="55"/>
      <c r="H568" s="2"/>
      <c r="I568" s="65"/>
      <c r="J568" s="41"/>
      <c r="K568" s="4"/>
      <c r="L568" s="4"/>
      <c r="M568" s="4"/>
      <c r="N568" s="4"/>
      <c r="O568" s="4"/>
      <c r="P568" s="4"/>
      <c r="Q568" s="4"/>
      <c r="R568" s="4"/>
      <c r="S568" s="4"/>
      <c r="CE568" s="32">
        <f t="shared" si="16"/>
        <v>0</v>
      </c>
      <c r="CF568" s="32">
        <f t="shared" si="17"/>
        <v>0</v>
      </c>
    </row>
    <row r="569" spans="1:84" ht="14.25" customHeight="1">
      <c r="A569" s="9"/>
      <c r="B569" s="33">
        <v>563</v>
      </c>
      <c r="C569" s="2"/>
      <c r="D569" s="59"/>
      <c r="E569" s="2"/>
      <c r="F569" s="2"/>
      <c r="G569" s="55"/>
      <c r="H569" s="2"/>
      <c r="I569" s="65"/>
      <c r="J569" s="41"/>
      <c r="K569" s="4"/>
      <c r="L569" s="4"/>
      <c r="M569" s="4"/>
      <c r="N569" s="4"/>
      <c r="O569" s="4"/>
      <c r="P569" s="4"/>
      <c r="Q569" s="4"/>
      <c r="R569" s="4"/>
      <c r="S569" s="4"/>
      <c r="CE569" s="32">
        <f t="shared" si="16"/>
        <v>0</v>
      </c>
      <c r="CF569" s="32">
        <f t="shared" si="17"/>
        <v>0</v>
      </c>
    </row>
    <row r="570" spans="1:84" ht="14.25" customHeight="1">
      <c r="A570" s="9"/>
      <c r="B570" s="33">
        <v>564</v>
      </c>
      <c r="C570" s="2"/>
      <c r="D570" s="59"/>
      <c r="E570" s="2"/>
      <c r="F570" s="2"/>
      <c r="G570" s="55"/>
      <c r="H570" s="2"/>
      <c r="I570" s="65"/>
      <c r="J570" s="41"/>
      <c r="K570" s="4"/>
      <c r="L570" s="4"/>
      <c r="M570" s="4"/>
      <c r="N570" s="4"/>
      <c r="O570" s="4"/>
      <c r="P570" s="4"/>
      <c r="Q570" s="4"/>
      <c r="R570" s="4"/>
      <c r="S570" s="4"/>
      <c r="CE570" s="32">
        <f t="shared" si="16"/>
        <v>0</v>
      </c>
      <c r="CF570" s="32">
        <f t="shared" si="17"/>
        <v>0</v>
      </c>
    </row>
    <row r="571" spans="1:84" ht="14.25" customHeight="1">
      <c r="A571" s="9"/>
      <c r="B571" s="33">
        <v>565</v>
      </c>
      <c r="C571" s="2"/>
      <c r="D571" s="59"/>
      <c r="E571" s="2"/>
      <c r="F571" s="2"/>
      <c r="G571" s="55"/>
      <c r="H571" s="2"/>
      <c r="I571" s="65"/>
      <c r="J571" s="41"/>
      <c r="K571" s="4"/>
      <c r="L571" s="4"/>
      <c r="M571" s="4"/>
      <c r="N571" s="4"/>
      <c r="O571" s="4"/>
      <c r="P571" s="4"/>
      <c r="Q571" s="4"/>
      <c r="R571" s="4"/>
      <c r="S571" s="4"/>
      <c r="CE571" s="32">
        <f t="shared" si="16"/>
        <v>0</v>
      </c>
      <c r="CF571" s="32">
        <f t="shared" si="17"/>
        <v>0</v>
      </c>
    </row>
    <row r="572" spans="1:84" ht="14.25" customHeight="1">
      <c r="A572" s="9"/>
      <c r="B572" s="33">
        <v>566</v>
      </c>
      <c r="C572" s="2"/>
      <c r="D572" s="59"/>
      <c r="E572" s="2"/>
      <c r="F572" s="2"/>
      <c r="G572" s="55"/>
      <c r="H572" s="2"/>
      <c r="I572" s="65"/>
      <c r="J572" s="41"/>
      <c r="K572" s="4"/>
      <c r="L572" s="4"/>
      <c r="M572" s="4"/>
      <c r="N572" s="4"/>
      <c r="O572" s="4"/>
      <c r="P572" s="4"/>
      <c r="Q572" s="4"/>
      <c r="R572" s="4"/>
      <c r="S572" s="4"/>
      <c r="CE572" s="32">
        <f t="shared" si="16"/>
        <v>0</v>
      </c>
      <c r="CF572" s="32">
        <f t="shared" si="17"/>
        <v>0</v>
      </c>
    </row>
    <row r="573" spans="1:84" ht="14.25" customHeight="1">
      <c r="A573" s="9"/>
      <c r="B573" s="33">
        <v>567</v>
      </c>
      <c r="C573" s="2"/>
      <c r="D573" s="59"/>
      <c r="E573" s="2"/>
      <c r="F573" s="2"/>
      <c r="G573" s="55"/>
      <c r="H573" s="2"/>
      <c r="I573" s="65"/>
      <c r="J573" s="41"/>
      <c r="K573" s="4"/>
      <c r="L573" s="4"/>
      <c r="M573" s="4"/>
      <c r="N573" s="4"/>
      <c r="O573" s="4"/>
      <c r="P573" s="4"/>
      <c r="Q573" s="4"/>
      <c r="R573" s="4"/>
      <c r="S573" s="4"/>
      <c r="CE573" s="32">
        <f t="shared" si="16"/>
        <v>0</v>
      </c>
      <c r="CF573" s="32">
        <f t="shared" si="17"/>
        <v>0</v>
      </c>
    </row>
    <row r="574" spans="1:84" ht="14.25" customHeight="1">
      <c r="A574" s="9"/>
      <c r="B574" s="33">
        <v>568</v>
      </c>
      <c r="C574" s="2"/>
      <c r="D574" s="59"/>
      <c r="E574" s="2"/>
      <c r="F574" s="2"/>
      <c r="G574" s="55"/>
      <c r="H574" s="2"/>
      <c r="I574" s="65"/>
      <c r="J574" s="41"/>
      <c r="K574" s="4"/>
      <c r="L574" s="4"/>
      <c r="M574" s="4"/>
      <c r="N574" s="4"/>
      <c r="O574" s="4"/>
      <c r="P574" s="4"/>
      <c r="Q574" s="4"/>
      <c r="R574" s="4"/>
      <c r="S574" s="4"/>
      <c r="CE574" s="32">
        <f t="shared" si="16"/>
        <v>0</v>
      </c>
      <c r="CF574" s="32">
        <f t="shared" si="17"/>
        <v>0</v>
      </c>
    </row>
    <row r="575" spans="1:84" ht="14.25" customHeight="1">
      <c r="A575" s="9"/>
      <c r="B575" s="33">
        <v>569</v>
      </c>
      <c r="C575" s="2"/>
      <c r="D575" s="59"/>
      <c r="E575" s="2"/>
      <c r="F575" s="2"/>
      <c r="G575" s="55"/>
      <c r="H575" s="2"/>
      <c r="I575" s="65"/>
      <c r="J575" s="41"/>
      <c r="K575" s="4"/>
      <c r="L575" s="4"/>
      <c r="M575" s="4"/>
      <c r="N575" s="4"/>
      <c r="O575" s="4"/>
      <c r="P575" s="4"/>
      <c r="Q575" s="4"/>
      <c r="R575" s="4"/>
      <c r="S575" s="4"/>
      <c r="CE575" s="32">
        <f t="shared" si="16"/>
        <v>0</v>
      </c>
      <c r="CF575" s="32">
        <f t="shared" si="17"/>
        <v>0</v>
      </c>
    </row>
    <row r="576" spans="1:84" ht="14.25" customHeight="1">
      <c r="A576" s="9"/>
      <c r="B576" s="33">
        <v>570</v>
      </c>
      <c r="C576" s="2"/>
      <c r="D576" s="59"/>
      <c r="E576" s="2"/>
      <c r="F576" s="2"/>
      <c r="G576" s="55"/>
      <c r="H576" s="2"/>
      <c r="I576" s="65"/>
      <c r="J576" s="41"/>
      <c r="K576" s="4"/>
      <c r="L576" s="4"/>
      <c r="M576" s="4"/>
      <c r="N576" s="4"/>
      <c r="O576" s="4"/>
      <c r="P576" s="4"/>
      <c r="Q576" s="4"/>
      <c r="R576" s="4"/>
      <c r="S576" s="4"/>
      <c r="CE576" s="32">
        <f t="shared" si="16"/>
        <v>0</v>
      </c>
      <c r="CF576" s="32">
        <f t="shared" si="17"/>
        <v>0</v>
      </c>
    </row>
    <row r="577" spans="1:84" ht="14.25" customHeight="1">
      <c r="A577" s="9"/>
      <c r="B577" s="33">
        <v>571</v>
      </c>
      <c r="C577" s="2"/>
      <c r="D577" s="59"/>
      <c r="E577" s="2"/>
      <c r="F577" s="2"/>
      <c r="G577" s="55"/>
      <c r="H577" s="2"/>
      <c r="I577" s="65"/>
      <c r="J577" s="41"/>
      <c r="K577" s="4"/>
      <c r="L577" s="4"/>
      <c r="M577" s="4"/>
      <c r="N577" s="4"/>
      <c r="O577" s="4"/>
      <c r="P577" s="4"/>
      <c r="Q577" s="4"/>
      <c r="R577" s="4"/>
      <c r="S577" s="4"/>
      <c r="CE577" s="32">
        <f t="shared" si="16"/>
        <v>0</v>
      </c>
      <c r="CF577" s="32">
        <f t="shared" si="17"/>
        <v>0</v>
      </c>
    </row>
    <row r="578" spans="1:84" ht="14.25" customHeight="1">
      <c r="A578" s="9"/>
      <c r="B578" s="33">
        <v>572</v>
      </c>
      <c r="C578" s="2"/>
      <c r="D578" s="59"/>
      <c r="E578" s="2"/>
      <c r="F578" s="2"/>
      <c r="G578" s="55"/>
      <c r="H578" s="2"/>
      <c r="I578" s="65"/>
      <c r="J578" s="41"/>
      <c r="K578" s="4"/>
      <c r="L578" s="4"/>
      <c r="M578" s="4"/>
      <c r="N578" s="4"/>
      <c r="O578" s="4"/>
      <c r="P578" s="4"/>
      <c r="Q578" s="4"/>
      <c r="R578" s="4"/>
      <c r="S578" s="4"/>
      <c r="CE578" s="32">
        <f t="shared" si="16"/>
        <v>0</v>
      </c>
      <c r="CF578" s="32">
        <f t="shared" si="17"/>
        <v>0</v>
      </c>
    </row>
    <row r="579" spans="1:84" ht="14.25" customHeight="1">
      <c r="A579" s="9"/>
      <c r="B579" s="33">
        <v>573</v>
      </c>
      <c r="C579" s="2"/>
      <c r="D579" s="59"/>
      <c r="E579" s="2"/>
      <c r="F579" s="2"/>
      <c r="G579" s="55"/>
      <c r="H579" s="2"/>
      <c r="I579" s="65"/>
      <c r="J579" s="41"/>
      <c r="K579" s="4"/>
      <c r="L579" s="4"/>
      <c r="M579" s="4"/>
      <c r="N579" s="4"/>
      <c r="O579" s="4"/>
      <c r="P579" s="4"/>
      <c r="Q579" s="4"/>
      <c r="R579" s="4"/>
      <c r="S579" s="4"/>
      <c r="CE579" s="32">
        <f t="shared" si="16"/>
        <v>0</v>
      </c>
      <c r="CF579" s="32">
        <f t="shared" si="17"/>
        <v>0</v>
      </c>
    </row>
    <row r="580" spans="1:84" ht="14.25" customHeight="1">
      <c r="A580" s="9"/>
      <c r="B580" s="33">
        <v>574</v>
      </c>
      <c r="C580" s="2"/>
      <c r="D580" s="59"/>
      <c r="E580" s="2"/>
      <c r="F580" s="2"/>
      <c r="G580" s="55"/>
      <c r="H580" s="2"/>
      <c r="I580" s="65"/>
      <c r="J580" s="41"/>
      <c r="K580" s="4"/>
      <c r="L580" s="4"/>
      <c r="M580" s="4"/>
      <c r="N580" s="4"/>
      <c r="O580" s="4"/>
      <c r="P580" s="4"/>
      <c r="Q580" s="4"/>
      <c r="R580" s="4"/>
      <c r="S580" s="4"/>
      <c r="CE580" s="32">
        <f t="shared" si="16"/>
        <v>0</v>
      </c>
      <c r="CF580" s="32">
        <f t="shared" si="17"/>
        <v>0</v>
      </c>
    </row>
    <row r="581" spans="1:84" ht="14.25" customHeight="1">
      <c r="A581" s="9"/>
      <c r="B581" s="33">
        <v>575</v>
      </c>
      <c r="C581" s="2"/>
      <c r="D581" s="59"/>
      <c r="E581" s="2"/>
      <c r="F581" s="2"/>
      <c r="G581" s="55"/>
      <c r="H581" s="2"/>
      <c r="I581" s="65"/>
      <c r="J581" s="41"/>
      <c r="K581" s="4"/>
      <c r="L581" s="4"/>
      <c r="M581" s="4"/>
      <c r="N581" s="4"/>
      <c r="O581" s="4"/>
      <c r="P581" s="4"/>
      <c r="Q581" s="4"/>
      <c r="R581" s="4"/>
      <c r="S581" s="4"/>
      <c r="CE581" s="32">
        <f t="shared" si="16"/>
        <v>0</v>
      </c>
      <c r="CF581" s="32">
        <f t="shared" si="17"/>
        <v>0</v>
      </c>
    </row>
    <row r="582" spans="1:84" ht="14.25" customHeight="1">
      <c r="A582" s="9"/>
      <c r="B582" s="33">
        <v>576</v>
      </c>
      <c r="C582" s="2"/>
      <c r="D582" s="59"/>
      <c r="E582" s="2"/>
      <c r="F582" s="2"/>
      <c r="G582" s="55"/>
      <c r="H582" s="2"/>
      <c r="I582" s="65"/>
      <c r="J582" s="41"/>
      <c r="K582" s="4"/>
      <c r="L582" s="4"/>
      <c r="M582" s="4"/>
      <c r="N582" s="4"/>
      <c r="O582" s="4"/>
      <c r="P582" s="4"/>
      <c r="Q582" s="4"/>
      <c r="R582" s="4"/>
      <c r="S582" s="4"/>
      <c r="CE582" s="32">
        <f t="shared" si="16"/>
        <v>0</v>
      </c>
      <c r="CF582" s="32">
        <f t="shared" si="17"/>
        <v>0</v>
      </c>
    </row>
    <row r="583" spans="1:84" ht="14.25" customHeight="1">
      <c r="A583" s="9"/>
      <c r="B583" s="33">
        <v>577</v>
      </c>
      <c r="C583" s="2"/>
      <c r="D583" s="59"/>
      <c r="E583" s="2"/>
      <c r="F583" s="2"/>
      <c r="G583" s="55"/>
      <c r="H583" s="2"/>
      <c r="I583" s="65"/>
      <c r="J583" s="41"/>
      <c r="K583" s="4"/>
      <c r="L583" s="4"/>
      <c r="M583" s="4"/>
      <c r="N583" s="4"/>
      <c r="O583" s="4"/>
      <c r="P583" s="4"/>
      <c r="Q583" s="4"/>
      <c r="R583" s="4"/>
      <c r="S583" s="4"/>
      <c r="CE583" s="32">
        <f t="shared" ref="CE583:CE646" si="18">IF(C583&lt;&gt;"",1,0)</f>
        <v>0</v>
      </c>
      <c r="CF583" s="32">
        <f t="shared" ref="CF583:CF646" si="19">IF(CE583=1,IF(E583&lt;&gt;"",IF(E583&lt;400,1,0),0),0)</f>
        <v>0</v>
      </c>
    </row>
    <row r="584" spans="1:84" ht="14.25" customHeight="1">
      <c r="A584" s="9"/>
      <c r="B584" s="33">
        <v>578</v>
      </c>
      <c r="C584" s="2"/>
      <c r="D584" s="59"/>
      <c r="E584" s="2"/>
      <c r="F584" s="2"/>
      <c r="G584" s="55"/>
      <c r="H584" s="2"/>
      <c r="I584" s="65"/>
      <c r="J584" s="41"/>
      <c r="K584" s="4"/>
      <c r="L584" s="4"/>
      <c r="M584" s="4"/>
      <c r="N584" s="4"/>
      <c r="O584" s="4"/>
      <c r="P584" s="4"/>
      <c r="Q584" s="4"/>
      <c r="R584" s="4"/>
      <c r="S584" s="4"/>
      <c r="CE584" s="32">
        <f t="shared" si="18"/>
        <v>0</v>
      </c>
      <c r="CF584" s="32">
        <f t="shared" si="19"/>
        <v>0</v>
      </c>
    </row>
    <row r="585" spans="1:84" ht="14.25" customHeight="1">
      <c r="A585" s="9"/>
      <c r="B585" s="33">
        <v>579</v>
      </c>
      <c r="C585" s="2"/>
      <c r="D585" s="59"/>
      <c r="E585" s="2"/>
      <c r="F585" s="2"/>
      <c r="G585" s="55"/>
      <c r="H585" s="2"/>
      <c r="I585" s="65"/>
      <c r="J585" s="41"/>
      <c r="K585" s="4"/>
      <c r="L585" s="4"/>
      <c r="M585" s="4"/>
      <c r="N585" s="4"/>
      <c r="O585" s="4"/>
      <c r="P585" s="4"/>
      <c r="Q585" s="4"/>
      <c r="R585" s="4"/>
      <c r="S585" s="4"/>
      <c r="CE585" s="32">
        <f t="shared" si="18"/>
        <v>0</v>
      </c>
      <c r="CF585" s="32">
        <f t="shared" si="19"/>
        <v>0</v>
      </c>
    </row>
    <row r="586" spans="1:84" ht="14.25" customHeight="1">
      <c r="A586" s="9"/>
      <c r="B586" s="33">
        <v>580</v>
      </c>
      <c r="C586" s="2"/>
      <c r="D586" s="59"/>
      <c r="E586" s="2"/>
      <c r="F586" s="2"/>
      <c r="G586" s="55"/>
      <c r="H586" s="2"/>
      <c r="I586" s="65"/>
      <c r="J586" s="41"/>
      <c r="K586" s="4"/>
      <c r="L586" s="4"/>
      <c r="M586" s="4"/>
      <c r="N586" s="4"/>
      <c r="O586" s="4"/>
      <c r="P586" s="4"/>
      <c r="Q586" s="4"/>
      <c r="R586" s="4"/>
      <c r="S586" s="4"/>
      <c r="CE586" s="32">
        <f t="shared" si="18"/>
        <v>0</v>
      </c>
      <c r="CF586" s="32">
        <f t="shared" si="19"/>
        <v>0</v>
      </c>
    </row>
    <row r="587" spans="1:84" ht="14.25" customHeight="1">
      <c r="A587" s="9"/>
      <c r="B587" s="33">
        <v>581</v>
      </c>
      <c r="C587" s="2"/>
      <c r="D587" s="59"/>
      <c r="E587" s="2"/>
      <c r="F587" s="2"/>
      <c r="G587" s="55"/>
      <c r="H587" s="2"/>
      <c r="I587" s="65"/>
      <c r="J587" s="41"/>
      <c r="K587" s="4"/>
      <c r="L587" s="4"/>
      <c r="M587" s="4"/>
      <c r="N587" s="4"/>
      <c r="O587" s="4"/>
      <c r="P587" s="4"/>
      <c r="Q587" s="4"/>
      <c r="R587" s="4"/>
      <c r="S587" s="4"/>
      <c r="CE587" s="32">
        <f t="shared" si="18"/>
        <v>0</v>
      </c>
      <c r="CF587" s="32">
        <f t="shared" si="19"/>
        <v>0</v>
      </c>
    </row>
    <row r="588" spans="1:84" ht="14.25" customHeight="1">
      <c r="A588" s="9"/>
      <c r="B588" s="33">
        <v>582</v>
      </c>
      <c r="C588" s="2"/>
      <c r="D588" s="59"/>
      <c r="E588" s="2"/>
      <c r="F588" s="2"/>
      <c r="G588" s="55"/>
      <c r="H588" s="2"/>
      <c r="I588" s="65"/>
      <c r="J588" s="41"/>
      <c r="K588" s="4"/>
      <c r="L588" s="4"/>
      <c r="M588" s="4"/>
      <c r="N588" s="4"/>
      <c r="O588" s="4"/>
      <c r="P588" s="4"/>
      <c r="Q588" s="4"/>
      <c r="R588" s="4"/>
      <c r="S588" s="4"/>
      <c r="CE588" s="32">
        <f t="shared" si="18"/>
        <v>0</v>
      </c>
      <c r="CF588" s="32">
        <f t="shared" si="19"/>
        <v>0</v>
      </c>
    </row>
    <row r="589" spans="1:84" ht="14.25" customHeight="1">
      <c r="A589" s="9"/>
      <c r="B589" s="33">
        <v>583</v>
      </c>
      <c r="C589" s="2"/>
      <c r="D589" s="59"/>
      <c r="E589" s="2"/>
      <c r="F589" s="2"/>
      <c r="G589" s="55"/>
      <c r="H589" s="2"/>
      <c r="I589" s="65"/>
      <c r="J589" s="41"/>
      <c r="K589" s="4"/>
      <c r="L589" s="4"/>
      <c r="M589" s="4"/>
      <c r="N589" s="4"/>
      <c r="O589" s="4"/>
      <c r="P589" s="4"/>
      <c r="Q589" s="4"/>
      <c r="R589" s="4"/>
      <c r="S589" s="4"/>
      <c r="CE589" s="32">
        <f t="shared" si="18"/>
        <v>0</v>
      </c>
      <c r="CF589" s="32">
        <f t="shared" si="19"/>
        <v>0</v>
      </c>
    </row>
    <row r="590" spans="1:84" ht="14.25" customHeight="1">
      <c r="A590" s="9"/>
      <c r="B590" s="33">
        <v>584</v>
      </c>
      <c r="C590" s="2"/>
      <c r="D590" s="59"/>
      <c r="E590" s="2"/>
      <c r="F590" s="2"/>
      <c r="G590" s="55"/>
      <c r="H590" s="2"/>
      <c r="I590" s="65"/>
      <c r="J590" s="41"/>
      <c r="K590" s="4"/>
      <c r="L590" s="4"/>
      <c r="M590" s="4"/>
      <c r="N590" s="4"/>
      <c r="O590" s="4"/>
      <c r="P590" s="4"/>
      <c r="Q590" s="4"/>
      <c r="R590" s="4"/>
      <c r="S590" s="4"/>
      <c r="CE590" s="32">
        <f t="shared" si="18"/>
        <v>0</v>
      </c>
      <c r="CF590" s="32">
        <f t="shared" si="19"/>
        <v>0</v>
      </c>
    </row>
    <row r="591" spans="1:84" ht="14.25" customHeight="1">
      <c r="A591" s="9"/>
      <c r="B591" s="33">
        <v>585</v>
      </c>
      <c r="C591" s="2"/>
      <c r="D591" s="59"/>
      <c r="E591" s="2"/>
      <c r="F591" s="2"/>
      <c r="G591" s="55"/>
      <c r="H591" s="2"/>
      <c r="I591" s="65"/>
      <c r="J591" s="41"/>
      <c r="K591" s="4"/>
      <c r="L591" s="4"/>
      <c r="M591" s="4"/>
      <c r="N591" s="4"/>
      <c r="O591" s="4"/>
      <c r="P591" s="4"/>
      <c r="Q591" s="4"/>
      <c r="R591" s="4"/>
      <c r="S591" s="4"/>
      <c r="CE591" s="32">
        <f t="shared" si="18"/>
        <v>0</v>
      </c>
      <c r="CF591" s="32">
        <f t="shared" si="19"/>
        <v>0</v>
      </c>
    </row>
    <row r="592" spans="1:84" ht="14.25" customHeight="1">
      <c r="A592" s="9"/>
      <c r="B592" s="33">
        <v>586</v>
      </c>
      <c r="C592" s="2"/>
      <c r="D592" s="59"/>
      <c r="E592" s="2"/>
      <c r="F592" s="2"/>
      <c r="G592" s="55"/>
      <c r="H592" s="2"/>
      <c r="I592" s="65"/>
      <c r="J592" s="41"/>
      <c r="K592" s="4"/>
      <c r="L592" s="4"/>
      <c r="M592" s="4"/>
      <c r="N592" s="4"/>
      <c r="O592" s="4"/>
      <c r="P592" s="4"/>
      <c r="Q592" s="4"/>
      <c r="R592" s="4"/>
      <c r="S592" s="4"/>
      <c r="CE592" s="32">
        <f t="shared" si="18"/>
        <v>0</v>
      </c>
      <c r="CF592" s="32">
        <f t="shared" si="19"/>
        <v>0</v>
      </c>
    </row>
    <row r="593" spans="1:84" ht="14.25" customHeight="1">
      <c r="A593" s="9"/>
      <c r="B593" s="33">
        <v>587</v>
      </c>
      <c r="C593" s="2"/>
      <c r="D593" s="59"/>
      <c r="E593" s="2"/>
      <c r="F593" s="2"/>
      <c r="G593" s="55"/>
      <c r="H593" s="2"/>
      <c r="I593" s="65"/>
      <c r="J593" s="41"/>
      <c r="K593" s="4"/>
      <c r="L593" s="4"/>
      <c r="M593" s="4"/>
      <c r="N593" s="4"/>
      <c r="O593" s="4"/>
      <c r="P593" s="4"/>
      <c r="Q593" s="4"/>
      <c r="R593" s="4"/>
      <c r="S593" s="4"/>
      <c r="CE593" s="32">
        <f t="shared" si="18"/>
        <v>0</v>
      </c>
      <c r="CF593" s="32">
        <f t="shared" si="19"/>
        <v>0</v>
      </c>
    </row>
    <row r="594" spans="1:84" ht="14.25" customHeight="1">
      <c r="A594" s="9"/>
      <c r="B594" s="33">
        <v>588</v>
      </c>
      <c r="C594" s="2"/>
      <c r="D594" s="59"/>
      <c r="E594" s="2"/>
      <c r="F594" s="2"/>
      <c r="G594" s="55"/>
      <c r="H594" s="2"/>
      <c r="I594" s="65"/>
      <c r="J594" s="41"/>
      <c r="K594" s="4"/>
      <c r="L594" s="4"/>
      <c r="M594" s="4"/>
      <c r="N594" s="4"/>
      <c r="O594" s="4"/>
      <c r="P594" s="4"/>
      <c r="Q594" s="4"/>
      <c r="R594" s="4"/>
      <c r="S594" s="4"/>
      <c r="CE594" s="32">
        <f t="shared" si="18"/>
        <v>0</v>
      </c>
      <c r="CF594" s="32">
        <f t="shared" si="19"/>
        <v>0</v>
      </c>
    </row>
    <row r="595" spans="1:84" ht="14.25" customHeight="1">
      <c r="A595" s="9"/>
      <c r="B595" s="33">
        <v>589</v>
      </c>
      <c r="C595" s="2"/>
      <c r="D595" s="59"/>
      <c r="E595" s="2"/>
      <c r="F595" s="2"/>
      <c r="G595" s="55"/>
      <c r="H595" s="2"/>
      <c r="I595" s="65"/>
      <c r="J595" s="41"/>
      <c r="K595" s="4"/>
      <c r="L595" s="4"/>
      <c r="M595" s="4"/>
      <c r="N595" s="4"/>
      <c r="O595" s="4"/>
      <c r="P595" s="4"/>
      <c r="Q595" s="4"/>
      <c r="R595" s="4"/>
      <c r="S595" s="4"/>
      <c r="CE595" s="32">
        <f t="shared" si="18"/>
        <v>0</v>
      </c>
      <c r="CF595" s="32">
        <f t="shared" si="19"/>
        <v>0</v>
      </c>
    </row>
    <row r="596" spans="1:84" ht="14.25" customHeight="1">
      <c r="A596" s="9"/>
      <c r="B596" s="33">
        <v>590</v>
      </c>
      <c r="C596" s="2"/>
      <c r="D596" s="59"/>
      <c r="E596" s="2"/>
      <c r="F596" s="2"/>
      <c r="G596" s="55"/>
      <c r="H596" s="2"/>
      <c r="I596" s="65"/>
      <c r="J596" s="41"/>
      <c r="K596" s="4"/>
      <c r="L596" s="4"/>
      <c r="M596" s="4"/>
      <c r="N596" s="4"/>
      <c r="O596" s="4"/>
      <c r="P596" s="4"/>
      <c r="Q596" s="4"/>
      <c r="R596" s="4"/>
      <c r="S596" s="4"/>
      <c r="CE596" s="32">
        <f t="shared" si="18"/>
        <v>0</v>
      </c>
      <c r="CF596" s="32">
        <f t="shared" si="19"/>
        <v>0</v>
      </c>
    </row>
    <row r="597" spans="1:84" ht="14.25" customHeight="1">
      <c r="A597" s="9"/>
      <c r="B597" s="33">
        <v>591</v>
      </c>
      <c r="C597" s="2"/>
      <c r="D597" s="59"/>
      <c r="E597" s="2"/>
      <c r="F597" s="2"/>
      <c r="G597" s="55"/>
      <c r="H597" s="2"/>
      <c r="I597" s="65"/>
      <c r="J597" s="41"/>
      <c r="K597" s="4"/>
      <c r="L597" s="4"/>
      <c r="M597" s="4"/>
      <c r="N597" s="4"/>
      <c r="O597" s="4"/>
      <c r="P597" s="4"/>
      <c r="Q597" s="4"/>
      <c r="R597" s="4"/>
      <c r="S597" s="4"/>
      <c r="CE597" s="32">
        <f t="shared" si="18"/>
        <v>0</v>
      </c>
      <c r="CF597" s="32">
        <f t="shared" si="19"/>
        <v>0</v>
      </c>
    </row>
    <row r="598" spans="1:84" ht="14.25" customHeight="1">
      <c r="A598" s="9"/>
      <c r="B598" s="33">
        <v>592</v>
      </c>
      <c r="C598" s="2"/>
      <c r="D598" s="59"/>
      <c r="E598" s="2"/>
      <c r="F598" s="2"/>
      <c r="G598" s="55"/>
      <c r="H598" s="2"/>
      <c r="I598" s="65"/>
      <c r="J598" s="41"/>
      <c r="K598" s="4"/>
      <c r="L598" s="4"/>
      <c r="M598" s="4"/>
      <c r="N598" s="4"/>
      <c r="O598" s="4"/>
      <c r="P598" s="4"/>
      <c r="Q598" s="4"/>
      <c r="R598" s="4"/>
      <c r="S598" s="4"/>
      <c r="CE598" s="32">
        <f t="shared" si="18"/>
        <v>0</v>
      </c>
      <c r="CF598" s="32">
        <f t="shared" si="19"/>
        <v>0</v>
      </c>
    </row>
    <row r="599" spans="1:84" ht="14.25" customHeight="1">
      <c r="A599" s="9"/>
      <c r="B599" s="33">
        <v>593</v>
      </c>
      <c r="C599" s="2"/>
      <c r="D599" s="59"/>
      <c r="E599" s="2"/>
      <c r="F599" s="2"/>
      <c r="G599" s="55"/>
      <c r="H599" s="2"/>
      <c r="I599" s="65"/>
      <c r="J599" s="41"/>
      <c r="K599" s="4"/>
      <c r="L599" s="4"/>
      <c r="M599" s="4"/>
      <c r="N599" s="4"/>
      <c r="O599" s="4"/>
      <c r="P599" s="4"/>
      <c r="Q599" s="4"/>
      <c r="R599" s="4"/>
      <c r="S599" s="4"/>
      <c r="CE599" s="32">
        <f t="shared" si="18"/>
        <v>0</v>
      </c>
      <c r="CF599" s="32">
        <f t="shared" si="19"/>
        <v>0</v>
      </c>
    </row>
    <row r="600" spans="1:84" ht="14.25" customHeight="1">
      <c r="A600" s="9"/>
      <c r="B600" s="33">
        <v>594</v>
      </c>
      <c r="C600" s="2"/>
      <c r="D600" s="59"/>
      <c r="E600" s="2"/>
      <c r="F600" s="2"/>
      <c r="G600" s="55"/>
      <c r="H600" s="2"/>
      <c r="I600" s="65"/>
      <c r="J600" s="41"/>
      <c r="K600" s="4"/>
      <c r="L600" s="4"/>
      <c r="M600" s="4"/>
      <c r="N600" s="4"/>
      <c r="O600" s="4"/>
      <c r="P600" s="4"/>
      <c r="Q600" s="4"/>
      <c r="R600" s="4"/>
      <c r="S600" s="4"/>
      <c r="CE600" s="32">
        <f t="shared" si="18"/>
        <v>0</v>
      </c>
      <c r="CF600" s="32">
        <f t="shared" si="19"/>
        <v>0</v>
      </c>
    </row>
    <row r="601" spans="1:84" ht="14.25" customHeight="1">
      <c r="A601" s="9"/>
      <c r="B601" s="33">
        <v>595</v>
      </c>
      <c r="C601" s="2"/>
      <c r="D601" s="59"/>
      <c r="E601" s="2"/>
      <c r="F601" s="2"/>
      <c r="G601" s="55"/>
      <c r="H601" s="2"/>
      <c r="I601" s="65"/>
      <c r="J601" s="41"/>
      <c r="K601" s="4"/>
      <c r="L601" s="4"/>
      <c r="M601" s="4"/>
      <c r="N601" s="4"/>
      <c r="O601" s="4"/>
      <c r="P601" s="4"/>
      <c r="Q601" s="4"/>
      <c r="R601" s="4"/>
      <c r="S601" s="4"/>
      <c r="CE601" s="32">
        <f t="shared" si="18"/>
        <v>0</v>
      </c>
      <c r="CF601" s="32">
        <f t="shared" si="19"/>
        <v>0</v>
      </c>
    </row>
    <row r="602" spans="1:84" ht="14.25" customHeight="1">
      <c r="A602" s="9"/>
      <c r="B602" s="33">
        <v>596</v>
      </c>
      <c r="C602" s="2"/>
      <c r="D602" s="59"/>
      <c r="E602" s="2"/>
      <c r="F602" s="2"/>
      <c r="G602" s="55"/>
      <c r="H602" s="2"/>
      <c r="I602" s="65"/>
      <c r="J602" s="41"/>
      <c r="K602" s="4"/>
      <c r="L602" s="4"/>
      <c r="M602" s="4"/>
      <c r="N602" s="4"/>
      <c r="O602" s="4"/>
      <c r="P602" s="4"/>
      <c r="Q602" s="4"/>
      <c r="R602" s="4"/>
      <c r="S602" s="4"/>
      <c r="CE602" s="32">
        <f t="shared" si="18"/>
        <v>0</v>
      </c>
      <c r="CF602" s="32">
        <f t="shared" si="19"/>
        <v>0</v>
      </c>
    </row>
    <row r="603" spans="1:84" ht="14.25" customHeight="1">
      <c r="A603" s="9"/>
      <c r="B603" s="33">
        <v>597</v>
      </c>
      <c r="C603" s="2"/>
      <c r="D603" s="59"/>
      <c r="E603" s="2"/>
      <c r="F603" s="2"/>
      <c r="G603" s="55"/>
      <c r="H603" s="2"/>
      <c r="I603" s="65"/>
      <c r="J603" s="41"/>
      <c r="K603" s="4"/>
      <c r="L603" s="4"/>
      <c r="M603" s="4"/>
      <c r="N603" s="4"/>
      <c r="O603" s="4"/>
      <c r="P603" s="4"/>
      <c r="Q603" s="4"/>
      <c r="R603" s="4"/>
      <c r="S603" s="4"/>
      <c r="CE603" s="32">
        <f t="shared" si="18"/>
        <v>0</v>
      </c>
      <c r="CF603" s="32">
        <f t="shared" si="19"/>
        <v>0</v>
      </c>
    </row>
    <row r="604" spans="1:84" ht="14.25" customHeight="1">
      <c r="A604" s="9"/>
      <c r="B604" s="33">
        <v>598</v>
      </c>
      <c r="C604" s="2"/>
      <c r="D604" s="59"/>
      <c r="E604" s="2"/>
      <c r="F604" s="2"/>
      <c r="G604" s="55"/>
      <c r="H604" s="2"/>
      <c r="I604" s="65"/>
      <c r="J604" s="41"/>
      <c r="K604" s="4"/>
      <c r="L604" s="4"/>
      <c r="M604" s="4"/>
      <c r="N604" s="4"/>
      <c r="O604" s="4"/>
      <c r="P604" s="4"/>
      <c r="Q604" s="4"/>
      <c r="R604" s="4"/>
      <c r="S604" s="4"/>
      <c r="CE604" s="32">
        <f t="shared" si="18"/>
        <v>0</v>
      </c>
      <c r="CF604" s="32">
        <f t="shared" si="19"/>
        <v>0</v>
      </c>
    </row>
    <row r="605" spans="1:84" ht="14.25" customHeight="1">
      <c r="A605" s="9"/>
      <c r="B605" s="33">
        <v>599</v>
      </c>
      <c r="C605" s="2"/>
      <c r="D605" s="59"/>
      <c r="E605" s="2"/>
      <c r="F605" s="2"/>
      <c r="G605" s="55"/>
      <c r="H605" s="2"/>
      <c r="I605" s="65"/>
      <c r="J605" s="41"/>
      <c r="K605" s="4"/>
      <c r="L605" s="4"/>
      <c r="M605" s="4"/>
      <c r="N605" s="4"/>
      <c r="O605" s="4"/>
      <c r="P605" s="4"/>
      <c r="Q605" s="4"/>
      <c r="R605" s="4"/>
      <c r="S605" s="4"/>
      <c r="CE605" s="32">
        <f t="shared" si="18"/>
        <v>0</v>
      </c>
      <c r="CF605" s="32">
        <f t="shared" si="19"/>
        <v>0</v>
      </c>
    </row>
    <row r="606" spans="1:84" ht="14.25" customHeight="1">
      <c r="A606" s="9"/>
      <c r="B606" s="33">
        <v>600</v>
      </c>
      <c r="C606" s="2"/>
      <c r="D606" s="59"/>
      <c r="E606" s="2"/>
      <c r="F606" s="2"/>
      <c r="G606" s="55"/>
      <c r="H606" s="2"/>
      <c r="I606" s="65"/>
      <c r="J606" s="41"/>
      <c r="K606" s="4"/>
      <c r="L606" s="4"/>
      <c r="M606" s="4"/>
      <c r="N606" s="4"/>
      <c r="O606" s="4"/>
      <c r="P606" s="4"/>
      <c r="Q606" s="4"/>
      <c r="R606" s="4"/>
      <c r="S606" s="4"/>
      <c r="CE606" s="32">
        <f t="shared" si="18"/>
        <v>0</v>
      </c>
      <c r="CF606" s="32">
        <f t="shared" si="19"/>
        <v>0</v>
      </c>
    </row>
    <row r="607" spans="1:84" ht="14.25" customHeight="1">
      <c r="A607" s="9"/>
      <c r="B607" s="33">
        <v>601</v>
      </c>
      <c r="C607" s="2"/>
      <c r="D607" s="59"/>
      <c r="E607" s="2"/>
      <c r="F607" s="2"/>
      <c r="G607" s="55"/>
      <c r="H607" s="2"/>
      <c r="I607" s="65"/>
      <c r="J607" s="41"/>
      <c r="K607" s="4"/>
      <c r="L607" s="4"/>
      <c r="M607" s="4"/>
      <c r="N607" s="4"/>
      <c r="O607" s="4"/>
      <c r="P607" s="4"/>
      <c r="Q607" s="4"/>
      <c r="R607" s="4"/>
      <c r="S607" s="4"/>
      <c r="CE607" s="32">
        <f t="shared" si="18"/>
        <v>0</v>
      </c>
      <c r="CF607" s="32">
        <f t="shared" si="19"/>
        <v>0</v>
      </c>
    </row>
    <row r="608" spans="1:84" ht="14.25" customHeight="1">
      <c r="A608" s="9"/>
      <c r="B608" s="33">
        <v>602</v>
      </c>
      <c r="C608" s="2"/>
      <c r="D608" s="59"/>
      <c r="E608" s="2"/>
      <c r="F608" s="2"/>
      <c r="G608" s="55"/>
      <c r="H608" s="2"/>
      <c r="I608" s="65"/>
      <c r="J608" s="41"/>
      <c r="K608" s="4"/>
      <c r="L608" s="4"/>
      <c r="M608" s="4"/>
      <c r="N608" s="4"/>
      <c r="O608" s="4"/>
      <c r="P608" s="4"/>
      <c r="Q608" s="4"/>
      <c r="R608" s="4"/>
      <c r="S608" s="4"/>
      <c r="CE608" s="32">
        <f t="shared" si="18"/>
        <v>0</v>
      </c>
      <c r="CF608" s="32">
        <f t="shared" si="19"/>
        <v>0</v>
      </c>
    </row>
    <row r="609" spans="1:84" ht="14.25" customHeight="1">
      <c r="A609" s="9"/>
      <c r="B609" s="33">
        <v>603</v>
      </c>
      <c r="C609" s="2"/>
      <c r="D609" s="59"/>
      <c r="E609" s="2"/>
      <c r="F609" s="2"/>
      <c r="G609" s="55"/>
      <c r="H609" s="2"/>
      <c r="I609" s="65"/>
      <c r="J609" s="41"/>
      <c r="K609" s="4"/>
      <c r="L609" s="4"/>
      <c r="M609" s="4"/>
      <c r="N609" s="4"/>
      <c r="O609" s="4"/>
      <c r="P609" s="4"/>
      <c r="Q609" s="4"/>
      <c r="R609" s="4"/>
      <c r="S609" s="4"/>
      <c r="CE609" s="32">
        <f t="shared" si="18"/>
        <v>0</v>
      </c>
      <c r="CF609" s="32">
        <f t="shared" si="19"/>
        <v>0</v>
      </c>
    </row>
    <row r="610" spans="1:84" ht="14.25" customHeight="1">
      <c r="A610" s="9"/>
      <c r="B610" s="33">
        <v>604</v>
      </c>
      <c r="C610" s="2"/>
      <c r="D610" s="59"/>
      <c r="E610" s="2"/>
      <c r="F610" s="2"/>
      <c r="G610" s="55"/>
      <c r="H610" s="2"/>
      <c r="I610" s="65"/>
      <c r="J610" s="41"/>
      <c r="K610" s="4"/>
      <c r="L610" s="4"/>
      <c r="M610" s="4"/>
      <c r="N610" s="4"/>
      <c r="O610" s="4"/>
      <c r="P610" s="4"/>
      <c r="Q610" s="4"/>
      <c r="R610" s="4"/>
      <c r="S610" s="4"/>
      <c r="CE610" s="32">
        <f t="shared" si="18"/>
        <v>0</v>
      </c>
      <c r="CF610" s="32">
        <f t="shared" si="19"/>
        <v>0</v>
      </c>
    </row>
    <row r="611" spans="1:84" ht="14.25" customHeight="1">
      <c r="A611" s="9"/>
      <c r="B611" s="33">
        <v>605</v>
      </c>
      <c r="C611" s="2"/>
      <c r="D611" s="59"/>
      <c r="E611" s="2"/>
      <c r="F611" s="2"/>
      <c r="G611" s="55"/>
      <c r="H611" s="2"/>
      <c r="I611" s="65"/>
      <c r="J611" s="41"/>
      <c r="K611" s="4"/>
      <c r="L611" s="4"/>
      <c r="M611" s="4"/>
      <c r="N611" s="4"/>
      <c r="O611" s="4"/>
      <c r="P611" s="4"/>
      <c r="Q611" s="4"/>
      <c r="R611" s="4"/>
      <c r="S611" s="4"/>
      <c r="CE611" s="32">
        <f t="shared" si="18"/>
        <v>0</v>
      </c>
      <c r="CF611" s="32">
        <f t="shared" si="19"/>
        <v>0</v>
      </c>
    </row>
    <row r="612" spans="1:84" ht="14.25" customHeight="1">
      <c r="A612" s="9"/>
      <c r="B612" s="33">
        <v>606</v>
      </c>
      <c r="C612" s="2"/>
      <c r="D612" s="59"/>
      <c r="E612" s="2"/>
      <c r="F612" s="2"/>
      <c r="G612" s="55"/>
      <c r="H612" s="2"/>
      <c r="I612" s="65"/>
      <c r="J612" s="41"/>
      <c r="K612" s="4"/>
      <c r="L612" s="4"/>
      <c r="M612" s="4"/>
      <c r="N612" s="4"/>
      <c r="O612" s="4"/>
      <c r="P612" s="4"/>
      <c r="Q612" s="4"/>
      <c r="R612" s="4"/>
      <c r="S612" s="4"/>
      <c r="CE612" s="32">
        <f t="shared" si="18"/>
        <v>0</v>
      </c>
      <c r="CF612" s="32">
        <f t="shared" si="19"/>
        <v>0</v>
      </c>
    </row>
    <row r="613" spans="1:84" ht="14.25" customHeight="1">
      <c r="A613" s="9"/>
      <c r="B613" s="33">
        <v>607</v>
      </c>
      <c r="C613" s="2"/>
      <c r="D613" s="59"/>
      <c r="E613" s="2"/>
      <c r="F613" s="2"/>
      <c r="G613" s="55"/>
      <c r="H613" s="2"/>
      <c r="I613" s="65"/>
      <c r="J613" s="41"/>
      <c r="K613" s="4"/>
      <c r="L613" s="4"/>
      <c r="M613" s="4"/>
      <c r="N613" s="4"/>
      <c r="O613" s="4"/>
      <c r="P613" s="4"/>
      <c r="Q613" s="4"/>
      <c r="R613" s="4"/>
      <c r="S613" s="4"/>
      <c r="CE613" s="32">
        <f t="shared" si="18"/>
        <v>0</v>
      </c>
      <c r="CF613" s="32">
        <f t="shared" si="19"/>
        <v>0</v>
      </c>
    </row>
    <row r="614" spans="1:84" ht="14.25" customHeight="1">
      <c r="A614" s="9"/>
      <c r="B614" s="33">
        <v>608</v>
      </c>
      <c r="C614" s="2"/>
      <c r="D614" s="59"/>
      <c r="E614" s="2"/>
      <c r="F614" s="2"/>
      <c r="G614" s="55"/>
      <c r="H614" s="2"/>
      <c r="I614" s="65"/>
      <c r="J614" s="41"/>
      <c r="K614" s="4"/>
      <c r="L614" s="4"/>
      <c r="M614" s="4"/>
      <c r="N614" s="4"/>
      <c r="O614" s="4"/>
      <c r="P614" s="4"/>
      <c r="Q614" s="4"/>
      <c r="R614" s="4"/>
      <c r="S614" s="4"/>
      <c r="CE614" s="32">
        <f t="shared" si="18"/>
        <v>0</v>
      </c>
      <c r="CF614" s="32">
        <f t="shared" si="19"/>
        <v>0</v>
      </c>
    </row>
    <row r="615" spans="1:84" ht="14.25" customHeight="1">
      <c r="A615" s="9"/>
      <c r="B615" s="33">
        <v>609</v>
      </c>
      <c r="C615" s="2"/>
      <c r="D615" s="59"/>
      <c r="E615" s="2"/>
      <c r="F615" s="2"/>
      <c r="G615" s="55"/>
      <c r="H615" s="2"/>
      <c r="I615" s="65"/>
      <c r="J615" s="41"/>
      <c r="K615" s="4"/>
      <c r="L615" s="4"/>
      <c r="M615" s="4"/>
      <c r="N615" s="4"/>
      <c r="O615" s="4"/>
      <c r="P615" s="4"/>
      <c r="Q615" s="4"/>
      <c r="R615" s="4"/>
      <c r="S615" s="4"/>
      <c r="CE615" s="32">
        <f t="shared" si="18"/>
        <v>0</v>
      </c>
      <c r="CF615" s="32">
        <f t="shared" si="19"/>
        <v>0</v>
      </c>
    </row>
    <row r="616" spans="1:84" ht="14.25" customHeight="1">
      <c r="A616" s="9"/>
      <c r="B616" s="33">
        <v>610</v>
      </c>
      <c r="C616" s="2"/>
      <c r="D616" s="59"/>
      <c r="E616" s="2"/>
      <c r="F616" s="2"/>
      <c r="G616" s="55"/>
      <c r="H616" s="2"/>
      <c r="I616" s="65"/>
      <c r="J616" s="41"/>
      <c r="K616" s="4"/>
      <c r="L616" s="4"/>
      <c r="M616" s="4"/>
      <c r="N616" s="4"/>
      <c r="O616" s="4"/>
      <c r="P616" s="4"/>
      <c r="Q616" s="4"/>
      <c r="R616" s="4"/>
      <c r="S616" s="4"/>
      <c r="CE616" s="32">
        <f t="shared" si="18"/>
        <v>0</v>
      </c>
      <c r="CF616" s="32">
        <f t="shared" si="19"/>
        <v>0</v>
      </c>
    </row>
    <row r="617" spans="1:84" ht="14.25" customHeight="1">
      <c r="A617" s="9"/>
      <c r="B617" s="33">
        <v>611</v>
      </c>
      <c r="C617" s="2"/>
      <c r="D617" s="59"/>
      <c r="E617" s="2"/>
      <c r="F617" s="2"/>
      <c r="G617" s="55"/>
      <c r="H617" s="2"/>
      <c r="I617" s="65"/>
      <c r="J617" s="41"/>
      <c r="K617" s="4"/>
      <c r="L617" s="4"/>
      <c r="M617" s="4"/>
      <c r="N617" s="4"/>
      <c r="O617" s="4"/>
      <c r="P617" s="4"/>
      <c r="Q617" s="4"/>
      <c r="R617" s="4"/>
      <c r="S617" s="4"/>
      <c r="CE617" s="32">
        <f t="shared" si="18"/>
        <v>0</v>
      </c>
      <c r="CF617" s="32">
        <f t="shared" si="19"/>
        <v>0</v>
      </c>
    </row>
    <row r="618" spans="1:84" ht="14.25" customHeight="1">
      <c r="A618" s="9"/>
      <c r="B618" s="33">
        <v>612</v>
      </c>
      <c r="C618" s="2"/>
      <c r="D618" s="59"/>
      <c r="E618" s="2"/>
      <c r="F618" s="2"/>
      <c r="G618" s="55"/>
      <c r="H618" s="2"/>
      <c r="I618" s="65"/>
      <c r="J618" s="41"/>
      <c r="K618" s="4"/>
      <c r="L618" s="4"/>
      <c r="M618" s="4"/>
      <c r="N618" s="4"/>
      <c r="O618" s="4"/>
      <c r="P618" s="4"/>
      <c r="Q618" s="4"/>
      <c r="R618" s="4"/>
      <c r="S618" s="4"/>
      <c r="CE618" s="32">
        <f t="shared" si="18"/>
        <v>0</v>
      </c>
      <c r="CF618" s="32">
        <f t="shared" si="19"/>
        <v>0</v>
      </c>
    </row>
    <row r="619" spans="1:84" ht="14.25" customHeight="1">
      <c r="A619" s="9"/>
      <c r="B619" s="33">
        <v>613</v>
      </c>
      <c r="C619" s="2"/>
      <c r="D619" s="59"/>
      <c r="E619" s="2"/>
      <c r="F619" s="2"/>
      <c r="G619" s="55"/>
      <c r="H619" s="2"/>
      <c r="I619" s="65"/>
      <c r="J619" s="41"/>
      <c r="K619" s="4"/>
      <c r="L619" s="4"/>
      <c r="M619" s="4"/>
      <c r="N619" s="4"/>
      <c r="O619" s="4"/>
      <c r="P619" s="4"/>
      <c r="Q619" s="4"/>
      <c r="R619" s="4"/>
      <c r="S619" s="4"/>
      <c r="CE619" s="32">
        <f t="shared" si="18"/>
        <v>0</v>
      </c>
      <c r="CF619" s="32">
        <f t="shared" si="19"/>
        <v>0</v>
      </c>
    </row>
    <row r="620" spans="1:84" ht="14.25" customHeight="1">
      <c r="A620" s="9"/>
      <c r="B620" s="33">
        <v>614</v>
      </c>
      <c r="C620" s="2"/>
      <c r="D620" s="59"/>
      <c r="E620" s="2"/>
      <c r="F620" s="2"/>
      <c r="G620" s="55"/>
      <c r="H620" s="2"/>
      <c r="I620" s="65"/>
      <c r="J620" s="41"/>
      <c r="K620" s="4"/>
      <c r="L620" s="4"/>
      <c r="M620" s="4"/>
      <c r="N620" s="4"/>
      <c r="O620" s="4"/>
      <c r="P620" s="4"/>
      <c r="Q620" s="4"/>
      <c r="R620" s="4"/>
      <c r="S620" s="4"/>
      <c r="CE620" s="32">
        <f t="shared" si="18"/>
        <v>0</v>
      </c>
      <c r="CF620" s="32">
        <f t="shared" si="19"/>
        <v>0</v>
      </c>
    </row>
    <row r="621" spans="1:84" ht="14.25" customHeight="1">
      <c r="A621" s="9"/>
      <c r="B621" s="33">
        <v>615</v>
      </c>
      <c r="C621" s="2"/>
      <c r="D621" s="59"/>
      <c r="E621" s="2"/>
      <c r="F621" s="2"/>
      <c r="G621" s="55"/>
      <c r="H621" s="2"/>
      <c r="I621" s="65"/>
      <c r="J621" s="41"/>
      <c r="K621" s="4"/>
      <c r="L621" s="4"/>
      <c r="M621" s="4"/>
      <c r="N621" s="4"/>
      <c r="O621" s="4"/>
      <c r="P621" s="4"/>
      <c r="Q621" s="4"/>
      <c r="R621" s="4"/>
      <c r="S621" s="4"/>
      <c r="CE621" s="32">
        <f t="shared" si="18"/>
        <v>0</v>
      </c>
      <c r="CF621" s="32">
        <f t="shared" si="19"/>
        <v>0</v>
      </c>
    </row>
    <row r="622" spans="1:84" ht="14.25" customHeight="1">
      <c r="A622" s="9"/>
      <c r="B622" s="33">
        <v>616</v>
      </c>
      <c r="C622" s="2"/>
      <c r="D622" s="59"/>
      <c r="E622" s="2"/>
      <c r="F622" s="2"/>
      <c r="G622" s="55"/>
      <c r="H622" s="2"/>
      <c r="I622" s="65"/>
      <c r="J622" s="41"/>
      <c r="K622" s="4"/>
      <c r="L622" s="4"/>
      <c r="M622" s="4"/>
      <c r="N622" s="4"/>
      <c r="O622" s="4"/>
      <c r="P622" s="4"/>
      <c r="Q622" s="4"/>
      <c r="R622" s="4"/>
      <c r="S622" s="4"/>
      <c r="CE622" s="32">
        <f t="shared" si="18"/>
        <v>0</v>
      </c>
      <c r="CF622" s="32">
        <f t="shared" si="19"/>
        <v>0</v>
      </c>
    </row>
    <row r="623" spans="1:84" ht="14.25" customHeight="1">
      <c r="A623" s="9"/>
      <c r="B623" s="33">
        <v>617</v>
      </c>
      <c r="C623" s="2"/>
      <c r="D623" s="59"/>
      <c r="E623" s="2"/>
      <c r="F623" s="2"/>
      <c r="G623" s="55"/>
      <c r="H623" s="2"/>
      <c r="I623" s="65"/>
      <c r="J623" s="41"/>
      <c r="K623" s="4"/>
      <c r="L623" s="4"/>
      <c r="M623" s="4"/>
      <c r="N623" s="4"/>
      <c r="O623" s="4"/>
      <c r="P623" s="4"/>
      <c r="Q623" s="4"/>
      <c r="R623" s="4"/>
      <c r="S623" s="4"/>
      <c r="CE623" s="32">
        <f t="shared" si="18"/>
        <v>0</v>
      </c>
      <c r="CF623" s="32">
        <f t="shared" si="19"/>
        <v>0</v>
      </c>
    </row>
    <row r="624" spans="1:84" ht="14.25" customHeight="1">
      <c r="A624" s="9"/>
      <c r="B624" s="33">
        <v>618</v>
      </c>
      <c r="C624" s="2"/>
      <c r="D624" s="59"/>
      <c r="E624" s="2"/>
      <c r="F624" s="2"/>
      <c r="G624" s="55"/>
      <c r="H624" s="2"/>
      <c r="I624" s="65"/>
      <c r="J624" s="41"/>
      <c r="K624" s="4"/>
      <c r="L624" s="4"/>
      <c r="M624" s="4"/>
      <c r="N624" s="4"/>
      <c r="O624" s="4"/>
      <c r="P624" s="4"/>
      <c r="Q624" s="4"/>
      <c r="R624" s="4"/>
      <c r="S624" s="4"/>
      <c r="CE624" s="32">
        <f t="shared" si="18"/>
        <v>0</v>
      </c>
      <c r="CF624" s="32">
        <f t="shared" si="19"/>
        <v>0</v>
      </c>
    </row>
    <row r="625" spans="1:84" ht="14.25" customHeight="1">
      <c r="A625" s="9"/>
      <c r="B625" s="33">
        <v>619</v>
      </c>
      <c r="C625" s="2"/>
      <c r="D625" s="59"/>
      <c r="E625" s="2"/>
      <c r="F625" s="2"/>
      <c r="G625" s="55"/>
      <c r="H625" s="2"/>
      <c r="I625" s="65"/>
      <c r="J625" s="41"/>
      <c r="K625" s="4"/>
      <c r="L625" s="4"/>
      <c r="M625" s="4"/>
      <c r="N625" s="4"/>
      <c r="O625" s="4"/>
      <c r="P625" s="4"/>
      <c r="Q625" s="4"/>
      <c r="R625" s="4"/>
      <c r="S625" s="4"/>
      <c r="CE625" s="32">
        <f t="shared" si="18"/>
        <v>0</v>
      </c>
      <c r="CF625" s="32">
        <f t="shared" si="19"/>
        <v>0</v>
      </c>
    </row>
    <row r="626" spans="1:84" ht="14.25" customHeight="1">
      <c r="A626" s="9"/>
      <c r="B626" s="33">
        <v>620</v>
      </c>
      <c r="C626" s="2"/>
      <c r="D626" s="59"/>
      <c r="E626" s="2"/>
      <c r="F626" s="2"/>
      <c r="G626" s="55"/>
      <c r="H626" s="2"/>
      <c r="I626" s="65"/>
      <c r="J626" s="41"/>
      <c r="K626" s="4"/>
      <c r="L626" s="4"/>
      <c r="M626" s="4"/>
      <c r="N626" s="4"/>
      <c r="O626" s="4"/>
      <c r="P626" s="4"/>
      <c r="Q626" s="4"/>
      <c r="R626" s="4"/>
      <c r="S626" s="4"/>
      <c r="CE626" s="32">
        <f t="shared" si="18"/>
        <v>0</v>
      </c>
      <c r="CF626" s="32">
        <f t="shared" si="19"/>
        <v>0</v>
      </c>
    </row>
    <row r="627" spans="1:84" ht="14.25" customHeight="1">
      <c r="A627" s="9"/>
      <c r="B627" s="33">
        <v>621</v>
      </c>
      <c r="C627" s="2"/>
      <c r="D627" s="59"/>
      <c r="E627" s="2"/>
      <c r="F627" s="2"/>
      <c r="G627" s="55"/>
      <c r="H627" s="2"/>
      <c r="I627" s="65"/>
      <c r="J627" s="41"/>
      <c r="K627" s="4"/>
      <c r="L627" s="4"/>
      <c r="M627" s="4"/>
      <c r="N627" s="4"/>
      <c r="O627" s="4"/>
      <c r="P627" s="4"/>
      <c r="Q627" s="4"/>
      <c r="R627" s="4"/>
      <c r="S627" s="4"/>
      <c r="CE627" s="32">
        <f t="shared" si="18"/>
        <v>0</v>
      </c>
      <c r="CF627" s="32">
        <f t="shared" si="19"/>
        <v>0</v>
      </c>
    </row>
    <row r="628" spans="1:84" ht="14.25" customHeight="1">
      <c r="A628" s="9"/>
      <c r="B628" s="33">
        <v>622</v>
      </c>
      <c r="C628" s="2"/>
      <c r="D628" s="59"/>
      <c r="E628" s="2"/>
      <c r="F628" s="2"/>
      <c r="G628" s="55"/>
      <c r="H628" s="2"/>
      <c r="I628" s="65"/>
      <c r="J628" s="41"/>
      <c r="K628" s="4"/>
      <c r="L628" s="4"/>
      <c r="M628" s="4"/>
      <c r="N628" s="4"/>
      <c r="O628" s="4"/>
      <c r="P628" s="4"/>
      <c r="Q628" s="4"/>
      <c r="R628" s="4"/>
      <c r="S628" s="4"/>
      <c r="CE628" s="32">
        <f t="shared" si="18"/>
        <v>0</v>
      </c>
      <c r="CF628" s="32">
        <f t="shared" si="19"/>
        <v>0</v>
      </c>
    </row>
    <row r="629" spans="1:84" ht="14.25" customHeight="1">
      <c r="A629" s="9"/>
      <c r="B629" s="33">
        <v>623</v>
      </c>
      <c r="C629" s="2"/>
      <c r="D629" s="59"/>
      <c r="E629" s="2"/>
      <c r="F629" s="2"/>
      <c r="G629" s="55"/>
      <c r="H629" s="2"/>
      <c r="I629" s="65"/>
      <c r="J629" s="41"/>
      <c r="K629" s="4"/>
      <c r="L629" s="4"/>
      <c r="M629" s="4"/>
      <c r="N629" s="4"/>
      <c r="O629" s="4"/>
      <c r="P629" s="4"/>
      <c r="Q629" s="4"/>
      <c r="R629" s="4"/>
      <c r="S629" s="4"/>
      <c r="CE629" s="32">
        <f t="shared" si="18"/>
        <v>0</v>
      </c>
      <c r="CF629" s="32">
        <f t="shared" si="19"/>
        <v>0</v>
      </c>
    </row>
    <row r="630" spans="1:84" ht="14.25" customHeight="1">
      <c r="A630" s="9"/>
      <c r="B630" s="33">
        <v>624</v>
      </c>
      <c r="C630" s="2"/>
      <c r="D630" s="59"/>
      <c r="E630" s="2"/>
      <c r="F630" s="2"/>
      <c r="G630" s="55"/>
      <c r="H630" s="2"/>
      <c r="I630" s="65"/>
      <c r="J630" s="41"/>
      <c r="K630" s="4"/>
      <c r="L630" s="4"/>
      <c r="M630" s="4"/>
      <c r="N630" s="4"/>
      <c r="O630" s="4"/>
      <c r="P630" s="4"/>
      <c r="Q630" s="4"/>
      <c r="R630" s="4"/>
      <c r="S630" s="4"/>
      <c r="CE630" s="32">
        <f t="shared" si="18"/>
        <v>0</v>
      </c>
      <c r="CF630" s="32">
        <f t="shared" si="19"/>
        <v>0</v>
      </c>
    </row>
    <row r="631" spans="1:84" ht="14.25" customHeight="1">
      <c r="A631" s="9"/>
      <c r="B631" s="33">
        <v>625</v>
      </c>
      <c r="C631" s="2"/>
      <c r="D631" s="59"/>
      <c r="E631" s="2"/>
      <c r="F631" s="2"/>
      <c r="G631" s="55"/>
      <c r="H631" s="2"/>
      <c r="I631" s="65"/>
      <c r="J631" s="41"/>
      <c r="K631" s="4"/>
      <c r="L631" s="4"/>
      <c r="M631" s="4"/>
      <c r="N631" s="4"/>
      <c r="O631" s="4"/>
      <c r="P631" s="4"/>
      <c r="Q631" s="4"/>
      <c r="R631" s="4"/>
      <c r="S631" s="4"/>
      <c r="CE631" s="32">
        <f t="shared" si="18"/>
        <v>0</v>
      </c>
      <c r="CF631" s="32">
        <f t="shared" si="19"/>
        <v>0</v>
      </c>
    </row>
    <row r="632" spans="1:84" ht="14.25" customHeight="1">
      <c r="A632" s="9"/>
      <c r="B632" s="33">
        <v>626</v>
      </c>
      <c r="C632" s="2"/>
      <c r="D632" s="59"/>
      <c r="E632" s="2"/>
      <c r="F632" s="2"/>
      <c r="G632" s="55"/>
      <c r="H632" s="2"/>
      <c r="I632" s="65"/>
      <c r="J632" s="41"/>
      <c r="K632" s="4"/>
      <c r="L632" s="4"/>
      <c r="M632" s="4"/>
      <c r="N632" s="4"/>
      <c r="O632" s="4"/>
      <c r="P632" s="4"/>
      <c r="Q632" s="4"/>
      <c r="R632" s="4"/>
      <c r="S632" s="4"/>
      <c r="CE632" s="32">
        <f t="shared" si="18"/>
        <v>0</v>
      </c>
      <c r="CF632" s="32">
        <f t="shared" si="19"/>
        <v>0</v>
      </c>
    </row>
    <row r="633" spans="1:84" ht="14.25" customHeight="1">
      <c r="A633" s="9"/>
      <c r="B633" s="33">
        <v>627</v>
      </c>
      <c r="C633" s="2"/>
      <c r="D633" s="59"/>
      <c r="E633" s="2"/>
      <c r="F633" s="2"/>
      <c r="G633" s="55"/>
      <c r="H633" s="2"/>
      <c r="I633" s="65"/>
      <c r="J633" s="41"/>
      <c r="K633" s="4"/>
      <c r="L633" s="4"/>
      <c r="M633" s="4"/>
      <c r="N633" s="4"/>
      <c r="O633" s="4"/>
      <c r="P633" s="4"/>
      <c r="Q633" s="4"/>
      <c r="R633" s="4"/>
      <c r="S633" s="4"/>
      <c r="CE633" s="32">
        <f t="shared" si="18"/>
        <v>0</v>
      </c>
      <c r="CF633" s="32">
        <f t="shared" si="19"/>
        <v>0</v>
      </c>
    </row>
    <row r="634" spans="1:84" ht="14.25" customHeight="1">
      <c r="A634" s="9"/>
      <c r="B634" s="33">
        <v>628</v>
      </c>
      <c r="C634" s="2"/>
      <c r="D634" s="59"/>
      <c r="E634" s="2"/>
      <c r="F634" s="2"/>
      <c r="G634" s="55"/>
      <c r="H634" s="2"/>
      <c r="I634" s="65"/>
      <c r="J634" s="41"/>
      <c r="K634" s="4"/>
      <c r="L634" s="4"/>
      <c r="M634" s="4"/>
      <c r="N634" s="4"/>
      <c r="O634" s="4"/>
      <c r="P634" s="4"/>
      <c r="Q634" s="4"/>
      <c r="R634" s="4"/>
      <c r="S634" s="4"/>
      <c r="CE634" s="32">
        <f t="shared" si="18"/>
        <v>0</v>
      </c>
      <c r="CF634" s="32">
        <f t="shared" si="19"/>
        <v>0</v>
      </c>
    </row>
    <row r="635" spans="1:84" ht="14.25" customHeight="1">
      <c r="A635" s="9"/>
      <c r="B635" s="33">
        <v>629</v>
      </c>
      <c r="C635" s="2"/>
      <c r="D635" s="59"/>
      <c r="E635" s="2"/>
      <c r="F635" s="2"/>
      <c r="G635" s="55"/>
      <c r="H635" s="2"/>
      <c r="I635" s="65"/>
      <c r="J635" s="41"/>
      <c r="K635" s="4"/>
      <c r="L635" s="4"/>
      <c r="M635" s="4"/>
      <c r="N635" s="4"/>
      <c r="O635" s="4"/>
      <c r="P635" s="4"/>
      <c r="Q635" s="4"/>
      <c r="R635" s="4"/>
      <c r="S635" s="4"/>
      <c r="CE635" s="32">
        <f t="shared" si="18"/>
        <v>0</v>
      </c>
      <c r="CF635" s="32">
        <f t="shared" si="19"/>
        <v>0</v>
      </c>
    </row>
    <row r="636" spans="1:84" ht="14.25" customHeight="1">
      <c r="A636" s="9"/>
      <c r="B636" s="33">
        <v>630</v>
      </c>
      <c r="C636" s="2"/>
      <c r="D636" s="59"/>
      <c r="E636" s="2"/>
      <c r="F636" s="2"/>
      <c r="G636" s="55"/>
      <c r="H636" s="2"/>
      <c r="I636" s="65"/>
      <c r="J636" s="41"/>
      <c r="K636" s="4"/>
      <c r="L636" s="4"/>
      <c r="M636" s="4"/>
      <c r="N636" s="4"/>
      <c r="O636" s="4"/>
      <c r="P636" s="4"/>
      <c r="Q636" s="4"/>
      <c r="R636" s="4"/>
      <c r="S636" s="4"/>
      <c r="CE636" s="32">
        <f t="shared" si="18"/>
        <v>0</v>
      </c>
      <c r="CF636" s="32">
        <f t="shared" si="19"/>
        <v>0</v>
      </c>
    </row>
    <row r="637" spans="1:84" ht="14.25" customHeight="1">
      <c r="A637" s="9"/>
      <c r="B637" s="33">
        <v>631</v>
      </c>
      <c r="C637" s="2"/>
      <c r="D637" s="59"/>
      <c r="E637" s="2"/>
      <c r="F637" s="2"/>
      <c r="G637" s="55"/>
      <c r="H637" s="2"/>
      <c r="I637" s="65"/>
      <c r="J637" s="41"/>
      <c r="K637" s="4"/>
      <c r="L637" s="4"/>
      <c r="M637" s="4"/>
      <c r="N637" s="4"/>
      <c r="O637" s="4"/>
      <c r="P637" s="4"/>
      <c r="Q637" s="4"/>
      <c r="R637" s="4"/>
      <c r="S637" s="4"/>
      <c r="CE637" s="32">
        <f t="shared" si="18"/>
        <v>0</v>
      </c>
      <c r="CF637" s="32">
        <f t="shared" si="19"/>
        <v>0</v>
      </c>
    </row>
    <row r="638" spans="1:84" ht="14.25" customHeight="1">
      <c r="A638" s="9"/>
      <c r="B638" s="33">
        <v>632</v>
      </c>
      <c r="C638" s="2"/>
      <c r="D638" s="59"/>
      <c r="E638" s="2"/>
      <c r="F638" s="2"/>
      <c r="G638" s="55"/>
      <c r="H638" s="2"/>
      <c r="I638" s="65"/>
      <c r="J638" s="41"/>
      <c r="K638" s="4"/>
      <c r="L638" s="4"/>
      <c r="M638" s="4"/>
      <c r="N638" s="4"/>
      <c r="O638" s="4"/>
      <c r="P638" s="4"/>
      <c r="Q638" s="4"/>
      <c r="R638" s="4"/>
      <c r="S638" s="4"/>
      <c r="CE638" s="32">
        <f t="shared" si="18"/>
        <v>0</v>
      </c>
      <c r="CF638" s="32">
        <f t="shared" si="19"/>
        <v>0</v>
      </c>
    </row>
    <row r="639" spans="1:84" ht="14.25" customHeight="1">
      <c r="A639" s="9"/>
      <c r="B639" s="33">
        <v>633</v>
      </c>
      <c r="C639" s="2"/>
      <c r="D639" s="59"/>
      <c r="E639" s="2"/>
      <c r="F639" s="2"/>
      <c r="G639" s="55"/>
      <c r="H639" s="2"/>
      <c r="I639" s="65"/>
      <c r="J639" s="41"/>
      <c r="K639" s="4"/>
      <c r="L639" s="4"/>
      <c r="M639" s="4"/>
      <c r="N639" s="4"/>
      <c r="O639" s="4"/>
      <c r="P639" s="4"/>
      <c r="Q639" s="4"/>
      <c r="R639" s="4"/>
      <c r="S639" s="4"/>
      <c r="CE639" s="32">
        <f t="shared" si="18"/>
        <v>0</v>
      </c>
      <c r="CF639" s="32">
        <f t="shared" si="19"/>
        <v>0</v>
      </c>
    </row>
    <row r="640" spans="1:84" ht="14.25" customHeight="1">
      <c r="A640" s="9"/>
      <c r="B640" s="33">
        <v>634</v>
      </c>
      <c r="C640" s="2"/>
      <c r="D640" s="59"/>
      <c r="E640" s="2"/>
      <c r="F640" s="2"/>
      <c r="G640" s="55"/>
      <c r="H640" s="2"/>
      <c r="I640" s="65"/>
      <c r="J640" s="41"/>
      <c r="K640" s="4"/>
      <c r="L640" s="4"/>
      <c r="M640" s="4"/>
      <c r="N640" s="4"/>
      <c r="O640" s="4"/>
      <c r="P640" s="4"/>
      <c r="Q640" s="4"/>
      <c r="R640" s="4"/>
      <c r="S640" s="4"/>
      <c r="CE640" s="32">
        <f t="shared" si="18"/>
        <v>0</v>
      </c>
      <c r="CF640" s="32">
        <f t="shared" si="19"/>
        <v>0</v>
      </c>
    </row>
    <row r="641" spans="1:84" ht="14.25" customHeight="1">
      <c r="A641" s="9"/>
      <c r="B641" s="33">
        <v>635</v>
      </c>
      <c r="C641" s="2"/>
      <c r="D641" s="59"/>
      <c r="E641" s="2"/>
      <c r="F641" s="2"/>
      <c r="G641" s="55"/>
      <c r="H641" s="2"/>
      <c r="I641" s="65"/>
      <c r="J641" s="41"/>
      <c r="K641" s="4"/>
      <c r="L641" s="4"/>
      <c r="M641" s="4"/>
      <c r="N641" s="4"/>
      <c r="O641" s="4"/>
      <c r="P641" s="4"/>
      <c r="Q641" s="4"/>
      <c r="R641" s="4"/>
      <c r="S641" s="4"/>
      <c r="CE641" s="32">
        <f t="shared" si="18"/>
        <v>0</v>
      </c>
      <c r="CF641" s="32">
        <f t="shared" si="19"/>
        <v>0</v>
      </c>
    </row>
    <row r="642" spans="1:84" ht="14.25" customHeight="1">
      <c r="A642" s="9"/>
      <c r="B642" s="33">
        <v>636</v>
      </c>
      <c r="C642" s="2"/>
      <c r="D642" s="59"/>
      <c r="E642" s="2"/>
      <c r="F642" s="2"/>
      <c r="G642" s="55"/>
      <c r="H642" s="2"/>
      <c r="I642" s="65"/>
      <c r="J642" s="41"/>
      <c r="K642" s="4"/>
      <c r="L642" s="4"/>
      <c r="M642" s="4"/>
      <c r="N642" s="4"/>
      <c r="O642" s="4"/>
      <c r="P642" s="4"/>
      <c r="Q642" s="4"/>
      <c r="R642" s="4"/>
      <c r="S642" s="4"/>
      <c r="CE642" s="32">
        <f t="shared" si="18"/>
        <v>0</v>
      </c>
      <c r="CF642" s="32">
        <f t="shared" si="19"/>
        <v>0</v>
      </c>
    </row>
    <row r="643" spans="1:84" ht="14.25" customHeight="1">
      <c r="A643" s="9"/>
      <c r="B643" s="33">
        <v>637</v>
      </c>
      <c r="C643" s="2"/>
      <c r="D643" s="59"/>
      <c r="E643" s="2"/>
      <c r="F643" s="2"/>
      <c r="G643" s="55"/>
      <c r="H643" s="2"/>
      <c r="I643" s="65"/>
      <c r="J643" s="41"/>
      <c r="K643" s="4"/>
      <c r="L643" s="4"/>
      <c r="M643" s="4"/>
      <c r="N643" s="4"/>
      <c r="O643" s="4"/>
      <c r="P643" s="4"/>
      <c r="Q643" s="4"/>
      <c r="R643" s="4"/>
      <c r="S643" s="4"/>
      <c r="CE643" s="32">
        <f t="shared" si="18"/>
        <v>0</v>
      </c>
      <c r="CF643" s="32">
        <f t="shared" si="19"/>
        <v>0</v>
      </c>
    </row>
    <row r="644" spans="1:84" ht="14.25" customHeight="1">
      <c r="A644" s="9"/>
      <c r="B644" s="33">
        <v>638</v>
      </c>
      <c r="C644" s="2"/>
      <c r="D644" s="59"/>
      <c r="E644" s="2"/>
      <c r="F644" s="2"/>
      <c r="G644" s="55"/>
      <c r="H644" s="2"/>
      <c r="I644" s="65"/>
      <c r="J644" s="41"/>
      <c r="K644" s="4"/>
      <c r="L644" s="4"/>
      <c r="M644" s="4"/>
      <c r="N644" s="4"/>
      <c r="O644" s="4"/>
      <c r="P644" s="4"/>
      <c r="Q644" s="4"/>
      <c r="R644" s="4"/>
      <c r="S644" s="4"/>
      <c r="CE644" s="32">
        <f t="shared" si="18"/>
        <v>0</v>
      </c>
      <c r="CF644" s="32">
        <f t="shared" si="19"/>
        <v>0</v>
      </c>
    </row>
    <row r="645" spans="1:84" ht="14.25" customHeight="1">
      <c r="A645" s="9"/>
      <c r="B645" s="33">
        <v>639</v>
      </c>
      <c r="C645" s="2"/>
      <c r="D645" s="59"/>
      <c r="E645" s="2"/>
      <c r="F645" s="2"/>
      <c r="G645" s="55"/>
      <c r="H645" s="2"/>
      <c r="I645" s="65"/>
      <c r="J645" s="41"/>
      <c r="K645" s="4"/>
      <c r="L645" s="4"/>
      <c r="M645" s="4"/>
      <c r="N645" s="4"/>
      <c r="O645" s="4"/>
      <c r="P645" s="4"/>
      <c r="Q645" s="4"/>
      <c r="R645" s="4"/>
      <c r="S645" s="4"/>
      <c r="CE645" s="32">
        <f t="shared" si="18"/>
        <v>0</v>
      </c>
      <c r="CF645" s="32">
        <f t="shared" si="19"/>
        <v>0</v>
      </c>
    </row>
    <row r="646" spans="1:84" ht="14.25" customHeight="1">
      <c r="A646" s="9"/>
      <c r="B646" s="33">
        <v>640</v>
      </c>
      <c r="C646" s="2"/>
      <c r="D646" s="59"/>
      <c r="E646" s="2"/>
      <c r="F646" s="2"/>
      <c r="G646" s="55"/>
      <c r="H646" s="2"/>
      <c r="I646" s="65"/>
      <c r="J646" s="41"/>
      <c r="K646" s="4"/>
      <c r="L646" s="4"/>
      <c r="M646" s="4"/>
      <c r="N646" s="4"/>
      <c r="O646" s="4"/>
      <c r="P646" s="4"/>
      <c r="Q646" s="4"/>
      <c r="R646" s="4"/>
      <c r="S646" s="4"/>
      <c r="CE646" s="32">
        <f t="shared" si="18"/>
        <v>0</v>
      </c>
      <c r="CF646" s="32">
        <f t="shared" si="19"/>
        <v>0</v>
      </c>
    </row>
    <row r="647" spans="1:84" ht="14.25" customHeight="1">
      <c r="A647" s="9"/>
      <c r="B647" s="33">
        <v>641</v>
      </c>
      <c r="C647" s="2"/>
      <c r="D647" s="59"/>
      <c r="E647" s="2"/>
      <c r="F647" s="2"/>
      <c r="G647" s="55"/>
      <c r="H647" s="2"/>
      <c r="I647" s="65"/>
      <c r="J647" s="41"/>
      <c r="K647" s="4"/>
      <c r="L647" s="4"/>
      <c r="M647" s="4"/>
      <c r="N647" s="4"/>
      <c r="O647" s="4"/>
      <c r="P647" s="4"/>
      <c r="Q647" s="4"/>
      <c r="R647" s="4"/>
      <c r="S647" s="4"/>
      <c r="CE647" s="32">
        <f t="shared" ref="CE647:CE710" si="20">IF(C647&lt;&gt;"",1,0)</f>
        <v>0</v>
      </c>
      <c r="CF647" s="32">
        <f t="shared" ref="CF647:CF710" si="21">IF(CE647=1,IF(E647&lt;&gt;"",IF(E647&lt;400,1,0),0),0)</f>
        <v>0</v>
      </c>
    </row>
    <row r="648" spans="1:84" ht="14.25" customHeight="1">
      <c r="A648" s="9"/>
      <c r="B648" s="33">
        <v>642</v>
      </c>
      <c r="C648" s="2"/>
      <c r="D648" s="59"/>
      <c r="E648" s="2"/>
      <c r="F648" s="2"/>
      <c r="G648" s="55"/>
      <c r="H648" s="2"/>
      <c r="I648" s="65"/>
      <c r="J648" s="41"/>
      <c r="K648" s="4"/>
      <c r="L648" s="4"/>
      <c r="M648" s="4"/>
      <c r="N648" s="4"/>
      <c r="O648" s="4"/>
      <c r="P648" s="4"/>
      <c r="Q648" s="4"/>
      <c r="R648" s="4"/>
      <c r="S648" s="4"/>
      <c r="CE648" s="32">
        <f t="shared" si="20"/>
        <v>0</v>
      </c>
      <c r="CF648" s="32">
        <f t="shared" si="21"/>
        <v>0</v>
      </c>
    </row>
    <row r="649" spans="1:84" ht="14.25" customHeight="1">
      <c r="A649" s="9"/>
      <c r="B649" s="33">
        <v>643</v>
      </c>
      <c r="C649" s="2"/>
      <c r="D649" s="59"/>
      <c r="E649" s="2"/>
      <c r="F649" s="2"/>
      <c r="G649" s="55"/>
      <c r="H649" s="2"/>
      <c r="I649" s="65"/>
      <c r="J649" s="41"/>
      <c r="K649" s="4"/>
      <c r="L649" s="4"/>
      <c r="M649" s="4"/>
      <c r="N649" s="4"/>
      <c r="O649" s="4"/>
      <c r="P649" s="4"/>
      <c r="Q649" s="4"/>
      <c r="R649" s="4"/>
      <c r="S649" s="4"/>
      <c r="CE649" s="32">
        <f t="shared" si="20"/>
        <v>0</v>
      </c>
      <c r="CF649" s="32">
        <f t="shared" si="21"/>
        <v>0</v>
      </c>
    </row>
    <row r="650" spans="1:84" ht="14.25" customHeight="1">
      <c r="A650" s="9"/>
      <c r="B650" s="33">
        <v>644</v>
      </c>
      <c r="C650" s="2"/>
      <c r="D650" s="59"/>
      <c r="E650" s="2"/>
      <c r="F650" s="2"/>
      <c r="G650" s="55"/>
      <c r="H650" s="2"/>
      <c r="I650" s="65"/>
      <c r="J650" s="41"/>
      <c r="K650" s="4"/>
      <c r="L650" s="4"/>
      <c r="M650" s="4"/>
      <c r="N650" s="4"/>
      <c r="O650" s="4"/>
      <c r="P650" s="4"/>
      <c r="Q650" s="4"/>
      <c r="R650" s="4"/>
      <c r="S650" s="4"/>
      <c r="CE650" s="32">
        <f t="shared" si="20"/>
        <v>0</v>
      </c>
      <c r="CF650" s="32">
        <f t="shared" si="21"/>
        <v>0</v>
      </c>
    </row>
    <row r="651" spans="1:84" ht="14.25" customHeight="1">
      <c r="A651" s="9"/>
      <c r="B651" s="33">
        <v>645</v>
      </c>
      <c r="C651" s="2"/>
      <c r="D651" s="59"/>
      <c r="E651" s="2"/>
      <c r="F651" s="2"/>
      <c r="G651" s="55"/>
      <c r="H651" s="2"/>
      <c r="I651" s="65"/>
      <c r="J651" s="41"/>
      <c r="K651" s="4"/>
      <c r="L651" s="4"/>
      <c r="M651" s="4"/>
      <c r="N651" s="4"/>
      <c r="O651" s="4"/>
      <c r="P651" s="4"/>
      <c r="Q651" s="4"/>
      <c r="R651" s="4"/>
      <c r="S651" s="4"/>
      <c r="CE651" s="32">
        <f t="shared" si="20"/>
        <v>0</v>
      </c>
      <c r="CF651" s="32">
        <f t="shared" si="21"/>
        <v>0</v>
      </c>
    </row>
    <row r="652" spans="1:84" ht="14.25" customHeight="1">
      <c r="A652" s="9"/>
      <c r="B652" s="33">
        <v>646</v>
      </c>
      <c r="C652" s="2"/>
      <c r="D652" s="59"/>
      <c r="E652" s="2"/>
      <c r="F652" s="2"/>
      <c r="G652" s="55"/>
      <c r="H652" s="2"/>
      <c r="I652" s="65"/>
      <c r="J652" s="41"/>
      <c r="K652" s="4"/>
      <c r="L652" s="4"/>
      <c r="M652" s="4"/>
      <c r="N652" s="4"/>
      <c r="O652" s="4"/>
      <c r="P652" s="4"/>
      <c r="Q652" s="4"/>
      <c r="R652" s="4"/>
      <c r="S652" s="4"/>
      <c r="CE652" s="32">
        <f t="shared" si="20"/>
        <v>0</v>
      </c>
      <c r="CF652" s="32">
        <f t="shared" si="21"/>
        <v>0</v>
      </c>
    </row>
    <row r="653" spans="1:84" ht="14.25" customHeight="1">
      <c r="A653" s="9"/>
      <c r="B653" s="33">
        <v>647</v>
      </c>
      <c r="C653" s="2"/>
      <c r="D653" s="59"/>
      <c r="E653" s="2"/>
      <c r="F653" s="2"/>
      <c r="G653" s="55"/>
      <c r="H653" s="2"/>
      <c r="I653" s="65"/>
      <c r="J653" s="41"/>
      <c r="K653" s="4"/>
      <c r="L653" s="4"/>
      <c r="M653" s="4"/>
      <c r="N653" s="4"/>
      <c r="O653" s="4"/>
      <c r="P653" s="4"/>
      <c r="Q653" s="4"/>
      <c r="R653" s="4"/>
      <c r="S653" s="4"/>
      <c r="CE653" s="32">
        <f t="shared" si="20"/>
        <v>0</v>
      </c>
      <c r="CF653" s="32">
        <f t="shared" si="21"/>
        <v>0</v>
      </c>
    </row>
    <row r="654" spans="1:84" ht="14.25" customHeight="1">
      <c r="A654" s="9"/>
      <c r="B654" s="33">
        <v>648</v>
      </c>
      <c r="C654" s="2"/>
      <c r="D654" s="59"/>
      <c r="E654" s="2"/>
      <c r="F654" s="2"/>
      <c r="G654" s="55"/>
      <c r="H654" s="2"/>
      <c r="I654" s="65"/>
      <c r="J654" s="41"/>
      <c r="K654" s="4"/>
      <c r="L654" s="4"/>
      <c r="M654" s="4"/>
      <c r="N654" s="4"/>
      <c r="O654" s="4"/>
      <c r="P654" s="4"/>
      <c r="Q654" s="4"/>
      <c r="R654" s="4"/>
      <c r="S654" s="4"/>
      <c r="CE654" s="32">
        <f t="shared" si="20"/>
        <v>0</v>
      </c>
      <c r="CF654" s="32">
        <f t="shared" si="21"/>
        <v>0</v>
      </c>
    </row>
    <row r="655" spans="1:84" ht="14.25" customHeight="1">
      <c r="A655" s="9"/>
      <c r="B655" s="33">
        <v>649</v>
      </c>
      <c r="C655" s="2"/>
      <c r="D655" s="59"/>
      <c r="E655" s="2"/>
      <c r="F655" s="2"/>
      <c r="G655" s="55"/>
      <c r="H655" s="2"/>
      <c r="I655" s="65"/>
      <c r="J655" s="41"/>
      <c r="K655" s="4"/>
      <c r="L655" s="4"/>
      <c r="M655" s="4"/>
      <c r="N655" s="4"/>
      <c r="O655" s="4"/>
      <c r="P655" s="4"/>
      <c r="Q655" s="4"/>
      <c r="R655" s="4"/>
      <c r="S655" s="4"/>
      <c r="CE655" s="32">
        <f t="shared" si="20"/>
        <v>0</v>
      </c>
      <c r="CF655" s="32">
        <f t="shared" si="21"/>
        <v>0</v>
      </c>
    </row>
    <row r="656" spans="1:84" ht="14.25" customHeight="1">
      <c r="A656" s="9"/>
      <c r="B656" s="33">
        <v>650</v>
      </c>
      <c r="C656" s="2"/>
      <c r="D656" s="59"/>
      <c r="E656" s="2"/>
      <c r="F656" s="2"/>
      <c r="G656" s="55"/>
      <c r="H656" s="2"/>
      <c r="I656" s="65"/>
      <c r="J656" s="41"/>
      <c r="K656" s="4"/>
      <c r="L656" s="4"/>
      <c r="M656" s="4"/>
      <c r="N656" s="4"/>
      <c r="O656" s="4"/>
      <c r="P656" s="4"/>
      <c r="Q656" s="4"/>
      <c r="R656" s="4"/>
      <c r="S656" s="4"/>
      <c r="CE656" s="32">
        <f t="shared" si="20"/>
        <v>0</v>
      </c>
      <c r="CF656" s="32">
        <f t="shared" si="21"/>
        <v>0</v>
      </c>
    </row>
    <row r="657" spans="1:84" ht="14.25" customHeight="1">
      <c r="A657" s="9"/>
      <c r="B657" s="33">
        <v>651</v>
      </c>
      <c r="C657" s="2"/>
      <c r="D657" s="59"/>
      <c r="E657" s="2"/>
      <c r="F657" s="2"/>
      <c r="G657" s="55"/>
      <c r="H657" s="2"/>
      <c r="I657" s="65"/>
      <c r="J657" s="41"/>
      <c r="K657" s="4"/>
      <c r="L657" s="4"/>
      <c r="M657" s="4"/>
      <c r="N657" s="4"/>
      <c r="O657" s="4"/>
      <c r="P657" s="4"/>
      <c r="Q657" s="4"/>
      <c r="R657" s="4"/>
      <c r="S657" s="4"/>
      <c r="CE657" s="32">
        <f t="shared" si="20"/>
        <v>0</v>
      </c>
      <c r="CF657" s="32">
        <f t="shared" si="21"/>
        <v>0</v>
      </c>
    </row>
    <row r="658" spans="1:84" ht="14.25" customHeight="1">
      <c r="A658" s="9"/>
      <c r="B658" s="33">
        <v>652</v>
      </c>
      <c r="C658" s="2"/>
      <c r="D658" s="59"/>
      <c r="E658" s="2"/>
      <c r="F658" s="2"/>
      <c r="G658" s="55"/>
      <c r="H658" s="2"/>
      <c r="I658" s="65"/>
      <c r="J658" s="41"/>
      <c r="K658" s="4"/>
      <c r="L658" s="4"/>
      <c r="M658" s="4"/>
      <c r="N658" s="4"/>
      <c r="O658" s="4"/>
      <c r="P658" s="4"/>
      <c r="Q658" s="4"/>
      <c r="R658" s="4"/>
      <c r="S658" s="4"/>
      <c r="CE658" s="32">
        <f t="shared" si="20"/>
        <v>0</v>
      </c>
      <c r="CF658" s="32">
        <f t="shared" si="21"/>
        <v>0</v>
      </c>
    </row>
    <row r="659" spans="1:84" ht="14.25" customHeight="1">
      <c r="A659" s="9"/>
      <c r="B659" s="33">
        <v>653</v>
      </c>
      <c r="C659" s="2"/>
      <c r="D659" s="59"/>
      <c r="E659" s="2"/>
      <c r="F659" s="2"/>
      <c r="G659" s="55"/>
      <c r="H659" s="2"/>
      <c r="I659" s="65"/>
      <c r="J659" s="41"/>
      <c r="K659" s="4"/>
      <c r="L659" s="4"/>
      <c r="M659" s="4"/>
      <c r="N659" s="4"/>
      <c r="O659" s="4"/>
      <c r="P659" s="4"/>
      <c r="Q659" s="4"/>
      <c r="R659" s="4"/>
      <c r="S659" s="4"/>
      <c r="CE659" s="32">
        <f t="shared" si="20"/>
        <v>0</v>
      </c>
      <c r="CF659" s="32">
        <f t="shared" si="21"/>
        <v>0</v>
      </c>
    </row>
    <row r="660" spans="1:84" ht="14.25" customHeight="1">
      <c r="A660" s="9"/>
      <c r="B660" s="33">
        <v>654</v>
      </c>
      <c r="C660" s="2"/>
      <c r="D660" s="59"/>
      <c r="E660" s="2"/>
      <c r="F660" s="2"/>
      <c r="G660" s="55"/>
      <c r="H660" s="2"/>
      <c r="I660" s="65"/>
      <c r="J660" s="41"/>
      <c r="K660" s="4"/>
      <c r="L660" s="4"/>
      <c r="M660" s="4"/>
      <c r="N660" s="4"/>
      <c r="O660" s="4"/>
      <c r="P660" s="4"/>
      <c r="Q660" s="4"/>
      <c r="R660" s="4"/>
      <c r="S660" s="4"/>
      <c r="CE660" s="32">
        <f t="shared" si="20"/>
        <v>0</v>
      </c>
      <c r="CF660" s="32">
        <f t="shared" si="21"/>
        <v>0</v>
      </c>
    </row>
    <row r="661" spans="1:84" ht="14.25" customHeight="1">
      <c r="A661" s="9"/>
      <c r="B661" s="33">
        <v>655</v>
      </c>
      <c r="C661" s="2"/>
      <c r="D661" s="59"/>
      <c r="E661" s="2"/>
      <c r="F661" s="2"/>
      <c r="G661" s="55"/>
      <c r="H661" s="2"/>
      <c r="I661" s="65"/>
      <c r="J661" s="41"/>
      <c r="K661" s="4"/>
      <c r="L661" s="4"/>
      <c r="M661" s="4"/>
      <c r="N661" s="4"/>
      <c r="O661" s="4"/>
      <c r="P661" s="4"/>
      <c r="Q661" s="4"/>
      <c r="R661" s="4"/>
      <c r="S661" s="4"/>
      <c r="CE661" s="32">
        <f t="shared" si="20"/>
        <v>0</v>
      </c>
      <c r="CF661" s="32">
        <f t="shared" si="21"/>
        <v>0</v>
      </c>
    </row>
    <row r="662" spans="1:84" ht="14.25" customHeight="1">
      <c r="A662" s="9"/>
      <c r="B662" s="33">
        <v>656</v>
      </c>
      <c r="C662" s="2"/>
      <c r="D662" s="59"/>
      <c r="E662" s="2"/>
      <c r="F662" s="2"/>
      <c r="G662" s="55"/>
      <c r="H662" s="2"/>
      <c r="I662" s="65"/>
      <c r="J662" s="41"/>
      <c r="K662" s="4"/>
      <c r="L662" s="4"/>
      <c r="M662" s="4"/>
      <c r="N662" s="4"/>
      <c r="O662" s="4"/>
      <c r="P662" s="4"/>
      <c r="Q662" s="4"/>
      <c r="R662" s="4"/>
      <c r="S662" s="4"/>
      <c r="CE662" s="32">
        <f t="shared" si="20"/>
        <v>0</v>
      </c>
      <c r="CF662" s="32">
        <f t="shared" si="21"/>
        <v>0</v>
      </c>
    </row>
    <row r="663" spans="1:84" ht="14.25" customHeight="1">
      <c r="A663" s="9"/>
      <c r="B663" s="33">
        <v>657</v>
      </c>
      <c r="C663" s="2"/>
      <c r="D663" s="59"/>
      <c r="E663" s="2"/>
      <c r="F663" s="2"/>
      <c r="G663" s="55"/>
      <c r="H663" s="2"/>
      <c r="I663" s="65"/>
      <c r="J663" s="41"/>
      <c r="K663" s="4"/>
      <c r="L663" s="4"/>
      <c r="M663" s="4"/>
      <c r="N663" s="4"/>
      <c r="O663" s="4"/>
      <c r="P663" s="4"/>
      <c r="Q663" s="4"/>
      <c r="R663" s="4"/>
      <c r="S663" s="4"/>
      <c r="CE663" s="32">
        <f t="shared" si="20"/>
        <v>0</v>
      </c>
      <c r="CF663" s="32">
        <f t="shared" si="21"/>
        <v>0</v>
      </c>
    </row>
    <row r="664" spans="1:84" ht="14.25" customHeight="1">
      <c r="A664" s="9"/>
      <c r="B664" s="33">
        <v>658</v>
      </c>
      <c r="C664" s="2"/>
      <c r="D664" s="59"/>
      <c r="E664" s="2"/>
      <c r="F664" s="2"/>
      <c r="G664" s="55"/>
      <c r="H664" s="2"/>
      <c r="I664" s="65"/>
      <c r="J664" s="41"/>
      <c r="K664" s="4"/>
      <c r="L664" s="4"/>
      <c r="M664" s="4"/>
      <c r="N664" s="4"/>
      <c r="O664" s="4"/>
      <c r="P664" s="4"/>
      <c r="Q664" s="4"/>
      <c r="R664" s="4"/>
      <c r="S664" s="4"/>
      <c r="CE664" s="32">
        <f t="shared" si="20"/>
        <v>0</v>
      </c>
      <c r="CF664" s="32">
        <f t="shared" si="21"/>
        <v>0</v>
      </c>
    </row>
    <row r="665" spans="1:84" ht="14.25" customHeight="1">
      <c r="A665" s="9"/>
      <c r="B665" s="33">
        <v>659</v>
      </c>
      <c r="C665" s="2"/>
      <c r="D665" s="59"/>
      <c r="E665" s="2"/>
      <c r="F665" s="2"/>
      <c r="G665" s="55"/>
      <c r="H665" s="2"/>
      <c r="I665" s="65"/>
      <c r="J665" s="41"/>
      <c r="K665" s="4"/>
      <c r="L665" s="4"/>
      <c r="M665" s="4"/>
      <c r="N665" s="4"/>
      <c r="O665" s="4"/>
      <c r="P665" s="4"/>
      <c r="Q665" s="4"/>
      <c r="R665" s="4"/>
      <c r="S665" s="4"/>
      <c r="CE665" s="32">
        <f t="shared" si="20"/>
        <v>0</v>
      </c>
      <c r="CF665" s="32">
        <f t="shared" si="21"/>
        <v>0</v>
      </c>
    </row>
    <row r="666" spans="1:84" ht="14.25" customHeight="1">
      <c r="A666" s="9"/>
      <c r="B666" s="33">
        <v>660</v>
      </c>
      <c r="C666" s="2"/>
      <c r="D666" s="59"/>
      <c r="E666" s="2"/>
      <c r="F666" s="2"/>
      <c r="G666" s="55"/>
      <c r="H666" s="2"/>
      <c r="I666" s="65"/>
      <c r="J666" s="41"/>
      <c r="K666" s="4"/>
      <c r="L666" s="4"/>
      <c r="M666" s="4"/>
      <c r="N666" s="4"/>
      <c r="O666" s="4"/>
      <c r="P666" s="4"/>
      <c r="Q666" s="4"/>
      <c r="R666" s="4"/>
      <c r="S666" s="4"/>
      <c r="CE666" s="32">
        <f t="shared" si="20"/>
        <v>0</v>
      </c>
      <c r="CF666" s="32">
        <f t="shared" si="21"/>
        <v>0</v>
      </c>
    </row>
    <row r="667" spans="1:84" ht="14.25" customHeight="1">
      <c r="A667" s="9"/>
      <c r="B667" s="33">
        <v>661</v>
      </c>
      <c r="C667" s="2"/>
      <c r="D667" s="59"/>
      <c r="E667" s="2"/>
      <c r="F667" s="2"/>
      <c r="G667" s="55"/>
      <c r="H667" s="2"/>
      <c r="I667" s="65"/>
      <c r="J667" s="41"/>
      <c r="K667" s="4"/>
      <c r="L667" s="4"/>
      <c r="M667" s="4"/>
      <c r="N667" s="4"/>
      <c r="O667" s="4"/>
      <c r="P667" s="4"/>
      <c r="Q667" s="4"/>
      <c r="R667" s="4"/>
      <c r="S667" s="4"/>
      <c r="CE667" s="32">
        <f t="shared" si="20"/>
        <v>0</v>
      </c>
      <c r="CF667" s="32">
        <f t="shared" si="21"/>
        <v>0</v>
      </c>
    </row>
    <row r="668" spans="1:84" ht="14.25" customHeight="1">
      <c r="A668" s="9"/>
      <c r="B668" s="33">
        <v>662</v>
      </c>
      <c r="C668" s="2"/>
      <c r="D668" s="59"/>
      <c r="E668" s="2"/>
      <c r="F668" s="2"/>
      <c r="G668" s="55"/>
      <c r="H668" s="2"/>
      <c r="I668" s="65"/>
      <c r="J668" s="41"/>
      <c r="K668" s="4"/>
      <c r="L668" s="4"/>
      <c r="M668" s="4"/>
      <c r="N668" s="4"/>
      <c r="O668" s="4"/>
      <c r="P668" s="4"/>
      <c r="Q668" s="4"/>
      <c r="R668" s="4"/>
      <c r="S668" s="4"/>
      <c r="CE668" s="32">
        <f t="shared" si="20"/>
        <v>0</v>
      </c>
      <c r="CF668" s="32">
        <f t="shared" si="21"/>
        <v>0</v>
      </c>
    </row>
    <row r="669" spans="1:84" ht="14.25" customHeight="1">
      <c r="A669" s="9"/>
      <c r="B669" s="33">
        <v>663</v>
      </c>
      <c r="C669" s="2"/>
      <c r="D669" s="59"/>
      <c r="E669" s="2"/>
      <c r="F669" s="2"/>
      <c r="G669" s="55"/>
      <c r="H669" s="2"/>
      <c r="I669" s="65"/>
      <c r="J669" s="41"/>
      <c r="K669" s="4"/>
      <c r="L669" s="4"/>
      <c r="M669" s="4"/>
      <c r="N669" s="4"/>
      <c r="O669" s="4"/>
      <c r="P669" s="4"/>
      <c r="Q669" s="4"/>
      <c r="R669" s="4"/>
      <c r="S669" s="4"/>
      <c r="CE669" s="32">
        <f t="shared" si="20"/>
        <v>0</v>
      </c>
      <c r="CF669" s="32">
        <f t="shared" si="21"/>
        <v>0</v>
      </c>
    </row>
    <row r="670" spans="1:84" ht="14.25" customHeight="1">
      <c r="A670" s="9"/>
      <c r="B670" s="33">
        <v>664</v>
      </c>
      <c r="C670" s="2"/>
      <c r="D670" s="59"/>
      <c r="E670" s="2"/>
      <c r="F670" s="2"/>
      <c r="G670" s="55"/>
      <c r="H670" s="2"/>
      <c r="I670" s="65"/>
      <c r="J670" s="41"/>
      <c r="K670" s="4"/>
      <c r="L670" s="4"/>
      <c r="M670" s="4"/>
      <c r="N670" s="4"/>
      <c r="O670" s="4"/>
      <c r="P670" s="4"/>
      <c r="Q670" s="4"/>
      <c r="R670" s="4"/>
      <c r="S670" s="4"/>
      <c r="CE670" s="32">
        <f t="shared" si="20"/>
        <v>0</v>
      </c>
      <c r="CF670" s="32">
        <f t="shared" si="21"/>
        <v>0</v>
      </c>
    </row>
    <row r="671" spans="1:84" ht="14.25" customHeight="1">
      <c r="A671" s="9"/>
      <c r="B671" s="33">
        <v>665</v>
      </c>
      <c r="C671" s="2"/>
      <c r="D671" s="59"/>
      <c r="E671" s="2"/>
      <c r="F671" s="2"/>
      <c r="G671" s="55"/>
      <c r="H671" s="2"/>
      <c r="I671" s="65"/>
      <c r="J671" s="41"/>
      <c r="K671" s="4"/>
      <c r="L671" s="4"/>
      <c r="M671" s="4"/>
      <c r="N671" s="4"/>
      <c r="O671" s="4"/>
      <c r="P671" s="4"/>
      <c r="Q671" s="4"/>
      <c r="R671" s="4"/>
      <c r="S671" s="4"/>
      <c r="CE671" s="32">
        <f t="shared" si="20"/>
        <v>0</v>
      </c>
      <c r="CF671" s="32">
        <f t="shared" si="21"/>
        <v>0</v>
      </c>
    </row>
    <row r="672" spans="1:84" ht="14.25" customHeight="1">
      <c r="A672" s="9"/>
      <c r="B672" s="33">
        <v>666</v>
      </c>
      <c r="C672" s="2"/>
      <c r="D672" s="59"/>
      <c r="E672" s="2"/>
      <c r="F672" s="2"/>
      <c r="G672" s="55"/>
      <c r="H672" s="2"/>
      <c r="I672" s="65"/>
      <c r="J672" s="41"/>
      <c r="K672" s="4"/>
      <c r="L672" s="4"/>
      <c r="M672" s="4"/>
      <c r="N672" s="4"/>
      <c r="O672" s="4"/>
      <c r="P672" s="4"/>
      <c r="Q672" s="4"/>
      <c r="R672" s="4"/>
      <c r="S672" s="4"/>
      <c r="CE672" s="32">
        <f t="shared" si="20"/>
        <v>0</v>
      </c>
      <c r="CF672" s="32">
        <f t="shared" si="21"/>
        <v>0</v>
      </c>
    </row>
    <row r="673" spans="1:84" ht="14.25" customHeight="1">
      <c r="A673" s="9"/>
      <c r="B673" s="33">
        <v>667</v>
      </c>
      <c r="C673" s="2"/>
      <c r="D673" s="59"/>
      <c r="E673" s="2"/>
      <c r="F673" s="2"/>
      <c r="G673" s="55"/>
      <c r="H673" s="2"/>
      <c r="I673" s="65"/>
      <c r="J673" s="41"/>
      <c r="K673" s="4"/>
      <c r="L673" s="4"/>
      <c r="M673" s="4"/>
      <c r="N673" s="4"/>
      <c r="O673" s="4"/>
      <c r="P673" s="4"/>
      <c r="Q673" s="4"/>
      <c r="R673" s="4"/>
      <c r="S673" s="4"/>
      <c r="CE673" s="32">
        <f t="shared" si="20"/>
        <v>0</v>
      </c>
      <c r="CF673" s="32">
        <f t="shared" si="21"/>
        <v>0</v>
      </c>
    </row>
    <row r="674" spans="1:84" ht="14.25" customHeight="1">
      <c r="A674" s="9"/>
      <c r="B674" s="33">
        <v>668</v>
      </c>
      <c r="C674" s="2"/>
      <c r="D674" s="59"/>
      <c r="E674" s="2"/>
      <c r="F674" s="2"/>
      <c r="G674" s="55"/>
      <c r="H674" s="2"/>
      <c r="I674" s="65"/>
      <c r="J674" s="41"/>
      <c r="K674" s="4"/>
      <c r="L674" s="4"/>
      <c r="M674" s="4"/>
      <c r="N674" s="4"/>
      <c r="O674" s="4"/>
      <c r="P674" s="4"/>
      <c r="Q674" s="4"/>
      <c r="R674" s="4"/>
      <c r="S674" s="4"/>
      <c r="CE674" s="32">
        <f t="shared" si="20"/>
        <v>0</v>
      </c>
      <c r="CF674" s="32">
        <f t="shared" si="21"/>
        <v>0</v>
      </c>
    </row>
    <row r="675" spans="1:84" ht="14.25" customHeight="1">
      <c r="A675" s="9"/>
      <c r="B675" s="33">
        <v>669</v>
      </c>
      <c r="C675" s="2"/>
      <c r="D675" s="59"/>
      <c r="E675" s="2"/>
      <c r="F675" s="2"/>
      <c r="G675" s="55"/>
      <c r="H675" s="2"/>
      <c r="I675" s="65"/>
      <c r="J675" s="41"/>
      <c r="K675" s="4"/>
      <c r="L675" s="4"/>
      <c r="M675" s="4"/>
      <c r="N675" s="4"/>
      <c r="O675" s="4"/>
      <c r="P675" s="4"/>
      <c r="Q675" s="4"/>
      <c r="R675" s="4"/>
      <c r="S675" s="4"/>
      <c r="CE675" s="32">
        <f t="shared" si="20"/>
        <v>0</v>
      </c>
      <c r="CF675" s="32">
        <f t="shared" si="21"/>
        <v>0</v>
      </c>
    </row>
    <row r="676" spans="1:84" ht="14.25" customHeight="1">
      <c r="A676" s="9"/>
      <c r="B676" s="33">
        <v>670</v>
      </c>
      <c r="C676" s="2"/>
      <c r="D676" s="59"/>
      <c r="E676" s="2"/>
      <c r="F676" s="2"/>
      <c r="G676" s="55"/>
      <c r="H676" s="2"/>
      <c r="I676" s="65"/>
      <c r="J676" s="41"/>
      <c r="K676" s="4"/>
      <c r="L676" s="4"/>
      <c r="M676" s="4"/>
      <c r="N676" s="4"/>
      <c r="O676" s="4"/>
      <c r="P676" s="4"/>
      <c r="Q676" s="4"/>
      <c r="R676" s="4"/>
      <c r="S676" s="4"/>
      <c r="CE676" s="32">
        <f t="shared" si="20"/>
        <v>0</v>
      </c>
      <c r="CF676" s="32">
        <f t="shared" si="21"/>
        <v>0</v>
      </c>
    </row>
    <row r="677" spans="1:84" ht="14.25" customHeight="1">
      <c r="A677" s="9"/>
      <c r="B677" s="33">
        <v>671</v>
      </c>
      <c r="C677" s="2"/>
      <c r="D677" s="59"/>
      <c r="E677" s="2"/>
      <c r="F677" s="2"/>
      <c r="G677" s="55"/>
      <c r="H677" s="2"/>
      <c r="I677" s="65"/>
      <c r="J677" s="41"/>
      <c r="K677" s="4"/>
      <c r="L677" s="4"/>
      <c r="M677" s="4"/>
      <c r="N677" s="4"/>
      <c r="O677" s="4"/>
      <c r="P677" s="4"/>
      <c r="Q677" s="4"/>
      <c r="R677" s="4"/>
      <c r="S677" s="4"/>
      <c r="CE677" s="32">
        <f t="shared" si="20"/>
        <v>0</v>
      </c>
      <c r="CF677" s="32">
        <f t="shared" si="21"/>
        <v>0</v>
      </c>
    </row>
    <row r="678" spans="1:84" ht="14.25" customHeight="1">
      <c r="A678" s="9"/>
      <c r="B678" s="33">
        <v>672</v>
      </c>
      <c r="C678" s="2"/>
      <c r="D678" s="59"/>
      <c r="E678" s="2"/>
      <c r="F678" s="2"/>
      <c r="G678" s="55"/>
      <c r="H678" s="2"/>
      <c r="I678" s="65"/>
      <c r="J678" s="41"/>
      <c r="K678" s="4"/>
      <c r="L678" s="4"/>
      <c r="M678" s="4"/>
      <c r="N678" s="4"/>
      <c r="O678" s="4"/>
      <c r="P678" s="4"/>
      <c r="Q678" s="4"/>
      <c r="R678" s="4"/>
      <c r="S678" s="4"/>
      <c r="CE678" s="32">
        <f t="shared" si="20"/>
        <v>0</v>
      </c>
      <c r="CF678" s="32">
        <f t="shared" si="21"/>
        <v>0</v>
      </c>
    </row>
    <row r="679" spans="1:84" ht="14.25" customHeight="1">
      <c r="A679" s="9"/>
      <c r="B679" s="33">
        <v>673</v>
      </c>
      <c r="C679" s="2"/>
      <c r="D679" s="59"/>
      <c r="E679" s="2"/>
      <c r="F679" s="2"/>
      <c r="G679" s="55"/>
      <c r="H679" s="2"/>
      <c r="I679" s="65"/>
      <c r="J679" s="41"/>
      <c r="K679" s="4"/>
      <c r="L679" s="4"/>
      <c r="M679" s="4"/>
      <c r="N679" s="4"/>
      <c r="O679" s="4"/>
      <c r="P679" s="4"/>
      <c r="Q679" s="4"/>
      <c r="R679" s="4"/>
      <c r="S679" s="4"/>
      <c r="CE679" s="32">
        <f t="shared" si="20"/>
        <v>0</v>
      </c>
      <c r="CF679" s="32">
        <f t="shared" si="21"/>
        <v>0</v>
      </c>
    </row>
    <row r="680" spans="1:84" ht="14.25" customHeight="1">
      <c r="A680" s="9"/>
      <c r="B680" s="33">
        <v>674</v>
      </c>
      <c r="C680" s="2"/>
      <c r="D680" s="59"/>
      <c r="E680" s="2"/>
      <c r="F680" s="2"/>
      <c r="G680" s="55"/>
      <c r="H680" s="2"/>
      <c r="I680" s="65"/>
      <c r="J680" s="41"/>
      <c r="K680" s="4"/>
      <c r="L680" s="4"/>
      <c r="M680" s="4"/>
      <c r="N680" s="4"/>
      <c r="O680" s="4"/>
      <c r="P680" s="4"/>
      <c r="Q680" s="4"/>
      <c r="R680" s="4"/>
      <c r="S680" s="4"/>
      <c r="CE680" s="32">
        <f t="shared" si="20"/>
        <v>0</v>
      </c>
      <c r="CF680" s="32">
        <f t="shared" si="21"/>
        <v>0</v>
      </c>
    </row>
    <row r="681" spans="1:84" ht="14.25" customHeight="1">
      <c r="A681" s="9"/>
      <c r="B681" s="33">
        <v>675</v>
      </c>
      <c r="C681" s="2"/>
      <c r="D681" s="59"/>
      <c r="E681" s="2"/>
      <c r="F681" s="2"/>
      <c r="G681" s="55"/>
      <c r="H681" s="2"/>
      <c r="I681" s="65"/>
      <c r="J681" s="41"/>
      <c r="K681" s="4"/>
      <c r="L681" s="4"/>
      <c r="M681" s="4"/>
      <c r="N681" s="4"/>
      <c r="O681" s="4"/>
      <c r="P681" s="4"/>
      <c r="Q681" s="4"/>
      <c r="R681" s="4"/>
      <c r="S681" s="4"/>
      <c r="CE681" s="32">
        <f t="shared" si="20"/>
        <v>0</v>
      </c>
      <c r="CF681" s="32">
        <f t="shared" si="21"/>
        <v>0</v>
      </c>
    </row>
    <row r="682" spans="1:84" ht="14.25" customHeight="1">
      <c r="A682" s="9"/>
      <c r="B682" s="33">
        <v>676</v>
      </c>
      <c r="C682" s="2"/>
      <c r="D682" s="59"/>
      <c r="E682" s="2"/>
      <c r="F682" s="2"/>
      <c r="G682" s="55"/>
      <c r="H682" s="2"/>
      <c r="I682" s="65"/>
      <c r="J682" s="41"/>
      <c r="K682" s="4"/>
      <c r="L682" s="4"/>
      <c r="M682" s="4"/>
      <c r="N682" s="4"/>
      <c r="O682" s="4"/>
      <c r="P682" s="4"/>
      <c r="Q682" s="4"/>
      <c r="R682" s="4"/>
      <c r="S682" s="4"/>
      <c r="CE682" s="32">
        <f t="shared" si="20"/>
        <v>0</v>
      </c>
      <c r="CF682" s="32">
        <f t="shared" si="21"/>
        <v>0</v>
      </c>
    </row>
    <row r="683" spans="1:84" ht="14.25" customHeight="1">
      <c r="A683" s="9"/>
      <c r="B683" s="33">
        <v>677</v>
      </c>
      <c r="C683" s="2"/>
      <c r="D683" s="59"/>
      <c r="E683" s="2"/>
      <c r="F683" s="2"/>
      <c r="G683" s="55"/>
      <c r="H683" s="2"/>
      <c r="I683" s="65"/>
      <c r="J683" s="41"/>
      <c r="K683" s="4"/>
      <c r="L683" s="4"/>
      <c r="M683" s="4"/>
      <c r="N683" s="4"/>
      <c r="O683" s="4"/>
      <c r="P683" s="4"/>
      <c r="Q683" s="4"/>
      <c r="R683" s="4"/>
      <c r="S683" s="4"/>
      <c r="CE683" s="32">
        <f t="shared" si="20"/>
        <v>0</v>
      </c>
      <c r="CF683" s="32">
        <f t="shared" si="21"/>
        <v>0</v>
      </c>
    </row>
    <row r="684" spans="1:84" ht="14.25" customHeight="1">
      <c r="A684" s="9"/>
      <c r="B684" s="33">
        <v>678</v>
      </c>
      <c r="C684" s="2"/>
      <c r="D684" s="59"/>
      <c r="E684" s="2"/>
      <c r="F684" s="2"/>
      <c r="G684" s="55"/>
      <c r="H684" s="2"/>
      <c r="I684" s="65"/>
      <c r="J684" s="41"/>
      <c r="K684" s="4"/>
      <c r="L684" s="4"/>
      <c r="M684" s="4"/>
      <c r="N684" s="4"/>
      <c r="O684" s="4"/>
      <c r="P684" s="4"/>
      <c r="Q684" s="4"/>
      <c r="R684" s="4"/>
      <c r="S684" s="4"/>
      <c r="CE684" s="32">
        <f t="shared" si="20"/>
        <v>0</v>
      </c>
      <c r="CF684" s="32">
        <f t="shared" si="21"/>
        <v>0</v>
      </c>
    </row>
    <row r="685" spans="1:84" ht="14.25" customHeight="1">
      <c r="A685" s="9"/>
      <c r="B685" s="33">
        <v>679</v>
      </c>
      <c r="C685" s="2"/>
      <c r="D685" s="59"/>
      <c r="E685" s="2"/>
      <c r="F685" s="2"/>
      <c r="G685" s="55"/>
      <c r="H685" s="2"/>
      <c r="I685" s="65"/>
      <c r="J685" s="41"/>
      <c r="K685" s="4"/>
      <c r="L685" s="4"/>
      <c r="M685" s="4"/>
      <c r="N685" s="4"/>
      <c r="O685" s="4"/>
      <c r="P685" s="4"/>
      <c r="Q685" s="4"/>
      <c r="R685" s="4"/>
      <c r="S685" s="4"/>
      <c r="CE685" s="32">
        <f t="shared" si="20"/>
        <v>0</v>
      </c>
      <c r="CF685" s="32">
        <f t="shared" si="21"/>
        <v>0</v>
      </c>
    </row>
    <row r="686" spans="1:84" ht="14.25" customHeight="1">
      <c r="A686" s="9"/>
      <c r="B686" s="33">
        <v>680</v>
      </c>
      <c r="C686" s="2"/>
      <c r="D686" s="59"/>
      <c r="E686" s="2"/>
      <c r="F686" s="2"/>
      <c r="G686" s="55"/>
      <c r="H686" s="2"/>
      <c r="I686" s="65"/>
      <c r="J686" s="41"/>
      <c r="K686" s="4"/>
      <c r="L686" s="4"/>
      <c r="M686" s="4"/>
      <c r="N686" s="4"/>
      <c r="O686" s="4"/>
      <c r="P686" s="4"/>
      <c r="Q686" s="4"/>
      <c r="R686" s="4"/>
      <c r="S686" s="4"/>
      <c r="CE686" s="32">
        <f t="shared" si="20"/>
        <v>0</v>
      </c>
      <c r="CF686" s="32">
        <f t="shared" si="21"/>
        <v>0</v>
      </c>
    </row>
    <row r="687" spans="1:84" ht="14.25" customHeight="1">
      <c r="A687" s="9"/>
      <c r="B687" s="33">
        <v>681</v>
      </c>
      <c r="C687" s="2"/>
      <c r="D687" s="59"/>
      <c r="E687" s="2"/>
      <c r="F687" s="2"/>
      <c r="G687" s="55"/>
      <c r="H687" s="2"/>
      <c r="I687" s="65"/>
      <c r="J687" s="41"/>
      <c r="K687" s="4"/>
      <c r="L687" s="4"/>
      <c r="M687" s="4"/>
      <c r="N687" s="4"/>
      <c r="O687" s="4"/>
      <c r="P687" s="4"/>
      <c r="Q687" s="4"/>
      <c r="R687" s="4"/>
      <c r="S687" s="4"/>
      <c r="CE687" s="32">
        <f t="shared" si="20"/>
        <v>0</v>
      </c>
      <c r="CF687" s="32">
        <f t="shared" si="21"/>
        <v>0</v>
      </c>
    </row>
    <row r="688" spans="1:84" ht="14.25" customHeight="1">
      <c r="A688" s="9"/>
      <c r="B688" s="33">
        <v>682</v>
      </c>
      <c r="C688" s="2"/>
      <c r="D688" s="59"/>
      <c r="E688" s="2"/>
      <c r="F688" s="2"/>
      <c r="G688" s="55"/>
      <c r="H688" s="2"/>
      <c r="I688" s="65"/>
      <c r="J688" s="41"/>
      <c r="K688" s="4"/>
      <c r="L688" s="4"/>
      <c r="M688" s="4"/>
      <c r="N688" s="4"/>
      <c r="O688" s="4"/>
      <c r="P688" s="4"/>
      <c r="Q688" s="4"/>
      <c r="R688" s="4"/>
      <c r="S688" s="4"/>
      <c r="CE688" s="32">
        <f t="shared" si="20"/>
        <v>0</v>
      </c>
      <c r="CF688" s="32">
        <f t="shared" si="21"/>
        <v>0</v>
      </c>
    </row>
    <row r="689" spans="1:84" ht="14.25" customHeight="1">
      <c r="A689" s="9"/>
      <c r="B689" s="33">
        <v>683</v>
      </c>
      <c r="C689" s="2"/>
      <c r="D689" s="59"/>
      <c r="E689" s="2"/>
      <c r="F689" s="2"/>
      <c r="G689" s="55"/>
      <c r="H689" s="2"/>
      <c r="I689" s="65"/>
      <c r="J689" s="41"/>
      <c r="K689" s="4"/>
      <c r="L689" s="4"/>
      <c r="M689" s="4"/>
      <c r="N689" s="4"/>
      <c r="O689" s="4"/>
      <c r="P689" s="4"/>
      <c r="Q689" s="4"/>
      <c r="R689" s="4"/>
      <c r="S689" s="4"/>
      <c r="CE689" s="32">
        <f t="shared" si="20"/>
        <v>0</v>
      </c>
      <c r="CF689" s="32">
        <f t="shared" si="21"/>
        <v>0</v>
      </c>
    </row>
    <row r="690" spans="1:84" ht="14.25" customHeight="1">
      <c r="A690" s="9"/>
      <c r="B690" s="33">
        <v>684</v>
      </c>
      <c r="C690" s="2"/>
      <c r="D690" s="59"/>
      <c r="E690" s="2"/>
      <c r="F690" s="2"/>
      <c r="G690" s="55"/>
      <c r="H690" s="2"/>
      <c r="I690" s="65"/>
      <c r="J690" s="41"/>
      <c r="K690" s="4"/>
      <c r="L690" s="4"/>
      <c r="M690" s="4"/>
      <c r="N690" s="4"/>
      <c r="O690" s="4"/>
      <c r="P690" s="4"/>
      <c r="Q690" s="4"/>
      <c r="R690" s="4"/>
      <c r="S690" s="4"/>
      <c r="CE690" s="32">
        <f t="shared" si="20"/>
        <v>0</v>
      </c>
      <c r="CF690" s="32">
        <f t="shared" si="21"/>
        <v>0</v>
      </c>
    </row>
    <row r="691" spans="1:84" ht="14.25" customHeight="1">
      <c r="A691" s="9"/>
      <c r="B691" s="33">
        <v>685</v>
      </c>
      <c r="C691" s="2"/>
      <c r="D691" s="59"/>
      <c r="E691" s="2"/>
      <c r="F691" s="2"/>
      <c r="G691" s="55"/>
      <c r="H691" s="2"/>
      <c r="I691" s="65"/>
      <c r="J691" s="41"/>
      <c r="K691" s="4"/>
      <c r="L691" s="4"/>
      <c r="M691" s="4"/>
      <c r="N691" s="4"/>
      <c r="O691" s="4"/>
      <c r="P691" s="4"/>
      <c r="Q691" s="4"/>
      <c r="R691" s="4"/>
      <c r="S691" s="4"/>
      <c r="CE691" s="32">
        <f t="shared" si="20"/>
        <v>0</v>
      </c>
      <c r="CF691" s="32">
        <f t="shared" si="21"/>
        <v>0</v>
      </c>
    </row>
    <row r="692" spans="1:84" ht="14.25" customHeight="1">
      <c r="A692" s="9"/>
      <c r="B692" s="33">
        <v>686</v>
      </c>
      <c r="C692" s="2"/>
      <c r="D692" s="59"/>
      <c r="E692" s="2"/>
      <c r="F692" s="2"/>
      <c r="G692" s="55"/>
      <c r="H692" s="2"/>
      <c r="I692" s="65"/>
      <c r="J692" s="41"/>
      <c r="K692" s="4"/>
      <c r="L692" s="4"/>
      <c r="M692" s="4"/>
      <c r="N692" s="4"/>
      <c r="O692" s="4"/>
      <c r="P692" s="4"/>
      <c r="Q692" s="4"/>
      <c r="R692" s="4"/>
      <c r="S692" s="4"/>
      <c r="CE692" s="32">
        <f t="shared" si="20"/>
        <v>0</v>
      </c>
      <c r="CF692" s="32">
        <f t="shared" si="21"/>
        <v>0</v>
      </c>
    </row>
    <row r="693" spans="1:84" ht="14.25" customHeight="1">
      <c r="A693" s="9"/>
      <c r="B693" s="33">
        <v>687</v>
      </c>
      <c r="C693" s="2"/>
      <c r="D693" s="59"/>
      <c r="E693" s="2"/>
      <c r="F693" s="2"/>
      <c r="G693" s="55"/>
      <c r="H693" s="2"/>
      <c r="I693" s="65"/>
      <c r="J693" s="41"/>
      <c r="K693" s="4"/>
      <c r="L693" s="4"/>
      <c r="M693" s="4"/>
      <c r="N693" s="4"/>
      <c r="O693" s="4"/>
      <c r="P693" s="4"/>
      <c r="Q693" s="4"/>
      <c r="R693" s="4"/>
      <c r="S693" s="4"/>
      <c r="CE693" s="32">
        <f t="shared" si="20"/>
        <v>0</v>
      </c>
      <c r="CF693" s="32">
        <f t="shared" si="21"/>
        <v>0</v>
      </c>
    </row>
    <row r="694" spans="1:84" ht="14.25" customHeight="1">
      <c r="A694" s="9"/>
      <c r="B694" s="33">
        <v>688</v>
      </c>
      <c r="C694" s="2"/>
      <c r="D694" s="59"/>
      <c r="E694" s="2"/>
      <c r="F694" s="2"/>
      <c r="G694" s="55"/>
      <c r="H694" s="2"/>
      <c r="I694" s="65"/>
      <c r="J694" s="41"/>
      <c r="K694" s="4"/>
      <c r="L694" s="4"/>
      <c r="M694" s="4"/>
      <c r="N694" s="4"/>
      <c r="O694" s="4"/>
      <c r="P694" s="4"/>
      <c r="Q694" s="4"/>
      <c r="R694" s="4"/>
      <c r="S694" s="4"/>
      <c r="CE694" s="32">
        <f t="shared" si="20"/>
        <v>0</v>
      </c>
      <c r="CF694" s="32">
        <f t="shared" si="21"/>
        <v>0</v>
      </c>
    </row>
    <row r="695" spans="1:84" ht="14.25" customHeight="1">
      <c r="A695" s="9"/>
      <c r="B695" s="33">
        <v>689</v>
      </c>
      <c r="C695" s="2"/>
      <c r="D695" s="59"/>
      <c r="E695" s="2"/>
      <c r="F695" s="2"/>
      <c r="G695" s="55"/>
      <c r="H695" s="2"/>
      <c r="I695" s="65"/>
      <c r="J695" s="41"/>
      <c r="K695" s="4"/>
      <c r="L695" s="4"/>
      <c r="M695" s="4"/>
      <c r="N695" s="4"/>
      <c r="O695" s="4"/>
      <c r="P695" s="4"/>
      <c r="Q695" s="4"/>
      <c r="R695" s="4"/>
      <c r="S695" s="4"/>
      <c r="CE695" s="32">
        <f t="shared" si="20"/>
        <v>0</v>
      </c>
      <c r="CF695" s="32">
        <f t="shared" si="21"/>
        <v>0</v>
      </c>
    </row>
    <row r="696" spans="1:84" ht="14.25" customHeight="1">
      <c r="A696" s="9"/>
      <c r="B696" s="33">
        <v>690</v>
      </c>
      <c r="C696" s="2"/>
      <c r="D696" s="59"/>
      <c r="E696" s="2"/>
      <c r="F696" s="2"/>
      <c r="G696" s="55"/>
      <c r="H696" s="2"/>
      <c r="I696" s="65"/>
      <c r="J696" s="41"/>
      <c r="K696" s="4"/>
      <c r="L696" s="4"/>
      <c r="M696" s="4"/>
      <c r="N696" s="4"/>
      <c r="O696" s="4"/>
      <c r="P696" s="4"/>
      <c r="Q696" s="4"/>
      <c r="R696" s="4"/>
      <c r="S696" s="4"/>
      <c r="CE696" s="32">
        <f t="shared" si="20"/>
        <v>0</v>
      </c>
      <c r="CF696" s="32">
        <f t="shared" si="21"/>
        <v>0</v>
      </c>
    </row>
    <row r="697" spans="1:84" ht="14.25" customHeight="1">
      <c r="A697" s="9"/>
      <c r="B697" s="33">
        <v>691</v>
      </c>
      <c r="C697" s="2"/>
      <c r="D697" s="59"/>
      <c r="E697" s="2"/>
      <c r="F697" s="2"/>
      <c r="G697" s="55"/>
      <c r="H697" s="2"/>
      <c r="I697" s="65"/>
      <c r="J697" s="41"/>
      <c r="K697" s="4"/>
      <c r="L697" s="4"/>
      <c r="M697" s="4"/>
      <c r="N697" s="4"/>
      <c r="O697" s="4"/>
      <c r="P697" s="4"/>
      <c r="Q697" s="4"/>
      <c r="R697" s="4"/>
      <c r="S697" s="4"/>
      <c r="CE697" s="32">
        <f t="shared" si="20"/>
        <v>0</v>
      </c>
      <c r="CF697" s="32">
        <f t="shared" si="21"/>
        <v>0</v>
      </c>
    </row>
    <row r="698" spans="1:84" ht="14.25" customHeight="1">
      <c r="A698" s="9"/>
      <c r="B698" s="33">
        <v>692</v>
      </c>
      <c r="C698" s="2"/>
      <c r="D698" s="59"/>
      <c r="E698" s="2"/>
      <c r="F698" s="2"/>
      <c r="G698" s="55"/>
      <c r="H698" s="2"/>
      <c r="I698" s="65"/>
      <c r="J698" s="41"/>
      <c r="K698" s="4"/>
      <c r="L698" s="4"/>
      <c r="M698" s="4"/>
      <c r="N698" s="4"/>
      <c r="O698" s="4"/>
      <c r="P698" s="4"/>
      <c r="Q698" s="4"/>
      <c r="R698" s="4"/>
      <c r="S698" s="4"/>
      <c r="CE698" s="32">
        <f t="shared" si="20"/>
        <v>0</v>
      </c>
      <c r="CF698" s="32">
        <f t="shared" si="21"/>
        <v>0</v>
      </c>
    </row>
    <row r="699" spans="1:84" ht="14.25" customHeight="1">
      <c r="A699" s="9"/>
      <c r="B699" s="33">
        <v>693</v>
      </c>
      <c r="C699" s="2"/>
      <c r="D699" s="59"/>
      <c r="E699" s="2"/>
      <c r="F699" s="2"/>
      <c r="G699" s="55"/>
      <c r="H699" s="2"/>
      <c r="I699" s="65"/>
      <c r="J699" s="41"/>
      <c r="K699" s="4"/>
      <c r="L699" s="4"/>
      <c r="M699" s="4"/>
      <c r="N699" s="4"/>
      <c r="O699" s="4"/>
      <c r="P699" s="4"/>
      <c r="Q699" s="4"/>
      <c r="R699" s="4"/>
      <c r="S699" s="4"/>
      <c r="CE699" s="32">
        <f t="shared" si="20"/>
        <v>0</v>
      </c>
      <c r="CF699" s="32">
        <f t="shared" si="21"/>
        <v>0</v>
      </c>
    </row>
    <row r="700" spans="1:84" ht="14.25" customHeight="1">
      <c r="A700" s="9"/>
      <c r="B700" s="33">
        <v>694</v>
      </c>
      <c r="C700" s="2"/>
      <c r="D700" s="59"/>
      <c r="E700" s="2"/>
      <c r="F700" s="2"/>
      <c r="G700" s="55"/>
      <c r="H700" s="2"/>
      <c r="I700" s="65"/>
      <c r="J700" s="41"/>
      <c r="K700" s="4"/>
      <c r="L700" s="4"/>
      <c r="M700" s="4"/>
      <c r="N700" s="4"/>
      <c r="O700" s="4"/>
      <c r="P700" s="4"/>
      <c r="Q700" s="4"/>
      <c r="R700" s="4"/>
      <c r="S700" s="4"/>
      <c r="CE700" s="32">
        <f t="shared" si="20"/>
        <v>0</v>
      </c>
      <c r="CF700" s="32">
        <f t="shared" si="21"/>
        <v>0</v>
      </c>
    </row>
    <row r="701" spans="1:84" ht="14.25" customHeight="1">
      <c r="A701" s="9"/>
      <c r="B701" s="33">
        <v>695</v>
      </c>
      <c r="C701" s="2"/>
      <c r="D701" s="59"/>
      <c r="E701" s="2"/>
      <c r="F701" s="2"/>
      <c r="G701" s="55"/>
      <c r="H701" s="2"/>
      <c r="I701" s="65"/>
      <c r="J701" s="41"/>
      <c r="K701" s="4"/>
      <c r="L701" s="4"/>
      <c r="M701" s="4"/>
      <c r="N701" s="4"/>
      <c r="O701" s="4"/>
      <c r="P701" s="4"/>
      <c r="Q701" s="4"/>
      <c r="R701" s="4"/>
      <c r="S701" s="4"/>
      <c r="CE701" s="32">
        <f t="shared" si="20"/>
        <v>0</v>
      </c>
      <c r="CF701" s="32">
        <f t="shared" si="21"/>
        <v>0</v>
      </c>
    </row>
    <row r="702" spans="1:84" ht="14.25" customHeight="1">
      <c r="A702" s="9"/>
      <c r="B702" s="33">
        <v>696</v>
      </c>
      <c r="C702" s="2"/>
      <c r="D702" s="59"/>
      <c r="E702" s="2"/>
      <c r="F702" s="2"/>
      <c r="G702" s="55"/>
      <c r="H702" s="2"/>
      <c r="I702" s="65"/>
      <c r="J702" s="41"/>
      <c r="K702" s="4"/>
      <c r="L702" s="4"/>
      <c r="M702" s="4"/>
      <c r="N702" s="4"/>
      <c r="O702" s="4"/>
      <c r="P702" s="4"/>
      <c r="Q702" s="4"/>
      <c r="R702" s="4"/>
      <c r="S702" s="4"/>
      <c r="CE702" s="32">
        <f t="shared" si="20"/>
        <v>0</v>
      </c>
      <c r="CF702" s="32">
        <f t="shared" si="21"/>
        <v>0</v>
      </c>
    </row>
    <row r="703" spans="1:84" ht="14.25" customHeight="1">
      <c r="A703" s="9"/>
      <c r="B703" s="33">
        <v>697</v>
      </c>
      <c r="C703" s="2"/>
      <c r="D703" s="59"/>
      <c r="E703" s="2"/>
      <c r="F703" s="2"/>
      <c r="G703" s="55"/>
      <c r="H703" s="2"/>
      <c r="I703" s="65"/>
      <c r="J703" s="41"/>
      <c r="K703" s="4"/>
      <c r="L703" s="4"/>
      <c r="M703" s="4"/>
      <c r="N703" s="4"/>
      <c r="O703" s="4"/>
      <c r="P703" s="4"/>
      <c r="Q703" s="4"/>
      <c r="R703" s="4"/>
      <c r="S703" s="4"/>
      <c r="CE703" s="32">
        <f t="shared" si="20"/>
        <v>0</v>
      </c>
      <c r="CF703" s="32">
        <f t="shared" si="21"/>
        <v>0</v>
      </c>
    </row>
    <row r="704" spans="1:84" ht="14.25" customHeight="1">
      <c r="A704" s="9"/>
      <c r="B704" s="33">
        <v>698</v>
      </c>
      <c r="C704" s="2"/>
      <c r="D704" s="59"/>
      <c r="E704" s="2"/>
      <c r="F704" s="2"/>
      <c r="G704" s="55"/>
      <c r="H704" s="2"/>
      <c r="I704" s="65"/>
      <c r="J704" s="41"/>
      <c r="K704" s="4"/>
      <c r="L704" s="4"/>
      <c r="M704" s="4"/>
      <c r="N704" s="4"/>
      <c r="O704" s="4"/>
      <c r="P704" s="4"/>
      <c r="Q704" s="4"/>
      <c r="R704" s="4"/>
      <c r="S704" s="4"/>
      <c r="CE704" s="32">
        <f t="shared" si="20"/>
        <v>0</v>
      </c>
      <c r="CF704" s="32">
        <f t="shared" si="21"/>
        <v>0</v>
      </c>
    </row>
    <row r="705" spans="1:84" ht="14.25" customHeight="1">
      <c r="A705" s="9"/>
      <c r="B705" s="33">
        <v>699</v>
      </c>
      <c r="C705" s="2"/>
      <c r="D705" s="59"/>
      <c r="E705" s="2"/>
      <c r="F705" s="2"/>
      <c r="G705" s="55"/>
      <c r="H705" s="2"/>
      <c r="I705" s="65"/>
      <c r="J705" s="41"/>
      <c r="K705" s="4"/>
      <c r="L705" s="4"/>
      <c r="M705" s="4"/>
      <c r="N705" s="4"/>
      <c r="O705" s="4"/>
      <c r="P705" s="4"/>
      <c r="Q705" s="4"/>
      <c r="R705" s="4"/>
      <c r="S705" s="4"/>
      <c r="CE705" s="32">
        <f t="shared" si="20"/>
        <v>0</v>
      </c>
      <c r="CF705" s="32">
        <f t="shared" si="21"/>
        <v>0</v>
      </c>
    </row>
    <row r="706" spans="1:84" ht="14.25" customHeight="1">
      <c r="A706" s="9"/>
      <c r="B706" s="33">
        <v>700</v>
      </c>
      <c r="C706" s="2"/>
      <c r="D706" s="59"/>
      <c r="E706" s="2"/>
      <c r="F706" s="2"/>
      <c r="G706" s="55"/>
      <c r="H706" s="2"/>
      <c r="I706" s="65"/>
      <c r="J706" s="41"/>
      <c r="K706" s="4"/>
      <c r="L706" s="4"/>
      <c r="M706" s="4"/>
      <c r="N706" s="4"/>
      <c r="O706" s="4"/>
      <c r="P706" s="4"/>
      <c r="Q706" s="4"/>
      <c r="R706" s="4"/>
      <c r="S706" s="4"/>
      <c r="CE706" s="32">
        <f t="shared" si="20"/>
        <v>0</v>
      </c>
      <c r="CF706" s="32">
        <f t="shared" si="21"/>
        <v>0</v>
      </c>
    </row>
    <row r="707" spans="1:84" ht="14.25" customHeight="1">
      <c r="A707" s="9"/>
      <c r="B707" s="33">
        <v>701</v>
      </c>
      <c r="C707" s="2"/>
      <c r="D707" s="59"/>
      <c r="E707" s="2"/>
      <c r="F707" s="2"/>
      <c r="G707" s="55"/>
      <c r="H707" s="2"/>
      <c r="I707" s="65"/>
      <c r="J707" s="41"/>
      <c r="K707" s="4"/>
      <c r="L707" s="4"/>
      <c r="M707" s="4"/>
      <c r="N707" s="4"/>
      <c r="O707" s="4"/>
      <c r="P707" s="4"/>
      <c r="Q707" s="4"/>
      <c r="R707" s="4"/>
      <c r="S707" s="4"/>
      <c r="CE707" s="32">
        <f t="shared" si="20"/>
        <v>0</v>
      </c>
      <c r="CF707" s="32">
        <f t="shared" si="21"/>
        <v>0</v>
      </c>
    </row>
    <row r="708" spans="1:84" ht="14.25" customHeight="1">
      <c r="A708" s="9"/>
      <c r="B708" s="33">
        <v>702</v>
      </c>
      <c r="C708" s="2"/>
      <c r="D708" s="59"/>
      <c r="E708" s="2"/>
      <c r="F708" s="2"/>
      <c r="G708" s="55"/>
      <c r="H708" s="2"/>
      <c r="I708" s="65"/>
      <c r="J708" s="41"/>
      <c r="K708" s="4"/>
      <c r="L708" s="4"/>
      <c r="M708" s="4"/>
      <c r="N708" s="4"/>
      <c r="O708" s="4"/>
      <c r="P708" s="4"/>
      <c r="Q708" s="4"/>
      <c r="R708" s="4"/>
      <c r="S708" s="4"/>
      <c r="CE708" s="32">
        <f t="shared" si="20"/>
        <v>0</v>
      </c>
      <c r="CF708" s="32">
        <f t="shared" si="21"/>
        <v>0</v>
      </c>
    </row>
    <row r="709" spans="1:84" ht="14.25" customHeight="1">
      <c r="A709" s="9"/>
      <c r="B709" s="33">
        <v>703</v>
      </c>
      <c r="C709" s="2"/>
      <c r="D709" s="59"/>
      <c r="E709" s="2"/>
      <c r="F709" s="2"/>
      <c r="G709" s="55"/>
      <c r="H709" s="2"/>
      <c r="I709" s="65"/>
      <c r="J709" s="41"/>
      <c r="K709" s="4"/>
      <c r="L709" s="4"/>
      <c r="M709" s="4"/>
      <c r="N709" s="4"/>
      <c r="O709" s="4"/>
      <c r="P709" s="4"/>
      <c r="Q709" s="4"/>
      <c r="R709" s="4"/>
      <c r="S709" s="4"/>
      <c r="CE709" s="32">
        <f t="shared" si="20"/>
        <v>0</v>
      </c>
      <c r="CF709" s="32">
        <f t="shared" si="21"/>
        <v>0</v>
      </c>
    </row>
    <row r="710" spans="1:84" ht="14.25" customHeight="1">
      <c r="A710" s="9"/>
      <c r="B710" s="33">
        <v>704</v>
      </c>
      <c r="C710" s="2"/>
      <c r="D710" s="59"/>
      <c r="E710" s="2"/>
      <c r="F710" s="2"/>
      <c r="G710" s="55"/>
      <c r="H710" s="2"/>
      <c r="I710" s="65"/>
      <c r="J710" s="41"/>
      <c r="K710" s="4"/>
      <c r="L710" s="4"/>
      <c r="M710" s="4"/>
      <c r="N710" s="4"/>
      <c r="O710" s="4"/>
      <c r="P710" s="4"/>
      <c r="Q710" s="4"/>
      <c r="R710" s="4"/>
      <c r="S710" s="4"/>
      <c r="CE710" s="32">
        <f t="shared" si="20"/>
        <v>0</v>
      </c>
      <c r="CF710" s="32">
        <f t="shared" si="21"/>
        <v>0</v>
      </c>
    </row>
    <row r="711" spans="1:84" ht="14.25" customHeight="1">
      <c r="A711" s="9"/>
      <c r="B711" s="33">
        <v>705</v>
      </c>
      <c r="C711" s="2"/>
      <c r="D711" s="59"/>
      <c r="E711" s="2"/>
      <c r="F711" s="2"/>
      <c r="G711" s="55"/>
      <c r="H711" s="2"/>
      <c r="I711" s="65"/>
      <c r="J711" s="41"/>
      <c r="K711" s="4"/>
      <c r="L711" s="4"/>
      <c r="M711" s="4"/>
      <c r="N711" s="4"/>
      <c r="O711" s="4"/>
      <c r="P711" s="4"/>
      <c r="Q711" s="4"/>
      <c r="R711" s="4"/>
      <c r="S711" s="4"/>
      <c r="CE711" s="32">
        <f t="shared" ref="CE711:CE774" si="22">IF(C711&lt;&gt;"",1,0)</f>
        <v>0</v>
      </c>
      <c r="CF711" s="32">
        <f t="shared" ref="CF711:CF774" si="23">IF(CE711=1,IF(E711&lt;&gt;"",IF(E711&lt;400,1,0),0),0)</f>
        <v>0</v>
      </c>
    </row>
    <row r="712" spans="1:84" ht="14.25" customHeight="1">
      <c r="A712" s="9"/>
      <c r="B712" s="33">
        <v>706</v>
      </c>
      <c r="C712" s="2"/>
      <c r="D712" s="59"/>
      <c r="E712" s="2"/>
      <c r="F712" s="2"/>
      <c r="G712" s="55"/>
      <c r="H712" s="2"/>
      <c r="I712" s="65"/>
      <c r="J712" s="41"/>
      <c r="K712" s="4"/>
      <c r="L712" s="4"/>
      <c r="M712" s="4"/>
      <c r="N712" s="4"/>
      <c r="O712" s="4"/>
      <c r="P712" s="4"/>
      <c r="Q712" s="4"/>
      <c r="R712" s="4"/>
      <c r="S712" s="4"/>
      <c r="CE712" s="32">
        <f t="shared" si="22"/>
        <v>0</v>
      </c>
      <c r="CF712" s="32">
        <f t="shared" si="23"/>
        <v>0</v>
      </c>
    </row>
    <row r="713" spans="1:84" ht="14.25" customHeight="1">
      <c r="A713" s="9"/>
      <c r="B713" s="33">
        <v>707</v>
      </c>
      <c r="C713" s="2"/>
      <c r="D713" s="59"/>
      <c r="E713" s="2"/>
      <c r="F713" s="2"/>
      <c r="G713" s="55"/>
      <c r="H713" s="2"/>
      <c r="I713" s="65"/>
      <c r="J713" s="41"/>
      <c r="K713" s="4"/>
      <c r="L713" s="4"/>
      <c r="M713" s="4"/>
      <c r="N713" s="4"/>
      <c r="O713" s="4"/>
      <c r="P713" s="4"/>
      <c r="Q713" s="4"/>
      <c r="R713" s="4"/>
      <c r="S713" s="4"/>
      <c r="CE713" s="32">
        <f t="shared" si="22"/>
        <v>0</v>
      </c>
      <c r="CF713" s="32">
        <f t="shared" si="23"/>
        <v>0</v>
      </c>
    </row>
    <row r="714" spans="1:84" ht="14.25" customHeight="1">
      <c r="A714" s="9"/>
      <c r="B714" s="33">
        <v>708</v>
      </c>
      <c r="C714" s="2"/>
      <c r="D714" s="59"/>
      <c r="E714" s="2"/>
      <c r="F714" s="2"/>
      <c r="G714" s="55"/>
      <c r="H714" s="2"/>
      <c r="I714" s="65"/>
      <c r="J714" s="41"/>
      <c r="K714" s="4"/>
      <c r="L714" s="4"/>
      <c r="M714" s="4"/>
      <c r="N714" s="4"/>
      <c r="O714" s="4"/>
      <c r="P714" s="4"/>
      <c r="Q714" s="4"/>
      <c r="R714" s="4"/>
      <c r="S714" s="4"/>
      <c r="CE714" s="32">
        <f t="shared" si="22"/>
        <v>0</v>
      </c>
      <c r="CF714" s="32">
        <f t="shared" si="23"/>
        <v>0</v>
      </c>
    </row>
    <row r="715" spans="1:84" ht="14.25" customHeight="1">
      <c r="A715" s="9"/>
      <c r="B715" s="33">
        <v>709</v>
      </c>
      <c r="C715" s="2"/>
      <c r="D715" s="59"/>
      <c r="E715" s="2"/>
      <c r="F715" s="2"/>
      <c r="G715" s="55"/>
      <c r="H715" s="2"/>
      <c r="I715" s="65"/>
      <c r="J715" s="41"/>
      <c r="K715" s="4"/>
      <c r="L715" s="4"/>
      <c r="M715" s="4"/>
      <c r="N715" s="4"/>
      <c r="O715" s="4"/>
      <c r="P715" s="4"/>
      <c r="Q715" s="4"/>
      <c r="R715" s="4"/>
      <c r="S715" s="4"/>
      <c r="CE715" s="32">
        <f t="shared" si="22"/>
        <v>0</v>
      </c>
      <c r="CF715" s="32">
        <f t="shared" si="23"/>
        <v>0</v>
      </c>
    </row>
    <row r="716" spans="1:84" ht="14.25" customHeight="1">
      <c r="A716" s="9"/>
      <c r="B716" s="33">
        <v>710</v>
      </c>
      <c r="C716" s="2"/>
      <c r="D716" s="59"/>
      <c r="E716" s="2"/>
      <c r="F716" s="2"/>
      <c r="G716" s="55"/>
      <c r="H716" s="2"/>
      <c r="I716" s="65"/>
      <c r="J716" s="41"/>
      <c r="K716" s="4"/>
      <c r="L716" s="4"/>
      <c r="M716" s="4"/>
      <c r="N716" s="4"/>
      <c r="O716" s="4"/>
      <c r="P716" s="4"/>
      <c r="Q716" s="4"/>
      <c r="R716" s="4"/>
      <c r="S716" s="4"/>
      <c r="CE716" s="32">
        <f t="shared" si="22"/>
        <v>0</v>
      </c>
      <c r="CF716" s="32">
        <f t="shared" si="23"/>
        <v>0</v>
      </c>
    </row>
    <row r="717" spans="1:84" ht="14.25" customHeight="1">
      <c r="A717" s="9"/>
      <c r="B717" s="33">
        <v>711</v>
      </c>
      <c r="C717" s="2"/>
      <c r="D717" s="59"/>
      <c r="E717" s="2"/>
      <c r="F717" s="2"/>
      <c r="G717" s="55"/>
      <c r="H717" s="2"/>
      <c r="I717" s="65"/>
      <c r="J717" s="41"/>
      <c r="K717" s="4"/>
      <c r="L717" s="4"/>
      <c r="M717" s="4"/>
      <c r="N717" s="4"/>
      <c r="O717" s="4"/>
      <c r="P717" s="4"/>
      <c r="Q717" s="4"/>
      <c r="R717" s="4"/>
      <c r="S717" s="4"/>
      <c r="CE717" s="32">
        <f t="shared" si="22"/>
        <v>0</v>
      </c>
      <c r="CF717" s="32">
        <f t="shared" si="23"/>
        <v>0</v>
      </c>
    </row>
    <row r="718" spans="1:84" ht="14.25" customHeight="1">
      <c r="A718" s="9"/>
      <c r="B718" s="33">
        <v>712</v>
      </c>
      <c r="C718" s="2"/>
      <c r="D718" s="59"/>
      <c r="E718" s="2"/>
      <c r="F718" s="2"/>
      <c r="G718" s="55"/>
      <c r="H718" s="2"/>
      <c r="I718" s="65"/>
      <c r="J718" s="41"/>
      <c r="K718" s="4"/>
      <c r="L718" s="4"/>
      <c r="M718" s="4"/>
      <c r="N718" s="4"/>
      <c r="O718" s="4"/>
      <c r="P718" s="4"/>
      <c r="Q718" s="4"/>
      <c r="R718" s="4"/>
      <c r="S718" s="4"/>
      <c r="CE718" s="32">
        <f t="shared" si="22"/>
        <v>0</v>
      </c>
      <c r="CF718" s="32">
        <f t="shared" si="23"/>
        <v>0</v>
      </c>
    </row>
    <row r="719" spans="1:84" ht="14.25" customHeight="1">
      <c r="A719" s="9"/>
      <c r="B719" s="33">
        <v>713</v>
      </c>
      <c r="C719" s="2"/>
      <c r="D719" s="59"/>
      <c r="E719" s="2"/>
      <c r="F719" s="2"/>
      <c r="G719" s="55"/>
      <c r="H719" s="2"/>
      <c r="I719" s="65"/>
      <c r="J719" s="41"/>
      <c r="K719" s="4"/>
      <c r="L719" s="4"/>
      <c r="M719" s="4"/>
      <c r="N719" s="4"/>
      <c r="O719" s="4"/>
      <c r="P719" s="4"/>
      <c r="Q719" s="4"/>
      <c r="R719" s="4"/>
      <c r="S719" s="4"/>
      <c r="CE719" s="32">
        <f t="shared" si="22"/>
        <v>0</v>
      </c>
      <c r="CF719" s="32">
        <f t="shared" si="23"/>
        <v>0</v>
      </c>
    </row>
    <row r="720" spans="1:84" ht="14.25" customHeight="1">
      <c r="A720" s="9"/>
      <c r="B720" s="33">
        <v>714</v>
      </c>
      <c r="C720" s="2"/>
      <c r="D720" s="59"/>
      <c r="E720" s="2"/>
      <c r="F720" s="2"/>
      <c r="G720" s="55"/>
      <c r="H720" s="2"/>
      <c r="I720" s="65"/>
      <c r="J720" s="41"/>
      <c r="K720" s="4"/>
      <c r="L720" s="4"/>
      <c r="M720" s="4"/>
      <c r="N720" s="4"/>
      <c r="O720" s="4"/>
      <c r="P720" s="4"/>
      <c r="Q720" s="4"/>
      <c r="R720" s="4"/>
      <c r="S720" s="4"/>
      <c r="CE720" s="32">
        <f t="shared" si="22"/>
        <v>0</v>
      </c>
      <c r="CF720" s="32">
        <f t="shared" si="23"/>
        <v>0</v>
      </c>
    </row>
    <row r="721" spans="1:84" ht="14.25" customHeight="1">
      <c r="A721" s="9"/>
      <c r="B721" s="33">
        <v>715</v>
      </c>
      <c r="C721" s="2"/>
      <c r="D721" s="59"/>
      <c r="E721" s="2"/>
      <c r="F721" s="2"/>
      <c r="G721" s="55"/>
      <c r="H721" s="2"/>
      <c r="I721" s="65"/>
      <c r="J721" s="41"/>
      <c r="K721" s="4"/>
      <c r="L721" s="4"/>
      <c r="M721" s="4"/>
      <c r="N721" s="4"/>
      <c r="O721" s="4"/>
      <c r="P721" s="4"/>
      <c r="Q721" s="4"/>
      <c r="R721" s="4"/>
      <c r="S721" s="4"/>
      <c r="CE721" s="32">
        <f t="shared" si="22"/>
        <v>0</v>
      </c>
      <c r="CF721" s="32">
        <f t="shared" si="23"/>
        <v>0</v>
      </c>
    </row>
    <row r="722" spans="1:84" ht="14.25" customHeight="1">
      <c r="A722" s="9"/>
      <c r="B722" s="33">
        <v>716</v>
      </c>
      <c r="C722" s="2"/>
      <c r="D722" s="59"/>
      <c r="E722" s="2"/>
      <c r="F722" s="2"/>
      <c r="G722" s="55"/>
      <c r="H722" s="2"/>
      <c r="I722" s="65"/>
      <c r="J722" s="41"/>
      <c r="K722" s="4"/>
      <c r="L722" s="4"/>
      <c r="M722" s="4"/>
      <c r="N722" s="4"/>
      <c r="O722" s="4"/>
      <c r="P722" s="4"/>
      <c r="Q722" s="4"/>
      <c r="R722" s="4"/>
      <c r="S722" s="4"/>
      <c r="CE722" s="32">
        <f t="shared" si="22"/>
        <v>0</v>
      </c>
      <c r="CF722" s="32">
        <f t="shared" si="23"/>
        <v>0</v>
      </c>
    </row>
    <row r="723" spans="1:84" ht="14.25" customHeight="1">
      <c r="A723" s="9"/>
      <c r="B723" s="33">
        <v>717</v>
      </c>
      <c r="C723" s="2"/>
      <c r="D723" s="59"/>
      <c r="E723" s="2"/>
      <c r="F723" s="2"/>
      <c r="G723" s="55"/>
      <c r="H723" s="2"/>
      <c r="I723" s="65"/>
      <c r="J723" s="41"/>
      <c r="K723" s="4"/>
      <c r="L723" s="4"/>
      <c r="M723" s="4"/>
      <c r="N723" s="4"/>
      <c r="O723" s="4"/>
      <c r="P723" s="4"/>
      <c r="Q723" s="4"/>
      <c r="R723" s="4"/>
      <c r="S723" s="4"/>
      <c r="CE723" s="32">
        <f t="shared" si="22"/>
        <v>0</v>
      </c>
      <c r="CF723" s="32">
        <f t="shared" si="23"/>
        <v>0</v>
      </c>
    </row>
    <row r="724" spans="1:84" ht="14.25" customHeight="1">
      <c r="A724" s="9"/>
      <c r="B724" s="33">
        <v>718</v>
      </c>
      <c r="C724" s="2"/>
      <c r="D724" s="59"/>
      <c r="E724" s="2"/>
      <c r="F724" s="2"/>
      <c r="G724" s="55"/>
      <c r="H724" s="2"/>
      <c r="I724" s="65"/>
      <c r="J724" s="41"/>
      <c r="K724" s="4"/>
      <c r="L724" s="4"/>
      <c r="M724" s="4"/>
      <c r="N724" s="4"/>
      <c r="O724" s="4"/>
      <c r="P724" s="4"/>
      <c r="Q724" s="4"/>
      <c r="R724" s="4"/>
      <c r="S724" s="4"/>
      <c r="CE724" s="32">
        <f t="shared" si="22"/>
        <v>0</v>
      </c>
      <c r="CF724" s="32">
        <f t="shared" si="23"/>
        <v>0</v>
      </c>
    </row>
    <row r="725" spans="1:84" ht="14.25" customHeight="1">
      <c r="A725" s="9"/>
      <c r="B725" s="33">
        <v>719</v>
      </c>
      <c r="C725" s="2"/>
      <c r="D725" s="59"/>
      <c r="E725" s="2"/>
      <c r="F725" s="2"/>
      <c r="G725" s="55"/>
      <c r="H725" s="2"/>
      <c r="I725" s="65"/>
      <c r="J725" s="41"/>
      <c r="K725" s="4"/>
      <c r="L725" s="4"/>
      <c r="M725" s="4"/>
      <c r="N725" s="4"/>
      <c r="O725" s="4"/>
      <c r="P725" s="4"/>
      <c r="Q725" s="4"/>
      <c r="R725" s="4"/>
      <c r="S725" s="4"/>
      <c r="CE725" s="32">
        <f t="shared" si="22"/>
        <v>0</v>
      </c>
      <c r="CF725" s="32">
        <f t="shared" si="23"/>
        <v>0</v>
      </c>
    </row>
    <row r="726" spans="1:84" ht="14.25" customHeight="1">
      <c r="A726" s="9"/>
      <c r="B726" s="33">
        <v>720</v>
      </c>
      <c r="C726" s="2"/>
      <c r="D726" s="59"/>
      <c r="E726" s="2"/>
      <c r="F726" s="2"/>
      <c r="G726" s="55"/>
      <c r="H726" s="2"/>
      <c r="I726" s="65"/>
      <c r="J726" s="41"/>
      <c r="K726" s="4"/>
      <c r="L726" s="4"/>
      <c r="M726" s="4"/>
      <c r="N726" s="4"/>
      <c r="O726" s="4"/>
      <c r="P726" s="4"/>
      <c r="Q726" s="4"/>
      <c r="R726" s="4"/>
      <c r="S726" s="4"/>
      <c r="CE726" s="32">
        <f t="shared" si="22"/>
        <v>0</v>
      </c>
      <c r="CF726" s="32">
        <f t="shared" si="23"/>
        <v>0</v>
      </c>
    </row>
    <row r="727" spans="1:84" ht="14.25" customHeight="1">
      <c r="A727" s="9"/>
      <c r="B727" s="33">
        <v>721</v>
      </c>
      <c r="C727" s="2"/>
      <c r="D727" s="59"/>
      <c r="E727" s="2"/>
      <c r="F727" s="2"/>
      <c r="G727" s="55"/>
      <c r="H727" s="2"/>
      <c r="I727" s="65"/>
      <c r="J727" s="41"/>
      <c r="K727" s="4"/>
      <c r="L727" s="4"/>
      <c r="M727" s="4"/>
      <c r="N727" s="4"/>
      <c r="O727" s="4"/>
      <c r="P727" s="4"/>
      <c r="Q727" s="4"/>
      <c r="R727" s="4"/>
      <c r="S727" s="4"/>
      <c r="CE727" s="32">
        <f t="shared" si="22"/>
        <v>0</v>
      </c>
      <c r="CF727" s="32">
        <f t="shared" si="23"/>
        <v>0</v>
      </c>
    </row>
    <row r="728" spans="1:84" ht="14.25" customHeight="1">
      <c r="A728" s="9"/>
      <c r="B728" s="33">
        <v>722</v>
      </c>
      <c r="C728" s="2"/>
      <c r="D728" s="59"/>
      <c r="E728" s="2"/>
      <c r="F728" s="2"/>
      <c r="G728" s="55"/>
      <c r="H728" s="2"/>
      <c r="I728" s="65"/>
      <c r="J728" s="41"/>
      <c r="K728" s="4"/>
      <c r="L728" s="4"/>
      <c r="M728" s="4"/>
      <c r="N728" s="4"/>
      <c r="O728" s="4"/>
      <c r="P728" s="4"/>
      <c r="Q728" s="4"/>
      <c r="R728" s="4"/>
      <c r="S728" s="4"/>
      <c r="CE728" s="32">
        <f t="shared" si="22"/>
        <v>0</v>
      </c>
      <c r="CF728" s="32">
        <f t="shared" si="23"/>
        <v>0</v>
      </c>
    </row>
    <row r="729" spans="1:84" ht="14.25" customHeight="1">
      <c r="A729" s="9"/>
      <c r="B729" s="33">
        <v>723</v>
      </c>
      <c r="C729" s="2"/>
      <c r="D729" s="59"/>
      <c r="E729" s="2"/>
      <c r="F729" s="2"/>
      <c r="G729" s="55"/>
      <c r="H729" s="2"/>
      <c r="I729" s="65"/>
      <c r="J729" s="41"/>
      <c r="K729" s="4"/>
      <c r="L729" s="4"/>
      <c r="M729" s="4"/>
      <c r="N729" s="4"/>
      <c r="O729" s="4"/>
      <c r="P729" s="4"/>
      <c r="Q729" s="4"/>
      <c r="R729" s="4"/>
      <c r="S729" s="4"/>
      <c r="CE729" s="32">
        <f t="shared" si="22"/>
        <v>0</v>
      </c>
      <c r="CF729" s="32">
        <f t="shared" si="23"/>
        <v>0</v>
      </c>
    </row>
    <row r="730" spans="1:84" ht="14.25" customHeight="1">
      <c r="A730" s="9"/>
      <c r="B730" s="33">
        <v>724</v>
      </c>
      <c r="C730" s="2"/>
      <c r="D730" s="59"/>
      <c r="E730" s="2"/>
      <c r="F730" s="2"/>
      <c r="G730" s="55"/>
      <c r="H730" s="2"/>
      <c r="I730" s="65"/>
      <c r="J730" s="41"/>
      <c r="K730" s="4"/>
      <c r="L730" s="4"/>
      <c r="M730" s="4"/>
      <c r="N730" s="4"/>
      <c r="O730" s="4"/>
      <c r="P730" s="4"/>
      <c r="Q730" s="4"/>
      <c r="R730" s="4"/>
      <c r="S730" s="4"/>
      <c r="CE730" s="32">
        <f t="shared" si="22"/>
        <v>0</v>
      </c>
      <c r="CF730" s="32">
        <f t="shared" si="23"/>
        <v>0</v>
      </c>
    </row>
    <row r="731" spans="1:84" ht="14.25" customHeight="1">
      <c r="A731" s="9"/>
      <c r="B731" s="33">
        <v>725</v>
      </c>
      <c r="C731" s="2"/>
      <c r="D731" s="59"/>
      <c r="E731" s="2"/>
      <c r="F731" s="2"/>
      <c r="G731" s="55"/>
      <c r="H731" s="2"/>
      <c r="I731" s="65"/>
      <c r="J731" s="41"/>
      <c r="K731" s="4"/>
      <c r="L731" s="4"/>
      <c r="M731" s="4"/>
      <c r="N731" s="4"/>
      <c r="O731" s="4"/>
      <c r="P731" s="4"/>
      <c r="Q731" s="4"/>
      <c r="R731" s="4"/>
      <c r="S731" s="4"/>
      <c r="CE731" s="32">
        <f t="shared" si="22"/>
        <v>0</v>
      </c>
      <c r="CF731" s="32">
        <f t="shared" si="23"/>
        <v>0</v>
      </c>
    </row>
    <row r="732" spans="1:84" ht="14.25" customHeight="1">
      <c r="A732" s="9"/>
      <c r="B732" s="33">
        <v>726</v>
      </c>
      <c r="C732" s="2"/>
      <c r="D732" s="59"/>
      <c r="E732" s="2"/>
      <c r="F732" s="2"/>
      <c r="G732" s="55"/>
      <c r="H732" s="2"/>
      <c r="I732" s="65"/>
      <c r="J732" s="41"/>
      <c r="K732" s="4"/>
      <c r="L732" s="4"/>
      <c r="M732" s="4"/>
      <c r="N732" s="4"/>
      <c r="O732" s="4"/>
      <c r="P732" s="4"/>
      <c r="Q732" s="4"/>
      <c r="R732" s="4"/>
      <c r="S732" s="4"/>
      <c r="CE732" s="32">
        <f t="shared" si="22"/>
        <v>0</v>
      </c>
      <c r="CF732" s="32">
        <f t="shared" si="23"/>
        <v>0</v>
      </c>
    </row>
    <row r="733" spans="1:84" ht="14.25" customHeight="1">
      <c r="A733" s="9"/>
      <c r="B733" s="33">
        <v>727</v>
      </c>
      <c r="C733" s="2"/>
      <c r="D733" s="59"/>
      <c r="E733" s="2"/>
      <c r="F733" s="2"/>
      <c r="G733" s="55"/>
      <c r="H733" s="2"/>
      <c r="I733" s="65"/>
      <c r="J733" s="41"/>
      <c r="K733" s="4"/>
      <c r="L733" s="4"/>
      <c r="M733" s="4"/>
      <c r="N733" s="4"/>
      <c r="O733" s="4"/>
      <c r="P733" s="4"/>
      <c r="Q733" s="4"/>
      <c r="R733" s="4"/>
      <c r="S733" s="4"/>
      <c r="CE733" s="32">
        <f t="shared" si="22"/>
        <v>0</v>
      </c>
      <c r="CF733" s="32">
        <f t="shared" si="23"/>
        <v>0</v>
      </c>
    </row>
    <row r="734" spans="1:84" ht="14.25" customHeight="1">
      <c r="A734" s="9"/>
      <c r="B734" s="33">
        <v>728</v>
      </c>
      <c r="C734" s="2"/>
      <c r="D734" s="59"/>
      <c r="E734" s="2"/>
      <c r="F734" s="2"/>
      <c r="G734" s="55"/>
      <c r="H734" s="2"/>
      <c r="I734" s="65"/>
      <c r="J734" s="41"/>
      <c r="K734" s="4"/>
      <c r="L734" s="4"/>
      <c r="M734" s="4"/>
      <c r="N734" s="4"/>
      <c r="O734" s="4"/>
      <c r="P734" s="4"/>
      <c r="Q734" s="4"/>
      <c r="R734" s="4"/>
      <c r="S734" s="4"/>
      <c r="CE734" s="32">
        <f t="shared" si="22"/>
        <v>0</v>
      </c>
      <c r="CF734" s="32">
        <f t="shared" si="23"/>
        <v>0</v>
      </c>
    </row>
    <row r="735" spans="1:84" ht="14.25" customHeight="1">
      <c r="A735" s="9"/>
      <c r="B735" s="33">
        <v>729</v>
      </c>
      <c r="C735" s="2"/>
      <c r="D735" s="59"/>
      <c r="E735" s="2"/>
      <c r="F735" s="2"/>
      <c r="G735" s="55"/>
      <c r="H735" s="2"/>
      <c r="I735" s="65"/>
      <c r="J735" s="41"/>
      <c r="K735" s="4"/>
      <c r="L735" s="4"/>
      <c r="M735" s="4"/>
      <c r="N735" s="4"/>
      <c r="O735" s="4"/>
      <c r="P735" s="4"/>
      <c r="Q735" s="4"/>
      <c r="R735" s="4"/>
      <c r="S735" s="4"/>
      <c r="CE735" s="32">
        <f t="shared" si="22"/>
        <v>0</v>
      </c>
      <c r="CF735" s="32">
        <f t="shared" si="23"/>
        <v>0</v>
      </c>
    </row>
    <row r="736" spans="1:84" ht="14.25" customHeight="1">
      <c r="A736" s="9"/>
      <c r="B736" s="33">
        <v>730</v>
      </c>
      <c r="C736" s="2"/>
      <c r="D736" s="59"/>
      <c r="E736" s="2"/>
      <c r="F736" s="2"/>
      <c r="G736" s="55"/>
      <c r="H736" s="2"/>
      <c r="I736" s="65"/>
      <c r="J736" s="41"/>
      <c r="K736" s="4"/>
      <c r="L736" s="4"/>
      <c r="M736" s="4"/>
      <c r="N736" s="4"/>
      <c r="O736" s="4"/>
      <c r="P736" s="4"/>
      <c r="Q736" s="4"/>
      <c r="R736" s="4"/>
      <c r="S736" s="4"/>
      <c r="CE736" s="32">
        <f t="shared" si="22"/>
        <v>0</v>
      </c>
      <c r="CF736" s="32">
        <f t="shared" si="23"/>
        <v>0</v>
      </c>
    </row>
    <row r="737" spans="1:84" ht="14.25" customHeight="1">
      <c r="A737" s="9"/>
      <c r="B737" s="33">
        <v>731</v>
      </c>
      <c r="C737" s="2"/>
      <c r="D737" s="59"/>
      <c r="E737" s="2"/>
      <c r="F737" s="2"/>
      <c r="G737" s="55"/>
      <c r="H737" s="2"/>
      <c r="I737" s="65"/>
      <c r="J737" s="41"/>
      <c r="K737" s="4"/>
      <c r="L737" s="4"/>
      <c r="M737" s="4"/>
      <c r="N737" s="4"/>
      <c r="O737" s="4"/>
      <c r="P737" s="4"/>
      <c r="Q737" s="4"/>
      <c r="R737" s="4"/>
      <c r="S737" s="4"/>
      <c r="CE737" s="32">
        <f t="shared" si="22"/>
        <v>0</v>
      </c>
      <c r="CF737" s="32">
        <f t="shared" si="23"/>
        <v>0</v>
      </c>
    </row>
    <row r="738" spans="1:84" ht="14.25" customHeight="1">
      <c r="A738" s="9"/>
      <c r="B738" s="33">
        <v>732</v>
      </c>
      <c r="C738" s="2"/>
      <c r="D738" s="59"/>
      <c r="E738" s="2"/>
      <c r="F738" s="2"/>
      <c r="G738" s="55"/>
      <c r="H738" s="2"/>
      <c r="I738" s="65"/>
      <c r="J738" s="41"/>
      <c r="K738" s="4"/>
      <c r="L738" s="4"/>
      <c r="M738" s="4"/>
      <c r="N738" s="4"/>
      <c r="O738" s="4"/>
      <c r="P738" s="4"/>
      <c r="Q738" s="4"/>
      <c r="R738" s="4"/>
      <c r="S738" s="4"/>
      <c r="CE738" s="32">
        <f t="shared" si="22"/>
        <v>0</v>
      </c>
      <c r="CF738" s="32">
        <f t="shared" si="23"/>
        <v>0</v>
      </c>
    </row>
    <row r="739" spans="1:84" ht="14.25" customHeight="1">
      <c r="A739" s="9"/>
      <c r="B739" s="33">
        <v>733</v>
      </c>
      <c r="C739" s="2"/>
      <c r="D739" s="59"/>
      <c r="E739" s="2"/>
      <c r="F739" s="2"/>
      <c r="G739" s="55"/>
      <c r="H739" s="2"/>
      <c r="I739" s="65"/>
      <c r="J739" s="41"/>
      <c r="K739" s="4"/>
      <c r="L739" s="4"/>
      <c r="M739" s="4"/>
      <c r="N739" s="4"/>
      <c r="O739" s="4"/>
      <c r="P739" s="4"/>
      <c r="Q739" s="4"/>
      <c r="R739" s="4"/>
      <c r="S739" s="4"/>
      <c r="CE739" s="32">
        <f t="shared" si="22"/>
        <v>0</v>
      </c>
      <c r="CF739" s="32">
        <f t="shared" si="23"/>
        <v>0</v>
      </c>
    </row>
    <row r="740" spans="1:84" ht="14.25" customHeight="1">
      <c r="A740" s="9"/>
      <c r="B740" s="33">
        <v>734</v>
      </c>
      <c r="C740" s="2"/>
      <c r="D740" s="59"/>
      <c r="E740" s="2"/>
      <c r="F740" s="2"/>
      <c r="G740" s="55"/>
      <c r="H740" s="2"/>
      <c r="I740" s="65"/>
      <c r="J740" s="41"/>
      <c r="K740" s="4"/>
      <c r="L740" s="4"/>
      <c r="M740" s="4"/>
      <c r="N740" s="4"/>
      <c r="O740" s="4"/>
      <c r="P740" s="4"/>
      <c r="Q740" s="4"/>
      <c r="R740" s="4"/>
      <c r="S740" s="4"/>
      <c r="CE740" s="32">
        <f t="shared" si="22"/>
        <v>0</v>
      </c>
      <c r="CF740" s="32">
        <f t="shared" si="23"/>
        <v>0</v>
      </c>
    </row>
    <row r="741" spans="1:84" ht="14.25" customHeight="1">
      <c r="A741" s="9"/>
      <c r="B741" s="33">
        <v>735</v>
      </c>
      <c r="C741" s="2"/>
      <c r="D741" s="59"/>
      <c r="E741" s="2"/>
      <c r="F741" s="2"/>
      <c r="G741" s="55"/>
      <c r="H741" s="2"/>
      <c r="I741" s="65"/>
      <c r="J741" s="41"/>
      <c r="K741" s="4"/>
      <c r="L741" s="4"/>
      <c r="M741" s="4"/>
      <c r="N741" s="4"/>
      <c r="O741" s="4"/>
      <c r="P741" s="4"/>
      <c r="Q741" s="4"/>
      <c r="R741" s="4"/>
      <c r="S741" s="4"/>
      <c r="CE741" s="32">
        <f t="shared" si="22"/>
        <v>0</v>
      </c>
      <c r="CF741" s="32">
        <f t="shared" si="23"/>
        <v>0</v>
      </c>
    </row>
    <row r="742" spans="1:84" ht="14.25" customHeight="1">
      <c r="A742" s="9"/>
      <c r="B742" s="33">
        <v>736</v>
      </c>
      <c r="C742" s="2"/>
      <c r="D742" s="59"/>
      <c r="E742" s="2"/>
      <c r="F742" s="2"/>
      <c r="G742" s="55"/>
      <c r="H742" s="2"/>
      <c r="I742" s="65"/>
      <c r="J742" s="41"/>
      <c r="K742" s="4"/>
      <c r="L742" s="4"/>
      <c r="M742" s="4"/>
      <c r="N742" s="4"/>
      <c r="O742" s="4"/>
      <c r="P742" s="4"/>
      <c r="Q742" s="4"/>
      <c r="R742" s="4"/>
      <c r="S742" s="4"/>
      <c r="CE742" s="32">
        <f t="shared" si="22"/>
        <v>0</v>
      </c>
      <c r="CF742" s="32">
        <f t="shared" si="23"/>
        <v>0</v>
      </c>
    </row>
    <row r="743" spans="1:84" ht="14.25" customHeight="1">
      <c r="A743" s="9"/>
      <c r="B743" s="33">
        <v>737</v>
      </c>
      <c r="C743" s="2"/>
      <c r="D743" s="59"/>
      <c r="E743" s="2"/>
      <c r="F743" s="2"/>
      <c r="G743" s="55"/>
      <c r="H743" s="2"/>
      <c r="I743" s="65"/>
      <c r="J743" s="41"/>
      <c r="K743" s="4"/>
      <c r="L743" s="4"/>
      <c r="M743" s="4"/>
      <c r="N743" s="4"/>
      <c r="O743" s="4"/>
      <c r="P743" s="4"/>
      <c r="Q743" s="4"/>
      <c r="R743" s="4"/>
      <c r="S743" s="4"/>
      <c r="CE743" s="32">
        <f t="shared" si="22"/>
        <v>0</v>
      </c>
      <c r="CF743" s="32">
        <f t="shared" si="23"/>
        <v>0</v>
      </c>
    </row>
    <row r="744" spans="1:84" ht="14.25" customHeight="1">
      <c r="A744" s="9"/>
      <c r="B744" s="33">
        <v>738</v>
      </c>
      <c r="C744" s="2"/>
      <c r="D744" s="59"/>
      <c r="E744" s="2"/>
      <c r="F744" s="2"/>
      <c r="G744" s="55"/>
      <c r="H744" s="2"/>
      <c r="I744" s="65"/>
      <c r="J744" s="41"/>
      <c r="K744" s="4"/>
      <c r="L744" s="4"/>
      <c r="M744" s="4"/>
      <c r="N744" s="4"/>
      <c r="O744" s="4"/>
      <c r="P744" s="4"/>
      <c r="Q744" s="4"/>
      <c r="R744" s="4"/>
      <c r="S744" s="4"/>
      <c r="CE744" s="32">
        <f t="shared" si="22"/>
        <v>0</v>
      </c>
      <c r="CF744" s="32">
        <f t="shared" si="23"/>
        <v>0</v>
      </c>
    </row>
    <row r="745" spans="1:84" ht="14.25" customHeight="1">
      <c r="A745" s="9"/>
      <c r="B745" s="33">
        <v>739</v>
      </c>
      <c r="C745" s="2"/>
      <c r="D745" s="59"/>
      <c r="E745" s="2"/>
      <c r="F745" s="2"/>
      <c r="G745" s="55"/>
      <c r="H745" s="2"/>
      <c r="I745" s="65"/>
      <c r="J745" s="41"/>
      <c r="K745" s="4"/>
      <c r="L745" s="4"/>
      <c r="M745" s="4"/>
      <c r="N745" s="4"/>
      <c r="O745" s="4"/>
      <c r="P745" s="4"/>
      <c r="Q745" s="4"/>
      <c r="R745" s="4"/>
      <c r="S745" s="4"/>
      <c r="CE745" s="32">
        <f t="shared" si="22"/>
        <v>0</v>
      </c>
      <c r="CF745" s="32">
        <f t="shared" si="23"/>
        <v>0</v>
      </c>
    </row>
    <row r="746" spans="1:84" ht="14.25" customHeight="1">
      <c r="A746" s="9"/>
      <c r="B746" s="33">
        <v>740</v>
      </c>
      <c r="C746" s="2"/>
      <c r="D746" s="59"/>
      <c r="E746" s="2"/>
      <c r="F746" s="2"/>
      <c r="G746" s="55"/>
      <c r="H746" s="2"/>
      <c r="I746" s="65"/>
      <c r="J746" s="41"/>
      <c r="K746" s="4"/>
      <c r="L746" s="4"/>
      <c r="M746" s="4"/>
      <c r="N746" s="4"/>
      <c r="O746" s="4"/>
      <c r="P746" s="4"/>
      <c r="Q746" s="4"/>
      <c r="R746" s="4"/>
      <c r="S746" s="4"/>
      <c r="CE746" s="32">
        <f t="shared" si="22"/>
        <v>0</v>
      </c>
      <c r="CF746" s="32">
        <f t="shared" si="23"/>
        <v>0</v>
      </c>
    </row>
    <row r="747" spans="1:84" ht="14.25" customHeight="1">
      <c r="A747" s="9"/>
      <c r="B747" s="33">
        <v>741</v>
      </c>
      <c r="C747" s="2"/>
      <c r="D747" s="59"/>
      <c r="E747" s="2"/>
      <c r="F747" s="2"/>
      <c r="G747" s="55"/>
      <c r="H747" s="2"/>
      <c r="I747" s="65"/>
      <c r="J747" s="41"/>
      <c r="K747" s="4"/>
      <c r="L747" s="4"/>
      <c r="M747" s="4"/>
      <c r="N747" s="4"/>
      <c r="O747" s="4"/>
      <c r="P747" s="4"/>
      <c r="Q747" s="4"/>
      <c r="R747" s="4"/>
      <c r="S747" s="4"/>
      <c r="CE747" s="32">
        <f t="shared" si="22"/>
        <v>0</v>
      </c>
      <c r="CF747" s="32">
        <f t="shared" si="23"/>
        <v>0</v>
      </c>
    </row>
    <row r="748" spans="1:84" ht="14.25" customHeight="1">
      <c r="A748" s="9"/>
      <c r="B748" s="33">
        <v>742</v>
      </c>
      <c r="C748" s="2"/>
      <c r="D748" s="59"/>
      <c r="E748" s="2"/>
      <c r="F748" s="2"/>
      <c r="G748" s="55"/>
      <c r="H748" s="2"/>
      <c r="I748" s="65"/>
      <c r="J748" s="41"/>
      <c r="K748" s="4"/>
      <c r="L748" s="4"/>
      <c r="M748" s="4"/>
      <c r="N748" s="4"/>
      <c r="O748" s="4"/>
      <c r="P748" s="4"/>
      <c r="Q748" s="4"/>
      <c r="R748" s="4"/>
      <c r="S748" s="4"/>
      <c r="CE748" s="32">
        <f t="shared" si="22"/>
        <v>0</v>
      </c>
      <c r="CF748" s="32">
        <f t="shared" si="23"/>
        <v>0</v>
      </c>
    </row>
    <row r="749" spans="1:84" ht="14.25" customHeight="1">
      <c r="A749" s="9"/>
      <c r="B749" s="33">
        <v>743</v>
      </c>
      <c r="C749" s="2"/>
      <c r="D749" s="59"/>
      <c r="E749" s="2"/>
      <c r="F749" s="2"/>
      <c r="G749" s="55"/>
      <c r="H749" s="2"/>
      <c r="I749" s="65"/>
      <c r="J749" s="41"/>
      <c r="K749" s="4"/>
      <c r="L749" s="4"/>
      <c r="M749" s="4"/>
      <c r="N749" s="4"/>
      <c r="O749" s="4"/>
      <c r="P749" s="4"/>
      <c r="Q749" s="4"/>
      <c r="R749" s="4"/>
      <c r="S749" s="4"/>
      <c r="CE749" s="32">
        <f t="shared" si="22"/>
        <v>0</v>
      </c>
      <c r="CF749" s="32">
        <f t="shared" si="23"/>
        <v>0</v>
      </c>
    </row>
    <row r="750" spans="1:84" ht="14.25" customHeight="1">
      <c r="A750" s="9"/>
      <c r="B750" s="33">
        <v>744</v>
      </c>
      <c r="C750" s="2"/>
      <c r="D750" s="59"/>
      <c r="E750" s="2"/>
      <c r="F750" s="2"/>
      <c r="G750" s="55"/>
      <c r="H750" s="2"/>
      <c r="I750" s="65"/>
      <c r="J750" s="41"/>
      <c r="K750" s="4"/>
      <c r="L750" s="4"/>
      <c r="M750" s="4"/>
      <c r="N750" s="4"/>
      <c r="O750" s="4"/>
      <c r="P750" s="4"/>
      <c r="Q750" s="4"/>
      <c r="R750" s="4"/>
      <c r="S750" s="4"/>
      <c r="CE750" s="32">
        <f t="shared" si="22"/>
        <v>0</v>
      </c>
      <c r="CF750" s="32">
        <f t="shared" si="23"/>
        <v>0</v>
      </c>
    </row>
    <row r="751" spans="1:84" ht="14.25" customHeight="1">
      <c r="A751" s="9"/>
      <c r="B751" s="33">
        <v>745</v>
      </c>
      <c r="C751" s="2"/>
      <c r="D751" s="59"/>
      <c r="E751" s="2"/>
      <c r="F751" s="2"/>
      <c r="G751" s="55"/>
      <c r="H751" s="2"/>
      <c r="I751" s="65"/>
      <c r="J751" s="41"/>
      <c r="K751" s="4"/>
      <c r="L751" s="4"/>
      <c r="M751" s="4"/>
      <c r="N751" s="4"/>
      <c r="O751" s="4"/>
      <c r="P751" s="4"/>
      <c r="Q751" s="4"/>
      <c r="R751" s="4"/>
      <c r="S751" s="4"/>
      <c r="CE751" s="32">
        <f t="shared" si="22"/>
        <v>0</v>
      </c>
      <c r="CF751" s="32">
        <f t="shared" si="23"/>
        <v>0</v>
      </c>
    </row>
    <row r="752" spans="1:84" ht="14.25" customHeight="1">
      <c r="A752" s="9"/>
      <c r="B752" s="33">
        <v>746</v>
      </c>
      <c r="C752" s="2"/>
      <c r="D752" s="59"/>
      <c r="E752" s="2"/>
      <c r="F752" s="2"/>
      <c r="G752" s="55"/>
      <c r="H752" s="2"/>
      <c r="I752" s="65"/>
      <c r="J752" s="41"/>
      <c r="K752" s="4"/>
      <c r="L752" s="4"/>
      <c r="M752" s="4"/>
      <c r="N752" s="4"/>
      <c r="O752" s="4"/>
      <c r="P752" s="4"/>
      <c r="Q752" s="4"/>
      <c r="R752" s="4"/>
      <c r="S752" s="4"/>
      <c r="CE752" s="32">
        <f t="shared" si="22"/>
        <v>0</v>
      </c>
      <c r="CF752" s="32">
        <f t="shared" si="23"/>
        <v>0</v>
      </c>
    </row>
    <row r="753" spans="1:84" ht="14.25" customHeight="1">
      <c r="A753" s="9"/>
      <c r="B753" s="33">
        <v>747</v>
      </c>
      <c r="C753" s="2"/>
      <c r="D753" s="59"/>
      <c r="E753" s="2"/>
      <c r="F753" s="2"/>
      <c r="G753" s="55"/>
      <c r="H753" s="2"/>
      <c r="I753" s="65"/>
      <c r="J753" s="41"/>
      <c r="K753" s="4"/>
      <c r="L753" s="4"/>
      <c r="M753" s="4"/>
      <c r="N753" s="4"/>
      <c r="O753" s="4"/>
      <c r="P753" s="4"/>
      <c r="Q753" s="4"/>
      <c r="R753" s="4"/>
      <c r="S753" s="4"/>
      <c r="CE753" s="32">
        <f t="shared" si="22"/>
        <v>0</v>
      </c>
      <c r="CF753" s="32">
        <f t="shared" si="23"/>
        <v>0</v>
      </c>
    </row>
    <row r="754" spans="1:84" ht="14.25" customHeight="1">
      <c r="A754" s="9"/>
      <c r="B754" s="33">
        <v>748</v>
      </c>
      <c r="C754" s="2"/>
      <c r="D754" s="59"/>
      <c r="E754" s="2"/>
      <c r="F754" s="2"/>
      <c r="G754" s="55"/>
      <c r="H754" s="2"/>
      <c r="I754" s="65"/>
      <c r="J754" s="41"/>
      <c r="K754" s="4"/>
      <c r="L754" s="4"/>
      <c r="M754" s="4"/>
      <c r="N754" s="4"/>
      <c r="O754" s="4"/>
      <c r="P754" s="4"/>
      <c r="Q754" s="4"/>
      <c r="R754" s="4"/>
      <c r="S754" s="4"/>
      <c r="CE754" s="32">
        <f t="shared" si="22"/>
        <v>0</v>
      </c>
      <c r="CF754" s="32">
        <f t="shared" si="23"/>
        <v>0</v>
      </c>
    </row>
    <row r="755" spans="1:84" ht="14.25" customHeight="1">
      <c r="A755" s="9"/>
      <c r="B755" s="33">
        <v>749</v>
      </c>
      <c r="C755" s="2"/>
      <c r="D755" s="59"/>
      <c r="E755" s="2"/>
      <c r="F755" s="2"/>
      <c r="G755" s="55"/>
      <c r="H755" s="2"/>
      <c r="I755" s="65"/>
      <c r="J755" s="41"/>
      <c r="K755" s="4"/>
      <c r="L755" s="4"/>
      <c r="M755" s="4"/>
      <c r="N755" s="4"/>
      <c r="O755" s="4"/>
      <c r="P755" s="4"/>
      <c r="Q755" s="4"/>
      <c r="R755" s="4"/>
      <c r="S755" s="4"/>
      <c r="CE755" s="32">
        <f t="shared" si="22"/>
        <v>0</v>
      </c>
      <c r="CF755" s="32">
        <f t="shared" si="23"/>
        <v>0</v>
      </c>
    </row>
    <row r="756" spans="1:84" ht="14.25" customHeight="1">
      <c r="A756" s="9"/>
      <c r="B756" s="33">
        <v>750</v>
      </c>
      <c r="C756" s="2"/>
      <c r="D756" s="59"/>
      <c r="E756" s="2"/>
      <c r="F756" s="2"/>
      <c r="G756" s="55"/>
      <c r="H756" s="2"/>
      <c r="I756" s="65"/>
      <c r="J756" s="41"/>
      <c r="K756" s="4"/>
      <c r="L756" s="4"/>
      <c r="M756" s="4"/>
      <c r="N756" s="4"/>
      <c r="O756" s="4"/>
      <c r="P756" s="4"/>
      <c r="Q756" s="4"/>
      <c r="R756" s="4"/>
      <c r="S756" s="4"/>
      <c r="CE756" s="32">
        <f t="shared" si="22"/>
        <v>0</v>
      </c>
      <c r="CF756" s="32">
        <f t="shared" si="23"/>
        <v>0</v>
      </c>
    </row>
    <row r="757" spans="1:84" ht="14.25" customHeight="1">
      <c r="A757" s="9"/>
      <c r="B757" s="33">
        <v>751</v>
      </c>
      <c r="C757" s="2"/>
      <c r="D757" s="59"/>
      <c r="E757" s="2"/>
      <c r="F757" s="2"/>
      <c r="G757" s="55"/>
      <c r="H757" s="2"/>
      <c r="I757" s="65"/>
      <c r="J757" s="41"/>
      <c r="K757" s="4"/>
      <c r="L757" s="4"/>
      <c r="M757" s="4"/>
      <c r="N757" s="4"/>
      <c r="O757" s="4"/>
      <c r="P757" s="4"/>
      <c r="Q757" s="4"/>
      <c r="R757" s="4"/>
      <c r="S757" s="4"/>
      <c r="CE757" s="32">
        <f t="shared" si="22"/>
        <v>0</v>
      </c>
      <c r="CF757" s="32">
        <f t="shared" si="23"/>
        <v>0</v>
      </c>
    </row>
    <row r="758" spans="1:84" ht="14.25" customHeight="1">
      <c r="A758" s="9"/>
      <c r="B758" s="33">
        <v>752</v>
      </c>
      <c r="C758" s="2"/>
      <c r="D758" s="59"/>
      <c r="E758" s="2"/>
      <c r="F758" s="2"/>
      <c r="G758" s="55"/>
      <c r="H758" s="2"/>
      <c r="I758" s="65"/>
      <c r="J758" s="41"/>
      <c r="K758" s="4"/>
      <c r="L758" s="4"/>
      <c r="M758" s="4"/>
      <c r="N758" s="4"/>
      <c r="O758" s="4"/>
      <c r="P758" s="4"/>
      <c r="Q758" s="4"/>
      <c r="R758" s="4"/>
      <c r="S758" s="4"/>
      <c r="CE758" s="32">
        <f t="shared" si="22"/>
        <v>0</v>
      </c>
      <c r="CF758" s="32">
        <f t="shared" si="23"/>
        <v>0</v>
      </c>
    </row>
    <row r="759" spans="1:84" ht="14.25" customHeight="1">
      <c r="A759" s="9"/>
      <c r="B759" s="33">
        <v>753</v>
      </c>
      <c r="C759" s="2"/>
      <c r="D759" s="59"/>
      <c r="E759" s="2"/>
      <c r="F759" s="2"/>
      <c r="G759" s="55"/>
      <c r="H759" s="2"/>
      <c r="I759" s="65"/>
      <c r="J759" s="41"/>
      <c r="K759" s="4"/>
      <c r="L759" s="4"/>
      <c r="M759" s="4"/>
      <c r="N759" s="4"/>
      <c r="O759" s="4"/>
      <c r="P759" s="4"/>
      <c r="Q759" s="4"/>
      <c r="R759" s="4"/>
      <c r="S759" s="4"/>
      <c r="CE759" s="32">
        <f t="shared" si="22"/>
        <v>0</v>
      </c>
      <c r="CF759" s="32">
        <f t="shared" si="23"/>
        <v>0</v>
      </c>
    </row>
    <row r="760" spans="1:84" ht="14.25" customHeight="1">
      <c r="A760" s="9"/>
      <c r="B760" s="33">
        <v>754</v>
      </c>
      <c r="C760" s="2"/>
      <c r="D760" s="59"/>
      <c r="E760" s="2"/>
      <c r="F760" s="2"/>
      <c r="G760" s="55"/>
      <c r="H760" s="2"/>
      <c r="I760" s="65"/>
      <c r="J760" s="41"/>
      <c r="K760" s="4"/>
      <c r="L760" s="4"/>
      <c r="M760" s="4"/>
      <c r="N760" s="4"/>
      <c r="O760" s="4"/>
      <c r="P760" s="4"/>
      <c r="Q760" s="4"/>
      <c r="R760" s="4"/>
      <c r="S760" s="4"/>
      <c r="CE760" s="32">
        <f t="shared" si="22"/>
        <v>0</v>
      </c>
      <c r="CF760" s="32">
        <f t="shared" si="23"/>
        <v>0</v>
      </c>
    </row>
    <row r="761" spans="1:84" ht="14.25" customHeight="1">
      <c r="A761" s="9"/>
      <c r="B761" s="33">
        <v>755</v>
      </c>
      <c r="C761" s="2"/>
      <c r="D761" s="59"/>
      <c r="E761" s="2"/>
      <c r="F761" s="2"/>
      <c r="G761" s="55"/>
      <c r="H761" s="2"/>
      <c r="I761" s="65"/>
      <c r="J761" s="41"/>
      <c r="K761" s="4"/>
      <c r="L761" s="4"/>
      <c r="M761" s="4"/>
      <c r="N761" s="4"/>
      <c r="O761" s="4"/>
      <c r="P761" s="4"/>
      <c r="Q761" s="4"/>
      <c r="R761" s="4"/>
      <c r="S761" s="4"/>
      <c r="CE761" s="32">
        <f t="shared" si="22"/>
        <v>0</v>
      </c>
      <c r="CF761" s="32">
        <f t="shared" si="23"/>
        <v>0</v>
      </c>
    </row>
    <row r="762" spans="1:84" ht="14.25" customHeight="1">
      <c r="A762" s="9"/>
      <c r="B762" s="33">
        <v>756</v>
      </c>
      <c r="C762" s="2"/>
      <c r="D762" s="59"/>
      <c r="E762" s="2"/>
      <c r="F762" s="2"/>
      <c r="G762" s="55"/>
      <c r="H762" s="2"/>
      <c r="I762" s="65"/>
      <c r="J762" s="41"/>
      <c r="K762" s="4"/>
      <c r="L762" s="4"/>
      <c r="M762" s="4"/>
      <c r="N762" s="4"/>
      <c r="O762" s="4"/>
      <c r="P762" s="4"/>
      <c r="Q762" s="4"/>
      <c r="R762" s="4"/>
      <c r="S762" s="4"/>
      <c r="CE762" s="32">
        <f t="shared" si="22"/>
        <v>0</v>
      </c>
      <c r="CF762" s="32">
        <f t="shared" si="23"/>
        <v>0</v>
      </c>
    </row>
    <row r="763" spans="1:84" ht="14.25" customHeight="1">
      <c r="A763" s="9"/>
      <c r="B763" s="33">
        <v>757</v>
      </c>
      <c r="C763" s="2"/>
      <c r="D763" s="59"/>
      <c r="E763" s="2"/>
      <c r="F763" s="2"/>
      <c r="G763" s="55"/>
      <c r="H763" s="2"/>
      <c r="I763" s="65"/>
      <c r="J763" s="41"/>
      <c r="K763" s="4"/>
      <c r="L763" s="4"/>
      <c r="M763" s="4"/>
      <c r="N763" s="4"/>
      <c r="O763" s="4"/>
      <c r="P763" s="4"/>
      <c r="Q763" s="4"/>
      <c r="R763" s="4"/>
      <c r="S763" s="4"/>
      <c r="CE763" s="32">
        <f t="shared" si="22"/>
        <v>0</v>
      </c>
      <c r="CF763" s="32">
        <f t="shared" si="23"/>
        <v>0</v>
      </c>
    </row>
    <row r="764" spans="1:84" ht="14.25" customHeight="1">
      <c r="A764" s="9"/>
      <c r="B764" s="33">
        <v>758</v>
      </c>
      <c r="C764" s="2"/>
      <c r="D764" s="59"/>
      <c r="E764" s="2"/>
      <c r="F764" s="2"/>
      <c r="G764" s="55"/>
      <c r="H764" s="2"/>
      <c r="I764" s="65"/>
      <c r="J764" s="41"/>
      <c r="K764" s="4"/>
      <c r="L764" s="4"/>
      <c r="M764" s="4"/>
      <c r="N764" s="4"/>
      <c r="O764" s="4"/>
      <c r="P764" s="4"/>
      <c r="Q764" s="4"/>
      <c r="R764" s="4"/>
      <c r="S764" s="4"/>
      <c r="CE764" s="32">
        <f t="shared" si="22"/>
        <v>0</v>
      </c>
      <c r="CF764" s="32">
        <f t="shared" si="23"/>
        <v>0</v>
      </c>
    </row>
    <row r="765" spans="1:84" ht="14.25" customHeight="1">
      <c r="A765" s="9"/>
      <c r="B765" s="33">
        <v>759</v>
      </c>
      <c r="C765" s="2"/>
      <c r="D765" s="59"/>
      <c r="E765" s="2"/>
      <c r="F765" s="2"/>
      <c r="G765" s="55"/>
      <c r="H765" s="2"/>
      <c r="I765" s="65"/>
      <c r="J765" s="41"/>
      <c r="K765" s="4"/>
      <c r="L765" s="4"/>
      <c r="M765" s="4"/>
      <c r="N765" s="4"/>
      <c r="O765" s="4"/>
      <c r="P765" s="4"/>
      <c r="Q765" s="4"/>
      <c r="R765" s="4"/>
      <c r="S765" s="4"/>
      <c r="CE765" s="32">
        <f t="shared" si="22"/>
        <v>0</v>
      </c>
      <c r="CF765" s="32">
        <f t="shared" si="23"/>
        <v>0</v>
      </c>
    </row>
    <row r="766" spans="1:84" ht="14.25" customHeight="1">
      <c r="A766" s="9"/>
      <c r="B766" s="33">
        <v>760</v>
      </c>
      <c r="C766" s="2"/>
      <c r="D766" s="59"/>
      <c r="E766" s="2"/>
      <c r="F766" s="2"/>
      <c r="G766" s="55"/>
      <c r="H766" s="2"/>
      <c r="I766" s="65"/>
      <c r="J766" s="41"/>
      <c r="K766" s="4"/>
      <c r="L766" s="4"/>
      <c r="M766" s="4"/>
      <c r="N766" s="4"/>
      <c r="O766" s="4"/>
      <c r="P766" s="4"/>
      <c r="Q766" s="4"/>
      <c r="R766" s="4"/>
      <c r="S766" s="4"/>
      <c r="CE766" s="32">
        <f t="shared" si="22"/>
        <v>0</v>
      </c>
      <c r="CF766" s="32">
        <f t="shared" si="23"/>
        <v>0</v>
      </c>
    </row>
    <row r="767" spans="1:84" ht="14.25" customHeight="1">
      <c r="A767" s="9"/>
      <c r="B767" s="33">
        <v>761</v>
      </c>
      <c r="C767" s="2"/>
      <c r="D767" s="59"/>
      <c r="E767" s="2"/>
      <c r="F767" s="2"/>
      <c r="G767" s="55"/>
      <c r="H767" s="2"/>
      <c r="I767" s="65"/>
      <c r="J767" s="41"/>
      <c r="K767" s="4"/>
      <c r="L767" s="4"/>
      <c r="M767" s="4"/>
      <c r="N767" s="4"/>
      <c r="O767" s="4"/>
      <c r="P767" s="4"/>
      <c r="Q767" s="4"/>
      <c r="R767" s="4"/>
      <c r="S767" s="4"/>
      <c r="CE767" s="32">
        <f t="shared" si="22"/>
        <v>0</v>
      </c>
      <c r="CF767" s="32">
        <f t="shared" si="23"/>
        <v>0</v>
      </c>
    </row>
    <row r="768" spans="1:84" ht="14.25" customHeight="1">
      <c r="A768" s="9"/>
      <c r="B768" s="33">
        <v>762</v>
      </c>
      <c r="C768" s="2"/>
      <c r="D768" s="59"/>
      <c r="E768" s="2"/>
      <c r="F768" s="2"/>
      <c r="G768" s="55"/>
      <c r="H768" s="2"/>
      <c r="I768" s="65"/>
      <c r="J768" s="41"/>
      <c r="K768" s="4"/>
      <c r="L768" s="4"/>
      <c r="M768" s="4"/>
      <c r="N768" s="4"/>
      <c r="O768" s="4"/>
      <c r="P768" s="4"/>
      <c r="Q768" s="4"/>
      <c r="R768" s="4"/>
      <c r="S768" s="4"/>
      <c r="CE768" s="32">
        <f t="shared" si="22"/>
        <v>0</v>
      </c>
      <c r="CF768" s="32">
        <f t="shared" si="23"/>
        <v>0</v>
      </c>
    </row>
    <row r="769" spans="1:84" ht="14.25" customHeight="1">
      <c r="A769" s="9"/>
      <c r="B769" s="33">
        <v>763</v>
      </c>
      <c r="C769" s="2"/>
      <c r="D769" s="59"/>
      <c r="E769" s="2"/>
      <c r="F769" s="2"/>
      <c r="G769" s="55"/>
      <c r="H769" s="2"/>
      <c r="I769" s="65"/>
      <c r="J769" s="41"/>
      <c r="K769" s="4"/>
      <c r="L769" s="4"/>
      <c r="M769" s="4"/>
      <c r="N769" s="4"/>
      <c r="O769" s="4"/>
      <c r="P769" s="4"/>
      <c r="Q769" s="4"/>
      <c r="R769" s="4"/>
      <c r="S769" s="4"/>
      <c r="CE769" s="32">
        <f t="shared" si="22"/>
        <v>0</v>
      </c>
      <c r="CF769" s="32">
        <f t="shared" si="23"/>
        <v>0</v>
      </c>
    </row>
    <row r="770" spans="1:84" ht="14.25" customHeight="1">
      <c r="A770" s="9"/>
      <c r="B770" s="33">
        <v>764</v>
      </c>
      <c r="C770" s="2"/>
      <c r="D770" s="59"/>
      <c r="E770" s="2"/>
      <c r="F770" s="2"/>
      <c r="G770" s="55"/>
      <c r="H770" s="2"/>
      <c r="I770" s="65"/>
      <c r="J770" s="41"/>
      <c r="K770" s="4"/>
      <c r="L770" s="4"/>
      <c r="M770" s="4"/>
      <c r="N770" s="4"/>
      <c r="O770" s="4"/>
      <c r="P770" s="4"/>
      <c r="Q770" s="4"/>
      <c r="R770" s="4"/>
      <c r="S770" s="4"/>
      <c r="CE770" s="32">
        <f t="shared" si="22"/>
        <v>0</v>
      </c>
      <c r="CF770" s="32">
        <f t="shared" si="23"/>
        <v>0</v>
      </c>
    </row>
    <row r="771" spans="1:84" ht="14.25" customHeight="1">
      <c r="A771" s="9"/>
      <c r="B771" s="33">
        <v>765</v>
      </c>
      <c r="C771" s="2"/>
      <c r="D771" s="59"/>
      <c r="E771" s="2"/>
      <c r="F771" s="2"/>
      <c r="G771" s="55"/>
      <c r="H771" s="2"/>
      <c r="I771" s="65"/>
      <c r="J771" s="41"/>
      <c r="K771" s="4"/>
      <c r="L771" s="4"/>
      <c r="M771" s="4"/>
      <c r="N771" s="4"/>
      <c r="O771" s="4"/>
      <c r="P771" s="4"/>
      <c r="Q771" s="4"/>
      <c r="R771" s="4"/>
      <c r="S771" s="4"/>
      <c r="CE771" s="32">
        <f t="shared" si="22"/>
        <v>0</v>
      </c>
      <c r="CF771" s="32">
        <f t="shared" si="23"/>
        <v>0</v>
      </c>
    </row>
    <row r="772" spans="1:84" ht="14.25" customHeight="1">
      <c r="A772" s="9"/>
      <c r="B772" s="33">
        <v>766</v>
      </c>
      <c r="C772" s="2"/>
      <c r="D772" s="59"/>
      <c r="E772" s="2"/>
      <c r="F772" s="2"/>
      <c r="G772" s="55"/>
      <c r="H772" s="2"/>
      <c r="I772" s="65"/>
      <c r="J772" s="41"/>
      <c r="K772" s="4"/>
      <c r="L772" s="4"/>
      <c r="M772" s="4"/>
      <c r="N772" s="4"/>
      <c r="O772" s="4"/>
      <c r="P772" s="4"/>
      <c r="Q772" s="4"/>
      <c r="R772" s="4"/>
      <c r="S772" s="4"/>
      <c r="CE772" s="32">
        <f t="shared" si="22"/>
        <v>0</v>
      </c>
      <c r="CF772" s="32">
        <f t="shared" si="23"/>
        <v>0</v>
      </c>
    </row>
    <row r="773" spans="1:84" ht="14.25" customHeight="1">
      <c r="A773" s="9"/>
      <c r="B773" s="33">
        <v>767</v>
      </c>
      <c r="C773" s="2"/>
      <c r="D773" s="59"/>
      <c r="E773" s="2"/>
      <c r="F773" s="2"/>
      <c r="G773" s="55"/>
      <c r="H773" s="2"/>
      <c r="I773" s="65"/>
      <c r="J773" s="41"/>
      <c r="K773" s="4"/>
      <c r="L773" s="4"/>
      <c r="M773" s="4"/>
      <c r="N773" s="4"/>
      <c r="O773" s="4"/>
      <c r="P773" s="4"/>
      <c r="Q773" s="4"/>
      <c r="R773" s="4"/>
      <c r="S773" s="4"/>
      <c r="CE773" s="32">
        <f t="shared" si="22"/>
        <v>0</v>
      </c>
      <c r="CF773" s="32">
        <f t="shared" si="23"/>
        <v>0</v>
      </c>
    </row>
    <row r="774" spans="1:84" ht="14.25" customHeight="1">
      <c r="A774" s="9"/>
      <c r="B774" s="33">
        <v>768</v>
      </c>
      <c r="C774" s="2"/>
      <c r="D774" s="59"/>
      <c r="E774" s="2"/>
      <c r="F774" s="2"/>
      <c r="G774" s="55"/>
      <c r="H774" s="2"/>
      <c r="I774" s="65"/>
      <c r="J774" s="41"/>
      <c r="K774" s="4"/>
      <c r="L774" s="4"/>
      <c r="M774" s="4"/>
      <c r="N774" s="4"/>
      <c r="O774" s="4"/>
      <c r="P774" s="4"/>
      <c r="Q774" s="4"/>
      <c r="R774" s="4"/>
      <c r="S774" s="4"/>
      <c r="CE774" s="32">
        <f t="shared" si="22"/>
        <v>0</v>
      </c>
      <c r="CF774" s="32">
        <f t="shared" si="23"/>
        <v>0</v>
      </c>
    </row>
    <row r="775" spans="1:84" ht="14.25" customHeight="1">
      <c r="A775" s="9"/>
      <c r="B775" s="33">
        <v>769</v>
      </c>
      <c r="C775" s="2"/>
      <c r="D775" s="59"/>
      <c r="E775" s="2"/>
      <c r="F775" s="2"/>
      <c r="G775" s="55"/>
      <c r="H775" s="2"/>
      <c r="I775" s="65"/>
      <c r="J775" s="41"/>
      <c r="K775" s="4"/>
      <c r="L775" s="4"/>
      <c r="M775" s="4"/>
      <c r="N775" s="4"/>
      <c r="O775" s="4"/>
      <c r="P775" s="4"/>
      <c r="Q775" s="4"/>
      <c r="R775" s="4"/>
      <c r="S775" s="4"/>
      <c r="CE775" s="32">
        <f t="shared" ref="CE775:CE838" si="24">IF(C775&lt;&gt;"",1,0)</f>
        <v>0</v>
      </c>
      <c r="CF775" s="32">
        <f t="shared" ref="CF775:CF838" si="25">IF(CE775=1,IF(E775&lt;&gt;"",IF(E775&lt;400,1,0),0),0)</f>
        <v>0</v>
      </c>
    </row>
    <row r="776" spans="1:84" ht="14.25" customHeight="1">
      <c r="A776" s="9"/>
      <c r="B776" s="33">
        <v>770</v>
      </c>
      <c r="C776" s="2"/>
      <c r="D776" s="59"/>
      <c r="E776" s="2"/>
      <c r="F776" s="2"/>
      <c r="G776" s="55"/>
      <c r="H776" s="2"/>
      <c r="I776" s="65"/>
      <c r="J776" s="41"/>
      <c r="K776" s="4"/>
      <c r="L776" s="4"/>
      <c r="M776" s="4"/>
      <c r="N776" s="4"/>
      <c r="O776" s="4"/>
      <c r="P776" s="4"/>
      <c r="Q776" s="4"/>
      <c r="R776" s="4"/>
      <c r="S776" s="4"/>
      <c r="CE776" s="32">
        <f t="shared" si="24"/>
        <v>0</v>
      </c>
      <c r="CF776" s="32">
        <f t="shared" si="25"/>
        <v>0</v>
      </c>
    </row>
    <row r="777" spans="1:84" ht="14.25" customHeight="1">
      <c r="A777" s="9"/>
      <c r="B777" s="33">
        <v>771</v>
      </c>
      <c r="C777" s="2"/>
      <c r="D777" s="59"/>
      <c r="E777" s="2"/>
      <c r="F777" s="2"/>
      <c r="G777" s="55"/>
      <c r="H777" s="2"/>
      <c r="I777" s="65"/>
      <c r="J777" s="41"/>
      <c r="K777" s="4"/>
      <c r="L777" s="4"/>
      <c r="M777" s="4"/>
      <c r="N777" s="4"/>
      <c r="O777" s="4"/>
      <c r="P777" s="4"/>
      <c r="Q777" s="4"/>
      <c r="R777" s="4"/>
      <c r="S777" s="4"/>
      <c r="CE777" s="32">
        <f t="shared" si="24"/>
        <v>0</v>
      </c>
      <c r="CF777" s="32">
        <f t="shared" si="25"/>
        <v>0</v>
      </c>
    </row>
    <row r="778" spans="1:84" ht="14.25" customHeight="1">
      <c r="A778" s="9"/>
      <c r="B778" s="33">
        <v>772</v>
      </c>
      <c r="C778" s="2"/>
      <c r="D778" s="59"/>
      <c r="E778" s="2"/>
      <c r="F778" s="2"/>
      <c r="G778" s="55"/>
      <c r="H778" s="2"/>
      <c r="I778" s="65"/>
      <c r="J778" s="41"/>
      <c r="K778" s="4"/>
      <c r="L778" s="4"/>
      <c r="M778" s="4"/>
      <c r="N778" s="4"/>
      <c r="O778" s="4"/>
      <c r="P778" s="4"/>
      <c r="Q778" s="4"/>
      <c r="R778" s="4"/>
      <c r="S778" s="4"/>
      <c r="CE778" s="32">
        <f t="shared" si="24"/>
        <v>0</v>
      </c>
      <c r="CF778" s="32">
        <f t="shared" si="25"/>
        <v>0</v>
      </c>
    </row>
    <row r="779" spans="1:84" ht="14.25" customHeight="1">
      <c r="A779" s="9"/>
      <c r="B779" s="33">
        <v>773</v>
      </c>
      <c r="C779" s="2"/>
      <c r="D779" s="59"/>
      <c r="E779" s="2"/>
      <c r="F779" s="2"/>
      <c r="G779" s="55"/>
      <c r="H779" s="2"/>
      <c r="I779" s="65"/>
      <c r="J779" s="41"/>
      <c r="K779" s="4"/>
      <c r="L779" s="4"/>
      <c r="M779" s="4"/>
      <c r="N779" s="4"/>
      <c r="O779" s="4"/>
      <c r="P779" s="4"/>
      <c r="Q779" s="4"/>
      <c r="R779" s="4"/>
      <c r="S779" s="4"/>
      <c r="CE779" s="32">
        <f t="shared" si="24"/>
        <v>0</v>
      </c>
      <c r="CF779" s="32">
        <f t="shared" si="25"/>
        <v>0</v>
      </c>
    </row>
    <row r="780" spans="1:84" ht="14.25" customHeight="1">
      <c r="A780" s="9"/>
      <c r="B780" s="33">
        <v>774</v>
      </c>
      <c r="C780" s="2"/>
      <c r="D780" s="59"/>
      <c r="E780" s="2"/>
      <c r="F780" s="2"/>
      <c r="G780" s="55"/>
      <c r="H780" s="2"/>
      <c r="I780" s="65"/>
      <c r="J780" s="41"/>
      <c r="K780" s="4"/>
      <c r="L780" s="4"/>
      <c r="M780" s="4"/>
      <c r="N780" s="4"/>
      <c r="O780" s="4"/>
      <c r="P780" s="4"/>
      <c r="Q780" s="4"/>
      <c r="R780" s="4"/>
      <c r="S780" s="4"/>
      <c r="CE780" s="32">
        <f t="shared" si="24"/>
        <v>0</v>
      </c>
      <c r="CF780" s="32">
        <f t="shared" si="25"/>
        <v>0</v>
      </c>
    </row>
    <row r="781" spans="1:84" ht="14.25" customHeight="1">
      <c r="A781" s="9"/>
      <c r="B781" s="33">
        <v>775</v>
      </c>
      <c r="C781" s="2"/>
      <c r="D781" s="59"/>
      <c r="E781" s="2"/>
      <c r="F781" s="2"/>
      <c r="G781" s="55"/>
      <c r="H781" s="2"/>
      <c r="I781" s="65"/>
      <c r="J781" s="41"/>
      <c r="K781" s="4"/>
      <c r="L781" s="4"/>
      <c r="M781" s="4"/>
      <c r="N781" s="4"/>
      <c r="O781" s="4"/>
      <c r="P781" s="4"/>
      <c r="Q781" s="4"/>
      <c r="R781" s="4"/>
      <c r="S781" s="4"/>
      <c r="CE781" s="32">
        <f t="shared" si="24"/>
        <v>0</v>
      </c>
      <c r="CF781" s="32">
        <f t="shared" si="25"/>
        <v>0</v>
      </c>
    </row>
    <row r="782" spans="1:84" ht="14.25" customHeight="1">
      <c r="A782" s="9"/>
      <c r="B782" s="33">
        <v>776</v>
      </c>
      <c r="C782" s="2"/>
      <c r="D782" s="59"/>
      <c r="E782" s="2"/>
      <c r="F782" s="2"/>
      <c r="G782" s="55"/>
      <c r="H782" s="2"/>
      <c r="I782" s="65"/>
      <c r="J782" s="41"/>
      <c r="K782" s="4"/>
      <c r="L782" s="4"/>
      <c r="M782" s="4"/>
      <c r="N782" s="4"/>
      <c r="O782" s="4"/>
      <c r="P782" s="4"/>
      <c r="Q782" s="4"/>
      <c r="R782" s="4"/>
      <c r="S782" s="4"/>
      <c r="CE782" s="32">
        <f t="shared" si="24"/>
        <v>0</v>
      </c>
      <c r="CF782" s="32">
        <f t="shared" si="25"/>
        <v>0</v>
      </c>
    </row>
    <row r="783" spans="1:84" ht="14.25" customHeight="1">
      <c r="A783" s="9"/>
      <c r="B783" s="33">
        <v>777</v>
      </c>
      <c r="C783" s="2"/>
      <c r="D783" s="59"/>
      <c r="E783" s="2"/>
      <c r="F783" s="2"/>
      <c r="G783" s="55"/>
      <c r="H783" s="2"/>
      <c r="I783" s="65"/>
      <c r="J783" s="41"/>
      <c r="K783" s="4"/>
      <c r="L783" s="4"/>
      <c r="M783" s="4"/>
      <c r="N783" s="4"/>
      <c r="O783" s="4"/>
      <c r="P783" s="4"/>
      <c r="Q783" s="4"/>
      <c r="R783" s="4"/>
      <c r="S783" s="4"/>
      <c r="CE783" s="32">
        <f t="shared" si="24"/>
        <v>0</v>
      </c>
      <c r="CF783" s="32">
        <f t="shared" si="25"/>
        <v>0</v>
      </c>
    </row>
    <row r="784" spans="1:84" ht="14.25" customHeight="1">
      <c r="A784" s="9"/>
      <c r="B784" s="33">
        <v>778</v>
      </c>
      <c r="C784" s="2"/>
      <c r="D784" s="59"/>
      <c r="E784" s="2"/>
      <c r="F784" s="2"/>
      <c r="G784" s="55"/>
      <c r="H784" s="2"/>
      <c r="I784" s="65"/>
      <c r="J784" s="41"/>
      <c r="K784" s="4"/>
      <c r="L784" s="4"/>
      <c r="M784" s="4"/>
      <c r="N784" s="4"/>
      <c r="O784" s="4"/>
      <c r="P784" s="4"/>
      <c r="Q784" s="4"/>
      <c r="R784" s="4"/>
      <c r="S784" s="4"/>
      <c r="CE784" s="32">
        <f t="shared" si="24"/>
        <v>0</v>
      </c>
      <c r="CF784" s="32">
        <f t="shared" si="25"/>
        <v>0</v>
      </c>
    </row>
    <row r="785" spans="1:84" ht="14.25" customHeight="1">
      <c r="A785" s="9"/>
      <c r="B785" s="33">
        <v>779</v>
      </c>
      <c r="C785" s="2"/>
      <c r="D785" s="59"/>
      <c r="E785" s="2"/>
      <c r="F785" s="2"/>
      <c r="G785" s="55"/>
      <c r="H785" s="2"/>
      <c r="I785" s="65"/>
      <c r="J785" s="41"/>
      <c r="K785" s="4"/>
      <c r="L785" s="4"/>
      <c r="M785" s="4"/>
      <c r="N785" s="4"/>
      <c r="O785" s="4"/>
      <c r="P785" s="4"/>
      <c r="Q785" s="4"/>
      <c r="R785" s="4"/>
      <c r="S785" s="4"/>
      <c r="CE785" s="32">
        <f t="shared" si="24"/>
        <v>0</v>
      </c>
      <c r="CF785" s="32">
        <f t="shared" si="25"/>
        <v>0</v>
      </c>
    </row>
    <row r="786" spans="1:84" ht="14.25" customHeight="1">
      <c r="A786" s="9"/>
      <c r="B786" s="33">
        <v>780</v>
      </c>
      <c r="C786" s="2"/>
      <c r="D786" s="59"/>
      <c r="E786" s="2"/>
      <c r="F786" s="2"/>
      <c r="G786" s="55"/>
      <c r="H786" s="2"/>
      <c r="I786" s="65"/>
      <c r="J786" s="41"/>
      <c r="K786" s="4"/>
      <c r="L786" s="4"/>
      <c r="M786" s="4"/>
      <c r="N786" s="4"/>
      <c r="O786" s="4"/>
      <c r="P786" s="4"/>
      <c r="Q786" s="4"/>
      <c r="R786" s="4"/>
      <c r="S786" s="4"/>
      <c r="CE786" s="32">
        <f t="shared" si="24"/>
        <v>0</v>
      </c>
      <c r="CF786" s="32">
        <f t="shared" si="25"/>
        <v>0</v>
      </c>
    </row>
    <row r="787" spans="1:84" ht="14.25" customHeight="1">
      <c r="A787" s="9"/>
      <c r="B787" s="33">
        <v>781</v>
      </c>
      <c r="C787" s="2"/>
      <c r="D787" s="59"/>
      <c r="E787" s="2"/>
      <c r="F787" s="2"/>
      <c r="G787" s="55"/>
      <c r="H787" s="2"/>
      <c r="I787" s="65"/>
      <c r="J787" s="41"/>
      <c r="K787" s="4"/>
      <c r="L787" s="4"/>
      <c r="M787" s="4"/>
      <c r="N787" s="4"/>
      <c r="O787" s="4"/>
      <c r="P787" s="4"/>
      <c r="Q787" s="4"/>
      <c r="R787" s="4"/>
      <c r="S787" s="4"/>
      <c r="CE787" s="32">
        <f t="shared" si="24"/>
        <v>0</v>
      </c>
      <c r="CF787" s="32">
        <f t="shared" si="25"/>
        <v>0</v>
      </c>
    </row>
    <row r="788" spans="1:84" ht="14.25" customHeight="1">
      <c r="A788" s="9"/>
      <c r="B788" s="33">
        <v>782</v>
      </c>
      <c r="C788" s="2"/>
      <c r="D788" s="59"/>
      <c r="E788" s="2"/>
      <c r="F788" s="2"/>
      <c r="G788" s="55"/>
      <c r="H788" s="2"/>
      <c r="I788" s="65"/>
      <c r="J788" s="41"/>
      <c r="K788" s="4"/>
      <c r="L788" s="4"/>
      <c r="M788" s="4"/>
      <c r="N788" s="4"/>
      <c r="O788" s="4"/>
      <c r="P788" s="4"/>
      <c r="Q788" s="4"/>
      <c r="R788" s="4"/>
      <c r="S788" s="4"/>
      <c r="CE788" s="32">
        <f t="shared" si="24"/>
        <v>0</v>
      </c>
      <c r="CF788" s="32">
        <f t="shared" si="25"/>
        <v>0</v>
      </c>
    </row>
    <row r="789" spans="1:84" ht="14.25" customHeight="1">
      <c r="A789" s="9"/>
      <c r="B789" s="33">
        <v>783</v>
      </c>
      <c r="C789" s="2"/>
      <c r="D789" s="59"/>
      <c r="E789" s="2"/>
      <c r="F789" s="2"/>
      <c r="G789" s="55"/>
      <c r="H789" s="2"/>
      <c r="I789" s="65"/>
      <c r="J789" s="41"/>
      <c r="K789" s="4"/>
      <c r="L789" s="4"/>
      <c r="M789" s="4"/>
      <c r="N789" s="4"/>
      <c r="O789" s="4"/>
      <c r="P789" s="4"/>
      <c r="Q789" s="4"/>
      <c r="R789" s="4"/>
      <c r="S789" s="4"/>
      <c r="CE789" s="32">
        <f t="shared" si="24"/>
        <v>0</v>
      </c>
      <c r="CF789" s="32">
        <f t="shared" si="25"/>
        <v>0</v>
      </c>
    </row>
    <row r="790" spans="1:84" ht="14.25" customHeight="1">
      <c r="A790" s="9"/>
      <c r="B790" s="33">
        <v>784</v>
      </c>
      <c r="C790" s="2"/>
      <c r="D790" s="59"/>
      <c r="E790" s="2"/>
      <c r="F790" s="2"/>
      <c r="G790" s="55"/>
      <c r="H790" s="2"/>
      <c r="I790" s="65"/>
      <c r="J790" s="41"/>
      <c r="K790" s="4"/>
      <c r="L790" s="4"/>
      <c r="M790" s="4"/>
      <c r="N790" s="4"/>
      <c r="O790" s="4"/>
      <c r="P790" s="4"/>
      <c r="Q790" s="4"/>
      <c r="R790" s="4"/>
      <c r="S790" s="4"/>
      <c r="CE790" s="32">
        <f t="shared" si="24"/>
        <v>0</v>
      </c>
      <c r="CF790" s="32">
        <f t="shared" si="25"/>
        <v>0</v>
      </c>
    </row>
    <row r="791" spans="1:84" ht="14.25" customHeight="1">
      <c r="A791" s="9"/>
      <c r="B791" s="33">
        <v>785</v>
      </c>
      <c r="C791" s="2"/>
      <c r="D791" s="59"/>
      <c r="E791" s="2"/>
      <c r="F791" s="2"/>
      <c r="G791" s="55"/>
      <c r="H791" s="2"/>
      <c r="I791" s="65"/>
      <c r="J791" s="41"/>
      <c r="K791" s="4"/>
      <c r="L791" s="4"/>
      <c r="M791" s="4"/>
      <c r="N791" s="4"/>
      <c r="O791" s="4"/>
      <c r="P791" s="4"/>
      <c r="Q791" s="4"/>
      <c r="R791" s="4"/>
      <c r="S791" s="4"/>
      <c r="CE791" s="32">
        <f t="shared" si="24"/>
        <v>0</v>
      </c>
      <c r="CF791" s="32">
        <f t="shared" si="25"/>
        <v>0</v>
      </c>
    </row>
    <row r="792" spans="1:84" ht="14.25" customHeight="1">
      <c r="A792" s="9"/>
      <c r="B792" s="33">
        <v>786</v>
      </c>
      <c r="C792" s="2"/>
      <c r="D792" s="59"/>
      <c r="E792" s="2"/>
      <c r="F792" s="2"/>
      <c r="G792" s="55"/>
      <c r="H792" s="2"/>
      <c r="I792" s="65"/>
      <c r="J792" s="41"/>
      <c r="K792" s="4"/>
      <c r="L792" s="4"/>
      <c r="M792" s="4"/>
      <c r="N792" s="4"/>
      <c r="O792" s="4"/>
      <c r="P792" s="4"/>
      <c r="Q792" s="4"/>
      <c r="R792" s="4"/>
      <c r="S792" s="4"/>
      <c r="CE792" s="32">
        <f t="shared" si="24"/>
        <v>0</v>
      </c>
      <c r="CF792" s="32">
        <f t="shared" si="25"/>
        <v>0</v>
      </c>
    </row>
    <row r="793" spans="1:84" ht="14.25" customHeight="1">
      <c r="A793" s="9"/>
      <c r="B793" s="33">
        <v>787</v>
      </c>
      <c r="C793" s="2"/>
      <c r="D793" s="59"/>
      <c r="E793" s="2"/>
      <c r="F793" s="2"/>
      <c r="G793" s="55"/>
      <c r="H793" s="2"/>
      <c r="I793" s="65"/>
      <c r="J793" s="41"/>
      <c r="K793" s="4"/>
      <c r="L793" s="4"/>
      <c r="M793" s="4"/>
      <c r="N793" s="4"/>
      <c r="O793" s="4"/>
      <c r="P793" s="4"/>
      <c r="Q793" s="4"/>
      <c r="R793" s="4"/>
      <c r="S793" s="4"/>
      <c r="CE793" s="32">
        <f t="shared" si="24"/>
        <v>0</v>
      </c>
      <c r="CF793" s="32">
        <f t="shared" si="25"/>
        <v>0</v>
      </c>
    </row>
    <row r="794" spans="1:84" ht="14.25" customHeight="1">
      <c r="A794" s="9"/>
      <c r="B794" s="33">
        <v>788</v>
      </c>
      <c r="C794" s="2"/>
      <c r="D794" s="59"/>
      <c r="E794" s="2"/>
      <c r="F794" s="2"/>
      <c r="G794" s="55"/>
      <c r="H794" s="2"/>
      <c r="I794" s="65"/>
      <c r="J794" s="41"/>
      <c r="K794" s="4"/>
      <c r="L794" s="4"/>
      <c r="M794" s="4"/>
      <c r="N794" s="4"/>
      <c r="O794" s="4"/>
      <c r="P794" s="4"/>
      <c r="Q794" s="4"/>
      <c r="R794" s="4"/>
      <c r="S794" s="4"/>
      <c r="CE794" s="32">
        <f t="shared" si="24"/>
        <v>0</v>
      </c>
      <c r="CF794" s="32">
        <f t="shared" si="25"/>
        <v>0</v>
      </c>
    </row>
    <row r="795" spans="1:84" ht="14.25" customHeight="1">
      <c r="A795" s="9"/>
      <c r="B795" s="33">
        <v>789</v>
      </c>
      <c r="C795" s="2"/>
      <c r="D795" s="59"/>
      <c r="E795" s="2"/>
      <c r="F795" s="2"/>
      <c r="G795" s="55"/>
      <c r="H795" s="2"/>
      <c r="I795" s="65"/>
      <c r="J795" s="41"/>
      <c r="K795" s="4"/>
      <c r="L795" s="4"/>
      <c r="M795" s="4"/>
      <c r="N795" s="4"/>
      <c r="O795" s="4"/>
      <c r="P795" s="4"/>
      <c r="Q795" s="4"/>
      <c r="R795" s="4"/>
      <c r="S795" s="4"/>
      <c r="CE795" s="32">
        <f t="shared" si="24"/>
        <v>0</v>
      </c>
      <c r="CF795" s="32">
        <f t="shared" si="25"/>
        <v>0</v>
      </c>
    </row>
    <row r="796" spans="1:84" ht="14.25" customHeight="1">
      <c r="A796" s="9"/>
      <c r="B796" s="33">
        <v>790</v>
      </c>
      <c r="C796" s="2"/>
      <c r="D796" s="59"/>
      <c r="E796" s="2"/>
      <c r="F796" s="2"/>
      <c r="G796" s="55"/>
      <c r="H796" s="2"/>
      <c r="I796" s="65"/>
      <c r="J796" s="41"/>
      <c r="K796" s="4"/>
      <c r="L796" s="4"/>
      <c r="M796" s="4"/>
      <c r="N796" s="4"/>
      <c r="O796" s="4"/>
      <c r="P796" s="4"/>
      <c r="Q796" s="4"/>
      <c r="R796" s="4"/>
      <c r="S796" s="4"/>
      <c r="CE796" s="32">
        <f t="shared" si="24"/>
        <v>0</v>
      </c>
      <c r="CF796" s="32">
        <f t="shared" si="25"/>
        <v>0</v>
      </c>
    </row>
    <row r="797" spans="1:84" ht="14.25" customHeight="1">
      <c r="A797" s="9"/>
      <c r="B797" s="33">
        <v>791</v>
      </c>
      <c r="C797" s="2"/>
      <c r="D797" s="59"/>
      <c r="E797" s="2"/>
      <c r="F797" s="2"/>
      <c r="G797" s="55"/>
      <c r="H797" s="2"/>
      <c r="I797" s="65"/>
      <c r="J797" s="41"/>
      <c r="K797" s="4"/>
      <c r="L797" s="4"/>
      <c r="M797" s="4"/>
      <c r="N797" s="4"/>
      <c r="O797" s="4"/>
      <c r="P797" s="4"/>
      <c r="Q797" s="4"/>
      <c r="R797" s="4"/>
      <c r="S797" s="4"/>
      <c r="CE797" s="32">
        <f t="shared" si="24"/>
        <v>0</v>
      </c>
      <c r="CF797" s="32">
        <f t="shared" si="25"/>
        <v>0</v>
      </c>
    </row>
    <row r="798" spans="1:84" ht="14.25" customHeight="1">
      <c r="A798" s="9"/>
      <c r="B798" s="33">
        <v>792</v>
      </c>
      <c r="C798" s="2"/>
      <c r="D798" s="59"/>
      <c r="E798" s="2"/>
      <c r="F798" s="2"/>
      <c r="G798" s="55"/>
      <c r="H798" s="2"/>
      <c r="I798" s="65"/>
      <c r="J798" s="41"/>
      <c r="K798" s="4"/>
      <c r="L798" s="4"/>
      <c r="M798" s="4"/>
      <c r="N798" s="4"/>
      <c r="O798" s="4"/>
      <c r="P798" s="4"/>
      <c r="Q798" s="4"/>
      <c r="R798" s="4"/>
      <c r="S798" s="4"/>
      <c r="CE798" s="32">
        <f t="shared" si="24"/>
        <v>0</v>
      </c>
      <c r="CF798" s="32">
        <f t="shared" si="25"/>
        <v>0</v>
      </c>
    </row>
    <row r="799" spans="1:84" ht="14.25" customHeight="1">
      <c r="A799" s="9"/>
      <c r="B799" s="33">
        <v>793</v>
      </c>
      <c r="C799" s="2"/>
      <c r="D799" s="59"/>
      <c r="E799" s="2"/>
      <c r="F799" s="2"/>
      <c r="G799" s="55"/>
      <c r="H799" s="2"/>
      <c r="I799" s="65"/>
      <c r="J799" s="41"/>
      <c r="K799" s="4"/>
      <c r="L799" s="4"/>
      <c r="M799" s="4"/>
      <c r="N799" s="4"/>
      <c r="O799" s="4"/>
      <c r="P799" s="4"/>
      <c r="Q799" s="4"/>
      <c r="R799" s="4"/>
      <c r="S799" s="4"/>
      <c r="CE799" s="32">
        <f t="shared" si="24"/>
        <v>0</v>
      </c>
      <c r="CF799" s="32">
        <f t="shared" si="25"/>
        <v>0</v>
      </c>
    </row>
    <row r="800" spans="1:84" ht="14.25" customHeight="1">
      <c r="A800" s="9"/>
      <c r="B800" s="33">
        <v>794</v>
      </c>
      <c r="C800" s="2"/>
      <c r="D800" s="59"/>
      <c r="E800" s="2"/>
      <c r="F800" s="2"/>
      <c r="G800" s="55"/>
      <c r="H800" s="2"/>
      <c r="I800" s="65"/>
      <c r="J800" s="41"/>
      <c r="K800" s="4"/>
      <c r="L800" s="4"/>
      <c r="M800" s="4"/>
      <c r="N800" s="4"/>
      <c r="O800" s="4"/>
      <c r="P800" s="4"/>
      <c r="Q800" s="4"/>
      <c r="R800" s="4"/>
      <c r="S800" s="4"/>
      <c r="CE800" s="32">
        <f t="shared" si="24"/>
        <v>0</v>
      </c>
      <c r="CF800" s="32">
        <f t="shared" si="25"/>
        <v>0</v>
      </c>
    </row>
    <row r="801" spans="1:84" ht="14.25" customHeight="1">
      <c r="A801" s="9"/>
      <c r="B801" s="33">
        <v>795</v>
      </c>
      <c r="C801" s="2"/>
      <c r="D801" s="59"/>
      <c r="E801" s="2"/>
      <c r="F801" s="2"/>
      <c r="G801" s="55"/>
      <c r="H801" s="2"/>
      <c r="I801" s="65"/>
      <c r="J801" s="41"/>
      <c r="K801" s="4"/>
      <c r="L801" s="4"/>
      <c r="M801" s="4"/>
      <c r="N801" s="4"/>
      <c r="O801" s="4"/>
      <c r="P801" s="4"/>
      <c r="Q801" s="4"/>
      <c r="R801" s="4"/>
      <c r="S801" s="4"/>
      <c r="CE801" s="32">
        <f t="shared" si="24"/>
        <v>0</v>
      </c>
      <c r="CF801" s="32">
        <f t="shared" si="25"/>
        <v>0</v>
      </c>
    </row>
    <row r="802" spans="1:84" ht="14.25" customHeight="1">
      <c r="A802" s="9"/>
      <c r="B802" s="33">
        <v>796</v>
      </c>
      <c r="C802" s="2"/>
      <c r="D802" s="59"/>
      <c r="E802" s="2"/>
      <c r="F802" s="2"/>
      <c r="G802" s="55"/>
      <c r="H802" s="2"/>
      <c r="I802" s="65"/>
      <c r="J802" s="41"/>
      <c r="K802" s="4"/>
      <c r="L802" s="4"/>
      <c r="M802" s="4"/>
      <c r="N802" s="4"/>
      <c r="O802" s="4"/>
      <c r="P802" s="4"/>
      <c r="Q802" s="4"/>
      <c r="R802" s="4"/>
      <c r="S802" s="4"/>
      <c r="CE802" s="32">
        <f t="shared" si="24"/>
        <v>0</v>
      </c>
      <c r="CF802" s="32">
        <f t="shared" si="25"/>
        <v>0</v>
      </c>
    </row>
    <row r="803" spans="1:84" ht="14.25" customHeight="1">
      <c r="A803" s="9"/>
      <c r="B803" s="33">
        <v>797</v>
      </c>
      <c r="C803" s="2"/>
      <c r="D803" s="59"/>
      <c r="E803" s="2"/>
      <c r="F803" s="2"/>
      <c r="G803" s="55"/>
      <c r="H803" s="2"/>
      <c r="I803" s="65"/>
      <c r="J803" s="41"/>
      <c r="K803" s="4"/>
      <c r="L803" s="4"/>
      <c r="M803" s="4"/>
      <c r="N803" s="4"/>
      <c r="O803" s="4"/>
      <c r="P803" s="4"/>
      <c r="Q803" s="4"/>
      <c r="R803" s="4"/>
      <c r="S803" s="4"/>
      <c r="CE803" s="32">
        <f t="shared" si="24"/>
        <v>0</v>
      </c>
      <c r="CF803" s="32">
        <f t="shared" si="25"/>
        <v>0</v>
      </c>
    </row>
    <row r="804" spans="1:84" ht="14.25" customHeight="1">
      <c r="A804" s="9"/>
      <c r="B804" s="33">
        <v>798</v>
      </c>
      <c r="C804" s="2"/>
      <c r="D804" s="59"/>
      <c r="E804" s="2"/>
      <c r="F804" s="2"/>
      <c r="G804" s="55"/>
      <c r="H804" s="2"/>
      <c r="I804" s="65"/>
      <c r="J804" s="41"/>
      <c r="K804" s="4"/>
      <c r="L804" s="4"/>
      <c r="M804" s="4"/>
      <c r="N804" s="4"/>
      <c r="O804" s="4"/>
      <c r="P804" s="4"/>
      <c r="Q804" s="4"/>
      <c r="R804" s="4"/>
      <c r="S804" s="4"/>
      <c r="CE804" s="32">
        <f t="shared" si="24"/>
        <v>0</v>
      </c>
      <c r="CF804" s="32">
        <f t="shared" si="25"/>
        <v>0</v>
      </c>
    </row>
    <row r="805" spans="1:84" ht="14.25" customHeight="1">
      <c r="A805" s="9"/>
      <c r="B805" s="33">
        <v>799</v>
      </c>
      <c r="C805" s="2"/>
      <c r="D805" s="59"/>
      <c r="E805" s="2"/>
      <c r="F805" s="2"/>
      <c r="G805" s="55"/>
      <c r="H805" s="2"/>
      <c r="I805" s="65"/>
      <c r="J805" s="41"/>
      <c r="K805" s="4"/>
      <c r="L805" s="4"/>
      <c r="M805" s="4"/>
      <c r="N805" s="4"/>
      <c r="O805" s="4"/>
      <c r="P805" s="4"/>
      <c r="Q805" s="4"/>
      <c r="R805" s="4"/>
      <c r="S805" s="4"/>
      <c r="CE805" s="32">
        <f t="shared" si="24"/>
        <v>0</v>
      </c>
      <c r="CF805" s="32">
        <f t="shared" si="25"/>
        <v>0</v>
      </c>
    </row>
    <row r="806" spans="1:84" ht="14.25" customHeight="1">
      <c r="A806" s="9"/>
      <c r="B806" s="33">
        <v>800</v>
      </c>
      <c r="C806" s="2"/>
      <c r="D806" s="59"/>
      <c r="E806" s="2"/>
      <c r="F806" s="2"/>
      <c r="G806" s="55"/>
      <c r="H806" s="2"/>
      <c r="I806" s="65"/>
      <c r="J806" s="41"/>
      <c r="K806" s="4"/>
      <c r="L806" s="4"/>
      <c r="M806" s="4"/>
      <c r="N806" s="4"/>
      <c r="O806" s="4"/>
      <c r="P806" s="4"/>
      <c r="Q806" s="4"/>
      <c r="R806" s="4"/>
      <c r="S806" s="4"/>
      <c r="CE806" s="32">
        <f t="shared" si="24"/>
        <v>0</v>
      </c>
      <c r="CF806" s="32">
        <f t="shared" si="25"/>
        <v>0</v>
      </c>
    </row>
    <row r="807" spans="1:84" ht="14.25" customHeight="1">
      <c r="A807" s="9"/>
      <c r="B807" s="33">
        <v>801</v>
      </c>
      <c r="C807" s="2"/>
      <c r="D807" s="59"/>
      <c r="E807" s="2"/>
      <c r="F807" s="2"/>
      <c r="G807" s="55"/>
      <c r="H807" s="2"/>
      <c r="I807" s="65"/>
      <c r="J807" s="41"/>
      <c r="K807" s="4"/>
      <c r="L807" s="4"/>
      <c r="M807" s="4"/>
      <c r="N807" s="4"/>
      <c r="O807" s="4"/>
      <c r="P807" s="4"/>
      <c r="Q807" s="4"/>
      <c r="R807" s="4"/>
      <c r="S807" s="4"/>
      <c r="CE807" s="32">
        <f t="shared" si="24"/>
        <v>0</v>
      </c>
      <c r="CF807" s="32">
        <f t="shared" si="25"/>
        <v>0</v>
      </c>
    </row>
    <row r="808" spans="1:84" ht="14.25" customHeight="1">
      <c r="A808" s="9"/>
      <c r="B808" s="33">
        <v>802</v>
      </c>
      <c r="C808" s="2"/>
      <c r="D808" s="59"/>
      <c r="E808" s="2"/>
      <c r="F808" s="2"/>
      <c r="G808" s="55"/>
      <c r="H808" s="2"/>
      <c r="I808" s="65"/>
      <c r="J808" s="41"/>
      <c r="K808" s="4"/>
      <c r="L808" s="4"/>
      <c r="M808" s="4"/>
      <c r="N808" s="4"/>
      <c r="O808" s="4"/>
      <c r="P808" s="4"/>
      <c r="Q808" s="4"/>
      <c r="R808" s="4"/>
      <c r="S808" s="4"/>
      <c r="CE808" s="32">
        <f t="shared" si="24"/>
        <v>0</v>
      </c>
      <c r="CF808" s="32">
        <f t="shared" si="25"/>
        <v>0</v>
      </c>
    </row>
    <row r="809" spans="1:84" ht="14.25" customHeight="1">
      <c r="A809" s="9"/>
      <c r="B809" s="33">
        <v>803</v>
      </c>
      <c r="C809" s="2"/>
      <c r="D809" s="59"/>
      <c r="E809" s="2"/>
      <c r="F809" s="2"/>
      <c r="G809" s="55"/>
      <c r="H809" s="2"/>
      <c r="I809" s="65"/>
      <c r="J809" s="41"/>
      <c r="K809" s="4"/>
      <c r="L809" s="4"/>
      <c r="M809" s="4"/>
      <c r="N809" s="4"/>
      <c r="O809" s="4"/>
      <c r="P809" s="4"/>
      <c r="Q809" s="4"/>
      <c r="R809" s="4"/>
      <c r="S809" s="4"/>
      <c r="CE809" s="32">
        <f t="shared" si="24"/>
        <v>0</v>
      </c>
      <c r="CF809" s="32">
        <f t="shared" si="25"/>
        <v>0</v>
      </c>
    </row>
    <row r="810" spans="1:84" ht="14.25" customHeight="1">
      <c r="A810" s="9"/>
      <c r="B810" s="33">
        <v>804</v>
      </c>
      <c r="C810" s="2"/>
      <c r="D810" s="59"/>
      <c r="E810" s="2"/>
      <c r="F810" s="2"/>
      <c r="G810" s="55"/>
      <c r="H810" s="2"/>
      <c r="I810" s="65"/>
      <c r="J810" s="41"/>
      <c r="K810" s="4"/>
      <c r="L810" s="4"/>
      <c r="M810" s="4"/>
      <c r="N810" s="4"/>
      <c r="O810" s="4"/>
      <c r="P810" s="4"/>
      <c r="Q810" s="4"/>
      <c r="R810" s="4"/>
      <c r="S810" s="4"/>
      <c r="CE810" s="32">
        <f t="shared" si="24"/>
        <v>0</v>
      </c>
      <c r="CF810" s="32">
        <f t="shared" si="25"/>
        <v>0</v>
      </c>
    </row>
    <row r="811" spans="1:84" ht="14.25" customHeight="1">
      <c r="A811" s="9"/>
      <c r="B811" s="33">
        <v>805</v>
      </c>
      <c r="C811" s="2"/>
      <c r="D811" s="59"/>
      <c r="E811" s="2"/>
      <c r="F811" s="2"/>
      <c r="G811" s="55"/>
      <c r="H811" s="2"/>
      <c r="I811" s="65"/>
      <c r="J811" s="41"/>
      <c r="K811" s="4"/>
      <c r="L811" s="4"/>
      <c r="M811" s="4"/>
      <c r="N811" s="4"/>
      <c r="O811" s="4"/>
      <c r="P811" s="4"/>
      <c r="Q811" s="4"/>
      <c r="R811" s="4"/>
      <c r="S811" s="4"/>
      <c r="CE811" s="32">
        <f t="shared" si="24"/>
        <v>0</v>
      </c>
      <c r="CF811" s="32">
        <f t="shared" si="25"/>
        <v>0</v>
      </c>
    </row>
    <row r="812" spans="1:84" ht="14.25" customHeight="1">
      <c r="A812" s="9"/>
      <c r="B812" s="33">
        <v>806</v>
      </c>
      <c r="C812" s="2"/>
      <c r="D812" s="59"/>
      <c r="E812" s="2"/>
      <c r="F812" s="2"/>
      <c r="G812" s="55"/>
      <c r="H812" s="2"/>
      <c r="I812" s="65"/>
      <c r="J812" s="41"/>
      <c r="K812" s="4"/>
      <c r="L812" s="4"/>
      <c r="M812" s="4"/>
      <c r="N812" s="4"/>
      <c r="O812" s="4"/>
      <c r="P812" s="4"/>
      <c r="Q812" s="4"/>
      <c r="R812" s="4"/>
      <c r="S812" s="4"/>
      <c r="CE812" s="32">
        <f t="shared" si="24"/>
        <v>0</v>
      </c>
      <c r="CF812" s="32">
        <f t="shared" si="25"/>
        <v>0</v>
      </c>
    </row>
    <row r="813" spans="1:84" ht="14.25" customHeight="1">
      <c r="A813" s="9"/>
      <c r="B813" s="33">
        <v>807</v>
      </c>
      <c r="C813" s="2"/>
      <c r="D813" s="59"/>
      <c r="E813" s="2"/>
      <c r="F813" s="2"/>
      <c r="G813" s="55"/>
      <c r="H813" s="2"/>
      <c r="I813" s="65"/>
      <c r="J813" s="41"/>
      <c r="K813" s="4"/>
      <c r="L813" s="4"/>
      <c r="M813" s="4"/>
      <c r="N813" s="4"/>
      <c r="O813" s="4"/>
      <c r="P813" s="4"/>
      <c r="Q813" s="4"/>
      <c r="R813" s="4"/>
      <c r="S813" s="4"/>
      <c r="CE813" s="32">
        <f t="shared" si="24"/>
        <v>0</v>
      </c>
      <c r="CF813" s="32">
        <f t="shared" si="25"/>
        <v>0</v>
      </c>
    </row>
    <row r="814" spans="1:84" ht="14.25" customHeight="1">
      <c r="A814" s="9"/>
      <c r="B814" s="33">
        <v>808</v>
      </c>
      <c r="C814" s="2"/>
      <c r="D814" s="59"/>
      <c r="E814" s="2"/>
      <c r="F814" s="2"/>
      <c r="G814" s="55"/>
      <c r="H814" s="2"/>
      <c r="I814" s="65"/>
      <c r="J814" s="41"/>
      <c r="K814" s="4"/>
      <c r="L814" s="4"/>
      <c r="M814" s="4"/>
      <c r="N814" s="4"/>
      <c r="O814" s="4"/>
      <c r="P814" s="4"/>
      <c r="Q814" s="4"/>
      <c r="R814" s="4"/>
      <c r="S814" s="4"/>
      <c r="CE814" s="32">
        <f t="shared" si="24"/>
        <v>0</v>
      </c>
      <c r="CF814" s="32">
        <f t="shared" si="25"/>
        <v>0</v>
      </c>
    </row>
    <row r="815" spans="1:84" ht="14.25" customHeight="1">
      <c r="A815" s="9"/>
      <c r="B815" s="33">
        <v>809</v>
      </c>
      <c r="C815" s="2"/>
      <c r="D815" s="59"/>
      <c r="E815" s="2"/>
      <c r="F815" s="2"/>
      <c r="G815" s="55"/>
      <c r="H815" s="2"/>
      <c r="I815" s="65"/>
      <c r="J815" s="41"/>
      <c r="K815" s="4"/>
      <c r="L815" s="4"/>
      <c r="M815" s="4"/>
      <c r="N815" s="4"/>
      <c r="O815" s="4"/>
      <c r="P815" s="4"/>
      <c r="Q815" s="4"/>
      <c r="R815" s="4"/>
      <c r="S815" s="4"/>
      <c r="CE815" s="32">
        <f t="shared" si="24"/>
        <v>0</v>
      </c>
      <c r="CF815" s="32">
        <f t="shared" si="25"/>
        <v>0</v>
      </c>
    </row>
    <row r="816" spans="1:84" ht="14.25" customHeight="1">
      <c r="A816" s="9"/>
      <c r="B816" s="33">
        <v>810</v>
      </c>
      <c r="C816" s="2"/>
      <c r="D816" s="59"/>
      <c r="E816" s="2"/>
      <c r="F816" s="2"/>
      <c r="G816" s="55"/>
      <c r="H816" s="2"/>
      <c r="I816" s="65"/>
      <c r="J816" s="41"/>
      <c r="K816" s="4"/>
      <c r="L816" s="4"/>
      <c r="M816" s="4"/>
      <c r="N816" s="4"/>
      <c r="O816" s="4"/>
      <c r="P816" s="4"/>
      <c r="Q816" s="4"/>
      <c r="R816" s="4"/>
      <c r="S816" s="4"/>
      <c r="CE816" s="32">
        <f t="shared" si="24"/>
        <v>0</v>
      </c>
      <c r="CF816" s="32">
        <f t="shared" si="25"/>
        <v>0</v>
      </c>
    </row>
    <row r="817" spans="1:84" ht="14.25" customHeight="1">
      <c r="A817" s="9"/>
      <c r="B817" s="33">
        <v>811</v>
      </c>
      <c r="C817" s="2"/>
      <c r="D817" s="59"/>
      <c r="E817" s="2"/>
      <c r="F817" s="2"/>
      <c r="G817" s="55"/>
      <c r="H817" s="2"/>
      <c r="I817" s="65"/>
      <c r="J817" s="41"/>
      <c r="K817" s="4"/>
      <c r="L817" s="4"/>
      <c r="M817" s="4"/>
      <c r="N817" s="4"/>
      <c r="O817" s="4"/>
      <c r="P817" s="4"/>
      <c r="Q817" s="4"/>
      <c r="R817" s="4"/>
      <c r="S817" s="4"/>
      <c r="CE817" s="32">
        <f t="shared" si="24"/>
        <v>0</v>
      </c>
      <c r="CF817" s="32">
        <f t="shared" si="25"/>
        <v>0</v>
      </c>
    </row>
    <row r="818" spans="1:84" ht="14.25" customHeight="1">
      <c r="A818" s="9"/>
      <c r="B818" s="33">
        <v>812</v>
      </c>
      <c r="C818" s="2"/>
      <c r="D818" s="59"/>
      <c r="E818" s="2"/>
      <c r="F818" s="2"/>
      <c r="G818" s="55"/>
      <c r="H818" s="2"/>
      <c r="I818" s="65"/>
      <c r="J818" s="41"/>
      <c r="K818" s="4"/>
      <c r="L818" s="4"/>
      <c r="M818" s="4"/>
      <c r="N818" s="4"/>
      <c r="O818" s="4"/>
      <c r="P818" s="4"/>
      <c r="Q818" s="4"/>
      <c r="R818" s="4"/>
      <c r="S818" s="4"/>
      <c r="CE818" s="32">
        <f t="shared" si="24"/>
        <v>0</v>
      </c>
      <c r="CF818" s="32">
        <f t="shared" si="25"/>
        <v>0</v>
      </c>
    </row>
    <row r="819" spans="1:84" ht="14.25" customHeight="1">
      <c r="A819" s="9"/>
      <c r="B819" s="33">
        <v>813</v>
      </c>
      <c r="C819" s="2"/>
      <c r="D819" s="59"/>
      <c r="E819" s="2"/>
      <c r="F819" s="2"/>
      <c r="G819" s="55"/>
      <c r="H819" s="2"/>
      <c r="I819" s="65"/>
      <c r="J819" s="41"/>
      <c r="K819" s="4"/>
      <c r="L819" s="4"/>
      <c r="M819" s="4"/>
      <c r="N819" s="4"/>
      <c r="O819" s="4"/>
      <c r="P819" s="4"/>
      <c r="Q819" s="4"/>
      <c r="R819" s="4"/>
      <c r="S819" s="4"/>
      <c r="CE819" s="32">
        <f t="shared" si="24"/>
        <v>0</v>
      </c>
      <c r="CF819" s="32">
        <f t="shared" si="25"/>
        <v>0</v>
      </c>
    </row>
    <row r="820" spans="1:84" ht="14.25" customHeight="1">
      <c r="A820" s="9"/>
      <c r="B820" s="33">
        <v>814</v>
      </c>
      <c r="C820" s="2"/>
      <c r="D820" s="59"/>
      <c r="E820" s="2"/>
      <c r="F820" s="2"/>
      <c r="G820" s="55"/>
      <c r="H820" s="2"/>
      <c r="I820" s="65"/>
      <c r="J820" s="41"/>
      <c r="K820" s="4"/>
      <c r="L820" s="4"/>
      <c r="M820" s="4"/>
      <c r="N820" s="4"/>
      <c r="O820" s="4"/>
      <c r="P820" s="4"/>
      <c r="Q820" s="4"/>
      <c r="R820" s="4"/>
      <c r="S820" s="4"/>
      <c r="CE820" s="32">
        <f t="shared" si="24"/>
        <v>0</v>
      </c>
      <c r="CF820" s="32">
        <f t="shared" si="25"/>
        <v>0</v>
      </c>
    </row>
    <row r="821" spans="1:84" ht="14.25" customHeight="1">
      <c r="A821" s="9"/>
      <c r="B821" s="33">
        <v>815</v>
      </c>
      <c r="C821" s="2"/>
      <c r="D821" s="59"/>
      <c r="E821" s="2"/>
      <c r="F821" s="2"/>
      <c r="G821" s="55"/>
      <c r="H821" s="2"/>
      <c r="I821" s="65"/>
      <c r="J821" s="41"/>
      <c r="K821" s="4"/>
      <c r="L821" s="4"/>
      <c r="M821" s="4"/>
      <c r="N821" s="4"/>
      <c r="O821" s="4"/>
      <c r="P821" s="4"/>
      <c r="Q821" s="4"/>
      <c r="R821" s="4"/>
      <c r="S821" s="4"/>
      <c r="CE821" s="32">
        <f t="shared" si="24"/>
        <v>0</v>
      </c>
      <c r="CF821" s="32">
        <f t="shared" si="25"/>
        <v>0</v>
      </c>
    </row>
    <row r="822" spans="1:84" ht="14.25" customHeight="1">
      <c r="A822" s="9"/>
      <c r="B822" s="33">
        <v>816</v>
      </c>
      <c r="C822" s="2"/>
      <c r="D822" s="59"/>
      <c r="E822" s="2"/>
      <c r="F822" s="2"/>
      <c r="G822" s="55"/>
      <c r="H822" s="2"/>
      <c r="I822" s="65"/>
      <c r="J822" s="41"/>
      <c r="K822" s="4"/>
      <c r="L822" s="4"/>
      <c r="M822" s="4"/>
      <c r="N822" s="4"/>
      <c r="O822" s="4"/>
      <c r="P822" s="4"/>
      <c r="Q822" s="4"/>
      <c r="R822" s="4"/>
      <c r="S822" s="4"/>
      <c r="CE822" s="32">
        <f t="shared" si="24"/>
        <v>0</v>
      </c>
      <c r="CF822" s="32">
        <f t="shared" si="25"/>
        <v>0</v>
      </c>
    </row>
    <row r="823" spans="1:84" ht="14.25" customHeight="1">
      <c r="A823" s="9"/>
      <c r="B823" s="33">
        <v>817</v>
      </c>
      <c r="C823" s="2"/>
      <c r="D823" s="59"/>
      <c r="E823" s="2"/>
      <c r="F823" s="2"/>
      <c r="G823" s="55"/>
      <c r="H823" s="2"/>
      <c r="I823" s="65"/>
      <c r="J823" s="41"/>
      <c r="K823" s="4"/>
      <c r="L823" s="4"/>
      <c r="M823" s="4"/>
      <c r="N823" s="4"/>
      <c r="O823" s="4"/>
      <c r="P823" s="4"/>
      <c r="Q823" s="4"/>
      <c r="R823" s="4"/>
      <c r="S823" s="4"/>
      <c r="CE823" s="32">
        <f t="shared" si="24"/>
        <v>0</v>
      </c>
      <c r="CF823" s="32">
        <f t="shared" si="25"/>
        <v>0</v>
      </c>
    </row>
    <row r="824" spans="1:84" ht="14.25" customHeight="1">
      <c r="A824" s="9"/>
      <c r="B824" s="33">
        <v>818</v>
      </c>
      <c r="C824" s="2"/>
      <c r="D824" s="59"/>
      <c r="E824" s="2"/>
      <c r="F824" s="2"/>
      <c r="G824" s="55"/>
      <c r="H824" s="2"/>
      <c r="I824" s="65"/>
      <c r="J824" s="41"/>
      <c r="K824" s="4"/>
      <c r="L824" s="4"/>
      <c r="M824" s="4"/>
      <c r="N824" s="4"/>
      <c r="O824" s="4"/>
      <c r="P824" s="4"/>
      <c r="Q824" s="4"/>
      <c r="R824" s="4"/>
      <c r="S824" s="4"/>
      <c r="CE824" s="32">
        <f t="shared" si="24"/>
        <v>0</v>
      </c>
      <c r="CF824" s="32">
        <f t="shared" si="25"/>
        <v>0</v>
      </c>
    </row>
    <row r="825" spans="1:84" ht="14.25" customHeight="1">
      <c r="A825" s="9"/>
      <c r="B825" s="33">
        <v>819</v>
      </c>
      <c r="C825" s="2"/>
      <c r="D825" s="59"/>
      <c r="E825" s="2"/>
      <c r="F825" s="2"/>
      <c r="G825" s="55"/>
      <c r="H825" s="2"/>
      <c r="I825" s="65"/>
      <c r="J825" s="41"/>
      <c r="K825" s="4"/>
      <c r="L825" s="4"/>
      <c r="M825" s="4"/>
      <c r="N825" s="4"/>
      <c r="O825" s="4"/>
      <c r="P825" s="4"/>
      <c r="Q825" s="4"/>
      <c r="R825" s="4"/>
      <c r="S825" s="4"/>
      <c r="CE825" s="32">
        <f t="shared" si="24"/>
        <v>0</v>
      </c>
      <c r="CF825" s="32">
        <f t="shared" si="25"/>
        <v>0</v>
      </c>
    </row>
    <row r="826" spans="1:84" ht="14.25" customHeight="1">
      <c r="A826" s="9"/>
      <c r="B826" s="33">
        <v>820</v>
      </c>
      <c r="C826" s="2"/>
      <c r="D826" s="59"/>
      <c r="E826" s="2"/>
      <c r="F826" s="2"/>
      <c r="G826" s="55"/>
      <c r="H826" s="2"/>
      <c r="I826" s="65"/>
      <c r="J826" s="41"/>
      <c r="K826" s="4"/>
      <c r="L826" s="4"/>
      <c r="M826" s="4"/>
      <c r="N826" s="4"/>
      <c r="O826" s="4"/>
      <c r="P826" s="4"/>
      <c r="Q826" s="4"/>
      <c r="R826" s="4"/>
      <c r="S826" s="4"/>
      <c r="CE826" s="32">
        <f t="shared" si="24"/>
        <v>0</v>
      </c>
      <c r="CF826" s="32">
        <f t="shared" si="25"/>
        <v>0</v>
      </c>
    </row>
    <row r="827" spans="1:84" ht="14.25" customHeight="1">
      <c r="A827" s="9"/>
      <c r="B827" s="33">
        <v>821</v>
      </c>
      <c r="C827" s="2"/>
      <c r="D827" s="59"/>
      <c r="E827" s="2"/>
      <c r="F827" s="2"/>
      <c r="G827" s="55"/>
      <c r="H827" s="2"/>
      <c r="I827" s="65"/>
      <c r="J827" s="41"/>
      <c r="K827" s="4"/>
      <c r="L827" s="4"/>
      <c r="M827" s="4"/>
      <c r="N827" s="4"/>
      <c r="O827" s="4"/>
      <c r="P827" s="4"/>
      <c r="Q827" s="4"/>
      <c r="R827" s="4"/>
      <c r="S827" s="4"/>
      <c r="CE827" s="32">
        <f t="shared" si="24"/>
        <v>0</v>
      </c>
      <c r="CF827" s="32">
        <f t="shared" si="25"/>
        <v>0</v>
      </c>
    </row>
    <row r="828" spans="1:84" ht="14.25" customHeight="1">
      <c r="A828" s="9"/>
      <c r="B828" s="33">
        <v>822</v>
      </c>
      <c r="C828" s="2"/>
      <c r="D828" s="59"/>
      <c r="E828" s="2"/>
      <c r="F828" s="2"/>
      <c r="G828" s="55"/>
      <c r="H828" s="2"/>
      <c r="I828" s="65"/>
      <c r="J828" s="41"/>
      <c r="K828" s="4"/>
      <c r="L828" s="4"/>
      <c r="M828" s="4"/>
      <c r="N828" s="4"/>
      <c r="O828" s="4"/>
      <c r="P828" s="4"/>
      <c r="Q828" s="4"/>
      <c r="R828" s="4"/>
      <c r="S828" s="4"/>
      <c r="CE828" s="32">
        <f t="shared" si="24"/>
        <v>0</v>
      </c>
      <c r="CF828" s="32">
        <f t="shared" si="25"/>
        <v>0</v>
      </c>
    </row>
    <row r="829" spans="1:84" ht="14.25" customHeight="1">
      <c r="A829" s="9"/>
      <c r="B829" s="33">
        <v>823</v>
      </c>
      <c r="C829" s="2"/>
      <c r="D829" s="59"/>
      <c r="E829" s="2"/>
      <c r="F829" s="2"/>
      <c r="G829" s="55"/>
      <c r="H829" s="2"/>
      <c r="I829" s="65"/>
      <c r="J829" s="41"/>
      <c r="K829" s="4"/>
      <c r="L829" s="4"/>
      <c r="M829" s="4"/>
      <c r="N829" s="4"/>
      <c r="O829" s="4"/>
      <c r="P829" s="4"/>
      <c r="Q829" s="4"/>
      <c r="R829" s="4"/>
      <c r="S829" s="4"/>
      <c r="CE829" s="32">
        <f t="shared" si="24"/>
        <v>0</v>
      </c>
      <c r="CF829" s="32">
        <f t="shared" si="25"/>
        <v>0</v>
      </c>
    </row>
    <row r="830" spans="1:84" ht="14.25" customHeight="1">
      <c r="A830" s="9"/>
      <c r="B830" s="33">
        <v>824</v>
      </c>
      <c r="C830" s="2"/>
      <c r="D830" s="59"/>
      <c r="E830" s="2"/>
      <c r="F830" s="2"/>
      <c r="G830" s="55"/>
      <c r="H830" s="2"/>
      <c r="I830" s="65"/>
      <c r="J830" s="41"/>
      <c r="K830" s="4"/>
      <c r="L830" s="4"/>
      <c r="M830" s="4"/>
      <c r="N830" s="4"/>
      <c r="O830" s="4"/>
      <c r="P830" s="4"/>
      <c r="Q830" s="4"/>
      <c r="R830" s="4"/>
      <c r="S830" s="4"/>
      <c r="CE830" s="32">
        <f t="shared" si="24"/>
        <v>0</v>
      </c>
      <c r="CF830" s="32">
        <f t="shared" si="25"/>
        <v>0</v>
      </c>
    </row>
    <row r="831" spans="1:84" ht="14.25" customHeight="1">
      <c r="A831" s="9"/>
      <c r="B831" s="33">
        <v>825</v>
      </c>
      <c r="C831" s="2"/>
      <c r="D831" s="59"/>
      <c r="E831" s="2"/>
      <c r="F831" s="2"/>
      <c r="G831" s="55"/>
      <c r="H831" s="2"/>
      <c r="I831" s="65"/>
      <c r="J831" s="41"/>
      <c r="K831" s="4"/>
      <c r="L831" s="4"/>
      <c r="M831" s="4"/>
      <c r="N831" s="4"/>
      <c r="O831" s="4"/>
      <c r="P831" s="4"/>
      <c r="Q831" s="4"/>
      <c r="R831" s="4"/>
      <c r="S831" s="4"/>
      <c r="CE831" s="32">
        <f t="shared" si="24"/>
        <v>0</v>
      </c>
      <c r="CF831" s="32">
        <f t="shared" si="25"/>
        <v>0</v>
      </c>
    </row>
    <row r="832" spans="1:84" ht="14.25" customHeight="1">
      <c r="A832" s="9"/>
      <c r="B832" s="33">
        <v>826</v>
      </c>
      <c r="C832" s="2"/>
      <c r="D832" s="59"/>
      <c r="E832" s="2"/>
      <c r="F832" s="2"/>
      <c r="G832" s="55"/>
      <c r="H832" s="2"/>
      <c r="I832" s="65"/>
      <c r="J832" s="41"/>
      <c r="K832" s="4"/>
      <c r="L832" s="4"/>
      <c r="M832" s="4"/>
      <c r="N832" s="4"/>
      <c r="O832" s="4"/>
      <c r="P832" s="4"/>
      <c r="Q832" s="4"/>
      <c r="R832" s="4"/>
      <c r="S832" s="4"/>
      <c r="CE832" s="32">
        <f t="shared" si="24"/>
        <v>0</v>
      </c>
      <c r="CF832" s="32">
        <f t="shared" si="25"/>
        <v>0</v>
      </c>
    </row>
    <row r="833" spans="1:84" ht="14.25" customHeight="1">
      <c r="A833" s="9"/>
      <c r="B833" s="33">
        <v>827</v>
      </c>
      <c r="C833" s="2"/>
      <c r="D833" s="59"/>
      <c r="E833" s="2"/>
      <c r="F833" s="2"/>
      <c r="G833" s="55"/>
      <c r="H833" s="2"/>
      <c r="I833" s="65"/>
      <c r="J833" s="41"/>
      <c r="K833" s="4"/>
      <c r="L833" s="4"/>
      <c r="M833" s="4"/>
      <c r="N833" s="4"/>
      <c r="O833" s="4"/>
      <c r="P833" s="4"/>
      <c r="Q833" s="4"/>
      <c r="R833" s="4"/>
      <c r="S833" s="4"/>
      <c r="CE833" s="32">
        <f t="shared" si="24"/>
        <v>0</v>
      </c>
      <c r="CF833" s="32">
        <f t="shared" si="25"/>
        <v>0</v>
      </c>
    </row>
    <row r="834" spans="1:84" ht="14.25" customHeight="1">
      <c r="A834" s="9"/>
      <c r="B834" s="33">
        <v>828</v>
      </c>
      <c r="C834" s="2"/>
      <c r="D834" s="59"/>
      <c r="E834" s="2"/>
      <c r="F834" s="2"/>
      <c r="G834" s="55"/>
      <c r="H834" s="2"/>
      <c r="I834" s="65"/>
      <c r="J834" s="41"/>
      <c r="K834" s="4"/>
      <c r="L834" s="4"/>
      <c r="M834" s="4"/>
      <c r="N834" s="4"/>
      <c r="O834" s="4"/>
      <c r="P834" s="4"/>
      <c r="Q834" s="4"/>
      <c r="R834" s="4"/>
      <c r="S834" s="4"/>
      <c r="CE834" s="32">
        <f t="shared" si="24"/>
        <v>0</v>
      </c>
      <c r="CF834" s="32">
        <f t="shared" si="25"/>
        <v>0</v>
      </c>
    </row>
    <row r="835" spans="1:84" ht="14.25" customHeight="1">
      <c r="A835" s="9"/>
      <c r="B835" s="33">
        <v>829</v>
      </c>
      <c r="C835" s="2"/>
      <c r="D835" s="59"/>
      <c r="E835" s="2"/>
      <c r="F835" s="2"/>
      <c r="G835" s="55"/>
      <c r="H835" s="2"/>
      <c r="I835" s="65"/>
      <c r="J835" s="41"/>
      <c r="K835" s="4"/>
      <c r="L835" s="4"/>
      <c r="M835" s="4"/>
      <c r="N835" s="4"/>
      <c r="O835" s="4"/>
      <c r="P835" s="4"/>
      <c r="Q835" s="4"/>
      <c r="R835" s="4"/>
      <c r="S835" s="4"/>
      <c r="CE835" s="32">
        <f t="shared" si="24"/>
        <v>0</v>
      </c>
      <c r="CF835" s="32">
        <f t="shared" si="25"/>
        <v>0</v>
      </c>
    </row>
    <row r="836" spans="1:84" ht="14.25" customHeight="1">
      <c r="A836" s="9"/>
      <c r="B836" s="33">
        <v>830</v>
      </c>
      <c r="C836" s="2"/>
      <c r="D836" s="59"/>
      <c r="E836" s="2"/>
      <c r="F836" s="2"/>
      <c r="G836" s="55"/>
      <c r="H836" s="2"/>
      <c r="I836" s="65"/>
      <c r="J836" s="41"/>
      <c r="K836" s="4"/>
      <c r="L836" s="4"/>
      <c r="M836" s="4"/>
      <c r="N836" s="4"/>
      <c r="O836" s="4"/>
      <c r="P836" s="4"/>
      <c r="Q836" s="4"/>
      <c r="R836" s="4"/>
      <c r="S836" s="4"/>
      <c r="CE836" s="32">
        <f t="shared" si="24"/>
        <v>0</v>
      </c>
      <c r="CF836" s="32">
        <f t="shared" si="25"/>
        <v>0</v>
      </c>
    </row>
    <row r="837" spans="1:84" ht="14.25" customHeight="1">
      <c r="A837" s="9"/>
      <c r="B837" s="33">
        <v>831</v>
      </c>
      <c r="C837" s="2"/>
      <c r="D837" s="59"/>
      <c r="E837" s="2"/>
      <c r="F837" s="2"/>
      <c r="G837" s="55"/>
      <c r="H837" s="2"/>
      <c r="I837" s="65"/>
      <c r="J837" s="41"/>
      <c r="K837" s="4"/>
      <c r="L837" s="4"/>
      <c r="M837" s="4"/>
      <c r="N837" s="4"/>
      <c r="O837" s="4"/>
      <c r="P837" s="4"/>
      <c r="Q837" s="4"/>
      <c r="R837" s="4"/>
      <c r="S837" s="4"/>
      <c r="CE837" s="32">
        <f t="shared" si="24"/>
        <v>0</v>
      </c>
      <c r="CF837" s="32">
        <f t="shared" si="25"/>
        <v>0</v>
      </c>
    </row>
    <row r="838" spans="1:84" ht="14.25" customHeight="1">
      <c r="A838" s="9"/>
      <c r="B838" s="33">
        <v>832</v>
      </c>
      <c r="C838" s="2"/>
      <c r="D838" s="59"/>
      <c r="E838" s="2"/>
      <c r="F838" s="2"/>
      <c r="G838" s="55"/>
      <c r="H838" s="2"/>
      <c r="I838" s="65"/>
      <c r="J838" s="41"/>
      <c r="K838" s="4"/>
      <c r="L838" s="4"/>
      <c r="M838" s="4"/>
      <c r="N838" s="4"/>
      <c r="O838" s="4"/>
      <c r="P838" s="4"/>
      <c r="Q838" s="4"/>
      <c r="R838" s="4"/>
      <c r="S838" s="4"/>
      <c r="CE838" s="32">
        <f t="shared" si="24"/>
        <v>0</v>
      </c>
      <c r="CF838" s="32">
        <f t="shared" si="25"/>
        <v>0</v>
      </c>
    </row>
    <row r="839" spans="1:84" ht="14.25" customHeight="1">
      <c r="A839" s="9"/>
      <c r="B839" s="33">
        <v>833</v>
      </c>
      <c r="C839" s="2"/>
      <c r="D839" s="59"/>
      <c r="E839" s="2"/>
      <c r="F839" s="2"/>
      <c r="G839" s="55"/>
      <c r="H839" s="2"/>
      <c r="I839" s="65"/>
      <c r="J839" s="41"/>
      <c r="K839" s="4"/>
      <c r="L839" s="4"/>
      <c r="M839" s="4"/>
      <c r="N839" s="4"/>
      <c r="O839" s="4"/>
      <c r="P839" s="4"/>
      <c r="Q839" s="4"/>
      <c r="R839" s="4"/>
      <c r="S839" s="4"/>
      <c r="CE839" s="32">
        <f t="shared" ref="CE839:CE902" si="26">IF(C839&lt;&gt;"",1,0)</f>
        <v>0</v>
      </c>
      <c r="CF839" s="32">
        <f t="shared" ref="CF839:CF902" si="27">IF(CE839=1,IF(E839&lt;&gt;"",IF(E839&lt;400,1,0),0),0)</f>
        <v>0</v>
      </c>
    </row>
    <row r="840" spans="1:84" ht="14.25" customHeight="1">
      <c r="A840" s="9"/>
      <c r="B840" s="33">
        <v>834</v>
      </c>
      <c r="C840" s="2"/>
      <c r="D840" s="59"/>
      <c r="E840" s="2"/>
      <c r="F840" s="2"/>
      <c r="G840" s="55"/>
      <c r="H840" s="2"/>
      <c r="I840" s="65"/>
      <c r="J840" s="41"/>
      <c r="K840" s="4"/>
      <c r="L840" s="4"/>
      <c r="M840" s="4"/>
      <c r="N840" s="4"/>
      <c r="O840" s="4"/>
      <c r="P840" s="4"/>
      <c r="Q840" s="4"/>
      <c r="R840" s="4"/>
      <c r="S840" s="4"/>
      <c r="CE840" s="32">
        <f t="shared" si="26"/>
        <v>0</v>
      </c>
      <c r="CF840" s="32">
        <f t="shared" si="27"/>
        <v>0</v>
      </c>
    </row>
    <row r="841" spans="1:84" ht="14.25" customHeight="1">
      <c r="A841" s="9"/>
      <c r="B841" s="33">
        <v>835</v>
      </c>
      <c r="C841" s="2"/>
      <c r="D841" s="59"/>
      <c r="E841" s="2"/>
      <c r="F841" s="2"/>
      <c r="G841" s="55"/>
      <c r="H841" s="2"/>
      <c r="I841" s="65"/>
      <c r="J841" s="41"/>
      <c r="K841" s="4"/>
      <c r="L841" s="4"/>
      <c r="M841" s="4"/>
      <c r="N841" s="4"/>
      <c r="O841" s="4"/>
      <c r="P841" s="4"/>
      <c r="Q841" s="4"/>
      <c r="R841" s="4"/>
      <c r="S841" s="4"/>
      <c r="CE841" s="32">
        <f t="shared" si="26"/>
        <v>0</v>
      </c>
      <c r="CF841" s="32">
        <f t="shared" si="27"/>
        <v>0</v>
      </c>
    </row>
    <row r="842" spans="1:84" ht="14.25" customHeight="1">
      <c r="A842" s="9"/>
      <c r="B842" s="33">
        <v>836</v>
      </c>
      <c r="C842" s="2"/>
      <c r="D842" s="59"/>
      <c r="E842" s="2"/>
      <c r="F842" s="2"/>
      <c r="G842" s="55"/>
      <c r="H842" s="2"/>
      <c r="I842" s="65"/>
      <c r="J842" s="41"/>
      <c r="K842" s="4"/>
      <c r="L842" s="4"/>
      <c r="M842" s="4"/>
      <c r="N842" s="4"/>
      <c r="O842" s="4"/>
      <c r="P842" s="4"/>
      <c r="Q842" s="4"/>
      <c r="R842" s="4"/>
      <c r="S842" s="4"/>
      <c r="CE842" s="32">
        <f t="shared" si="26"/>
        <v>0</v>
      </c>
      <c r="CF842" s="32">
        <f t="shared" si="27"/>
        <v>0</v>
      </c>
    </row>
    <row r="843" spans="1:84" ht="14.25" customHeight="1">
      <c r="A843" s="9"/>
      <c r="B843" s="33">
        <v>837</v>
      </c>
      <c r="C843" s="2"/>
      <c r="D843" s="59"/>
      <c r="E843" s="2"/>
      <c r="F843" s="2"/>
      <c r="G843" s="55"/>
      <c r="H843" s="2"/>
      <c r="I843" s="65"/>
      <c r="J843" s="41"/>
      <c r="K843" s="4"/>
      <c r="L843" s="4"/>
      <c r="M843" s="4"/>
      <c r="N843" s="4"/>
      <c r="O843" s="4"/>
      <c r="P843" s="4"/>
      <c r="Q843" s="4"/>
      <c r="R843" s="4"/>
      <c r="S843" s="4"/>
      <c r="CE843" s="32">
        <f t="shared" si="26"/>
        <v>0</v>
      </c>
      <c r="CF843" s="32">
        <f t="shared" si="27"/>
        <v>0</v>
      </c>
    </row>
    <row r="844" spans="1:84" ht="14.25" customHeight="1">
      <c r="A844" s="9"/>
      <c r="B844" s="33">
        <v>838</v>
      </c>
      <c r="C844" s="2"/>
      <c r="D844" s="59"/>
      <c r="E844" s="2"/>
      <c r="F844" s="2"/>
      <c r="G844" s="55"/>
      <c r="H844" s="2"/>
      <c r="I844" s="65"/>
      <c r="J844" s="41"/>
      <c r="K844" s="4"/>
      <c r="L844" s="4"/>
      <c r="M844" s="4"/>
      <c r="N844" s="4"/>
      <c r="O844" s="4"/>
      <c r="P844" s="4"/>
      <c r="Q844" s="4"/>
      <c r="R844" s="4"/>
      <c r="S844" s="4"/>
      <c r="CE844" s="32">
        <f t="shared" si="26"/>
        <v>0</v>
      </c>
      <c r="CF844" s="32">
        <f t="shared" si="27"/>
        <v>0</v>
      </c>
    </row>
    <row r="845" spans="1:84" ht="14.25" customHeight="1">
      <c r="A845" s="9"/>
      <c r="B845" s="33">
        <v>839</v>
      </c>
      <c r="C845" s="2"/>
      <c r="D845" s="59"/>
      <c r="E845" s="2"/>
      <c r="F845" s="2"/>
      <c r="G845" s="55"/>
      <c r="H845" s="2"/>
      <c r="I845" s="65"/>
      <c r="J845" s="41"/>
      <c r="K845" s="4"/>
      <c r="L845" s="4"/>
      <c r="M845" s="4"/>
      <c r="N845" s="4"/>
      <c r="O845" s="4"/>
      <c r="P845" s="4"/>
      <c r="Q845" s="4"/>
      <c r="R845" s="4"/>
      <c r="S845" s="4"/>
      <c r="CE845" s="32">
        <f t="shared" si="26"/>
        <v>0</v>
      </c>
      <c r="CF845" s="32">
        <f t="shared" si="27"/>
        <v>0</v>
      </c>
    </row>
    <row r="846" spans="1:84" ht="14.25" customHeight="1">
      <c r="A846" s="9"/>
      <c r="B846" s="33">
        <v>840</v>
      </c>
      <c r="C846" s="2"/>
      <c r="D846" s="59"/>
      <c r="E846" s="2"/>
      <c r="F846" s="2"/>
      <c r="G846" s="55"/>
      <c r="H846" s="2"/>
      <c r="I846" s="65"/>
      <c r="J846" s="41"/>
      <c r="K846" s="4"/>
      <c r="L846" s="4"/>
      <c r="M846" s="4"/>
      <c r="N846" s="4"/>
      <c r="O846" s="4"/>
      <c r="P846" s="4"/>
      <c r="Q846" s="4"/>
      <c r="R846" s="4"/>
      <c r="S846" s="4"/>
      <c r="CE846" s="32">
        <f t="shared" si="26"/>
        <v>0</v>
      </c>
      <c r="CF846" s="32">
        <f t="shared" si="27"/>
        <v>0</v>
      </c>
    </row>
    <row r="847" spans="1:84" ht="14.25" customHeight="1">
      <c r="A847" s="9"/>
      <c r="B847" s="33">
        <v>841</v>
      </c>
      <c r="C847" s="2"/>
      <c r="D847" s="59"/>
      <c r="E847" s="2"/>
      <c r="F847" s="2"/>
      <c r="G847" s="55"/>
      <c r="H847" s="2"/>
      <c r="I847" s="65"/>
      <c r="J847" s="41"/>
      <c r="K847" s="4"/>
      <c r="L847" s="4"/>
      <c r="M847" s="4"/>
      <c r="N847" s="4"/>
      <c r="O847" s="4"/>
      <c r="P847" s="4"/>
      <c r="Q847" s="4"/>
      <c r="R847" s="4"/>
      <c r="S847" s="4"/>
      <c r="CE847" s="32">
        <f t="shared" si="26"/>
        <v>0</v>
      </c>
      <c r="CF847" s="32">
        <f t="shared" si="27"/>
        <v>0</v>
      </c>
    </row>
    <row r="848" spans="1:84" ht="14.25" customHeight="1">
      <c r="A848" s="9"/>
      <c r="B848" s="33">
        <v>842</v>
      </c>
      <c r="C848" s="2"/>
      <c r="D848" s="59"/>
      <c r="E848" s="2"/>
      <c r="F848" s="2"/>
      <c r="G848" s="55"/>
      <c r="H848" s="2"/>
      <c r="I848" s="65"/>
      <c r="J848" s="41"/>
      <c r="K848" s="4"/>
      <c r="L848" s="4"/>
      <c r="M848" s="4"/>
      <c r="N848" s="4"/>
      <c r="O848" s="4"/>
      <c r="P848" s="4"/>
      <c r="Q848" s="4"/>
      <c r="R848" s="4"/>
      <c r="S848" s="4"/>
      <c r="CE848" s="32">
        <f t="shared" si="26"/>
        <v>0</v>
      </c>
      <c r="CF848" s="32">
        <f t="shared" si="27"/>
        <v>0</v>
      </c>
    </row>
    <row r="849" spans="1:84" ht="14.25" customHeight="1">
      <c r="A849" s="9"/>
      <c r="B849" s="33">
        <v>843</v>
      </c>
      <c r="C849" s="2"/>
      <c r="D849" s="59"/>
      <c r="E849" s="2"/>
      <c r="F849" s="2"/>
      <c r="G849" s="55"/>
      <c r="H849" s="2"/>
      <c r="I849" s="65"/>
      <c r="J849" s="41"/>
      <c r="K849" s="4"/>
      <c r="L849" s="4"/>
      <c r="M849" s="4"/>
      <c r="N849" s="4"/>
      <c r="O849" s="4"/>
      <c r="P849" s="4"/>
      <c r="Q849" s="4"/>
      <c r="R849" s="4"/>
      <c r="S849" s="4"/>
      <c r="CE849" s="32">
        <f t="shared" si="26"/>
        <v>0</v>
      </c>
      <c r="CF849" s="32">
        <f t="shared" si="27"/>
        <v>0</v>
      </c>
    </row>
    <row r="850" spans="1:84" ht="14.25" customHeight="1">
      <c r="A850" s="9"/>
      <c r="B850" s="33">
        <v>844</v>
      </c>
      <c r="C850" s="2"/>
      <c r="D850" s="59"/>
      <c r="E850" s="2"/>
      <c r="F850" s="2"/>
      <c r="G850" s="55"/>
      <c r="H850" s="2"/>
      <c r="I850" s="65"/>
      <c r="J850" s="41"/>
      <c r="K850" s="4"/>
      <c r="L850" s="4"/>
      <c r="M850" s="4"/>
      <c r="N850" s="4"/>
      <c r="O850" s="4"/>
      <c r="P850" s="4"/>
      <c r="Q850" s="4"/>
      <c r="R850" s="4"/>
      <c r="S850" s="4"/>
      <c r="CE850" s="32">
        <f t="shared" si="26"/>
        <v>0</v>
      </c>
      <c r="CF850" s="32">
        <f t="shared" si="27"/>
        <v>0</v>
      </c>
    </row>
    <row r="851" spans="1:84" ht="14.25" customHeight="1">
      <c r="A851" s="9"/>
      <c r="B851" s="33">
        <v>845</v>
      </c>
      <c r="C851" s="2"/>
      <c r="D851" s="59"/>
      <c r="E851" s="2"/>
      <c r="F851" s="2"/>
      <c r="G851" s="55"/>
      <c r="H851" s="2"/>
      <c r="I851" s="65"/>
      <c r="J851" s="41"/>
      <c r="K851" s="4"/>
      <c r="L851" s="4"/>
      <c r="M851" s="4"/>
      <c r="N851" s="4"/>
      <c r="O851" s="4"/>
      <c r="P851" s="4"/>
      <c r="Q851" s="4"/>
      <c r="R851" s="4"/>
      <c r="S851" s="4"/>
      <c r="CE851" s="32">
        <f t="shared" si="26"/>
        <v>0</v>
      </c>
      <c r="CF851" s="32">
        <f t="shared" si="27"/>
        <v>0</v>
      </c>
    </row>
    <row r="852" spans="1:84" ht="14.25" customHeight="1">
      <c r="A852" s="9"/>
      <c r="B852" s="33">
        <v>846</v>
      </c>
      <c r="C852" s="2"/>
      <c r="D852" s="59"/>
      <c r="E852" s="2"/>
      <c r="F852" s="2"/>
      <c r="G852" s="55"/>
      <c r="H852" s="2"/>
      <c r="I852" s="65"/>
      <c r="J852" s="41"/>
      <c r="K852" s="4"/>
      <c r="L852" s="4"/>
      <c r="M852" s="4"/>
      <c r="N852" s="4"/>
      <c r="O852" s="4"/>
      <c r="P852" s="4"/>
      <c r="Q852" s="4"/>
      <c r="R852" s="4"/>
      <c r="S852" s="4"/>
      <c r="CE852" s="32">
        <f t="shared" si="26"/>
        <v>0</v>
      </c>
      <c r="CF852" s="32">
        <f t="shared" si="27"/>
        <v>0</v>
      </c>
    </row>
    <row r="853" spans="1:84" ht="14.25" customHeight="1">
      <c r="A853" s="9"/>
      <c r="B853" s="33">
        <v>847</v>
      </c>
      <c r="C853" s="2"/>
      <c r="D853" s="59"/>
      <c r="E853" s="2"/>
      <c r="F853" s="2"/>
      <c r="G853" s="55"/>
      <c r="H853" s="2"/>
      <c r="I853" s="65"/>
      <c r="J853" s="41"/>
      <c r="K853" s="4"/>
      <c r="L853" s="4"/>
      <c r="M853" s="4"/>
      <c r="N853" s="4"/>
      <c r="O853" s="4"/>
      <c r="P853" s="4"/>
      <c r="Q853" s="4"/>
      <c r="R853" s="4"/>
      <c r="S853" s="4"/>
      <c r="CE853" s="32">
        <f t="shared" si="26"/>
        <v>0</v>
      </c>
      <c r="CF853" s="32">
        <f t="shared" si="27"/>
        <v>0</v>
      </c>
    </row>
    <row r="854" spans="1:84" ht="14.25" customHeight="1">
      <c r="A854" s="9"/>
      <c r="B854" s="33">
        <v>848</v>
      </c>
      <c r="C854" s="2"/>
      <c r="D854" s="59"/>
      <c r="E854" s="2"/>
      <c r="F854" s="2"/>
      <c r="G854" s="55"/>
      <c r="H854" s="2"/>
      <c r="I854" s="65"/>
      <c r="J854" s="41"/>
      <c r="K854" s="4"/>
      <c r="L854" s="4"/>
      <c r="M854" s="4"/>
      <c r="N854" s="4"/>
      <c r="O854" s="4"/>
      <c r="P854" s="4"/>
      <c r="Q854" s="4"/>
      <c r="R854" s="4"/>
      <c r="S854" s="4"/>
      <c r="CE854" s="32">
        <f t="shared" si="26"/>
        <v>0</v>
      </c>
      <c r="CF854" s="32">
        <f t="shared" si="27"/>
        <v>0</v>
      </c>
    </row>
    <row r="855" spans="1:84" ht="14.25" customHeight="1">
      <c r="A855" s="9"/>
      <c r="B855" s="33">
        <v>849</v>
      </c>
      <c r="C855" s="2"/>
      <c r="D855" s="59"/>
      <c r="E855" s="2"/>
      <c r="F855" s="2"/>
      <c r="G855" s="55"/>
      <c r="H855" s="2"/>
      <c r="I855" s="65"/>
      <c r="J855" s="41"/>
      <c r="K855" s="4"/>
      <c r="L855" s="4"/>
      <c r="M855" s="4"/>
      <c r="N855" s="4"/>
      <c r="O855" s="4"/>
      <c r="P855" s="4"/>
      <c r="Q855" s="4"/>
      <c r="R855" s="4"/>
      <c r="S855" s="4"/>
      <c r="CE855" s="32">
        <f t="shared" si="26"/>
        <v>0</v>
      </c>
      <c r="CF855" s="32">
        <f t="shared" si="27"/>
        <v>0</v>
      </c>
    </row>
    <row r="856" spans="1:84" ht="14.25" customHeight="1">
      <c r="A856" s="9"/>
      <c r="B856" s="33">
        <v>850</v>
      </c>
      <c r="C856" s="2"/>
      <c r="D856" s="59"/>
      <c r="E856" s="2"/>
      <c r="F856" s="2"/>
      <c r="G856" s="55"/>
      <c r="H856" s="2"/>
      <c r="I856" s="65"/>
      <c r="J856" s="41"/>
      <c r="K856" s="4"/>
      <c r="L856" s="4"/>
      <c r="M856" s="4"/>
      <c r="N856" s="4"/>
      <c r="O856" s="4"/>
      <c r="P856" s="4"/>
      <c r="Q856" s="4"/>
      <c r="R856" s="4"/>
      <c r="S856" s="4"/>
      <c r="CE856" s="32">
        <f t="shared" si="26"/>
        <v>0</v>
      </c>
      <c r="CF856" s="32">
        <f t="shared" si="27"/>
        <v>0</v>
      </c>
    </row>
    <row r="857" spans="1:84" ht="14.25" customHeight="1">
      <c r="A857" s="9"/>
      <c r="B857" s="33">
        <v>851</v>
      </c>
      <c r="C857" s="2"/>
      <c r="D857" s="59"/>
      <c r="E857" s="2"/>
      <c r="F857" s="2"/>
      <c r="G857" s="55"/>
      <c r="H857" s="2"/>
      <c r="I857" s="65"/>
      <c r="J857" s="41"/>
      <c r="K857" s="4"/>
      <c r="L857" s="4"/>
      <c r="M857" s="4"/>
      <c r="N857" s="4"/>
      <c r="O857" s="4"/>
      <c r="P857" s="4"/>
      <c r="Q857" s="4"/>
      <c r="R857" s="4"/>
      <c r="S857" s="4"/>
      <c r="CE857" s="32">
        <f t="shared" si="26"/>
        <v>0</v>
      </c>
      <c r="CF857" s="32">
        <f t="shared" si="27"/>
        <v>0</v>
      </c>
    </row>
    <row r="858" spans="1:84" ht="14.25" customHeight="1">
      <c r="A858" s="9"/>
      <c r="B858" s="33">
        <v>852</v>
      </c>
      <c r="C858" s="2"/>
      <c r="D858" s="59"/>
      <c r="E858" s="2"/>
      <c r="F858" s="2"/>
      <c r="G858" s="55"/>
      <c r="H858" s="2"/>
      <c r="I858" s="65"/>
      <c r="J858" s="41"/>
      <c r="K858" s="4"/>
      <c r="L858" s="4"/>
      <c r="M858" s="4"/>
      <c r="N858" s="4"/>
      <c r="O858" s="4"/>
      <c r="P858" s="4"/>
      <c r="Q858" s="4"/>
      <c r="R858" s="4"/>
      <c r="S858" s="4"/>
      <c r="CE858" s="32">
        <f t="shared" si="26"/>
        <v>0</v>
      </c>
      <c r="CF858" s="32">
        <f t="shared" si="27"/>
        <v>0</v>
      </c>
    </row>
    <row r="859" spans="1:84" ht="14.25" customHeight="1">
      <c r="A859" s="9"/>
      <c r="B859" s="33">
        <v>853</v>
      </c>
      <c r="C859" s="2"/>
      <c r="D859" s="59"/>
      <c r="E859" s="2"/>
      <c r="F859" s="2"/>
      <c r="G859" s="55"/>
      <c r="H859" s="2"/>
      <c r="I859" s="65"/>
      <c r="J859" s="41"/>
      <c r="K859" s="4"/>
      <c r="L859" s="4"/>
      <c r="M859" s="4"/>
      <c r="N859" s="4"/>
      <c r="O859" s="4"/>
      <c r="P859" s="4"/>
      <c r="Q859" s="4"/>
      <c r="R859" s="4"/>
      <c r="S859" s="4"/>
      <c r="CE859" s="32">
        <f t="shared" si="26"/>
        <v>0</v>
      </c>
      <c r="CF859" s="32">
        <f t="shared" si="27"/>
        <v>0</v>
      </c>
    </row>
    <row r="860" spans="1:84" ht="14.25" customHeight="1">
      <c r="A860" s="9"/>
      <c r="B860" s="33">
        <v>854</v>
      </c>
      <c r="C860" s="2"/>
      <c r="D860" s="59"/>
      <c r="E860" s="2"/>
      <c r="F860" s="2"/>
      <c r="G860" s="55"/>
      <c r="H860" s="2"/>
      <c r="I860" s="65"/>
      <c r="J860" s="41"/>
      <c r="K860" s="4"/>
      <c r="L860" s="4"/>
      <c r="M860" s="4"/>
      <c r="N860" s="4"/>
      <c r="O860" s="4"/>
      <c r="P860" s="4"/>
      <c r="Q860" s="4"/>
      <c r="R860" s="4"/>
      <c r="S860" s="4"/>
      <c r="CE860" s="32">
        <f t="shared" si="26"/>
        <v>0</v>
      </c>
      <c r="CF860" s="32">
        <f t="shared" si="27"/>
        <v>0</v>
      </c>
    </row>
    <row r="861" spans="1:84" ht="14.25" customHeight="1">
      <c r="A861" s="9"/>
      <c r="B861" s="33">
        <v>855</v>
      </c>
      <c r="C861" s="2"/>
      <c r="D861" s="59"/>
      <c r="E861" s="2"/>
      <c r="F861" s="2"/>
      <c r="G861" s="55"/>
      <c r="H861" s="2"/>
      <c r="I861" s="65"/>
      <c r="J861" s="41"/>
      <c r="K861" s="4"/>
      <c r="L861" s="4"/>
      <c r="M861" s="4"/>
      <c r="N861" s="4"/>
      <c r="O861" s="4"/>
      <c r="P861" s="4"/>
      <c r="Q861" s="4"/>
      <c r="R861" s="4"/>
      <c r="S861" s="4"/>
      <c r="CE861" s="32">
        <f t="shared" si="26"/>
        <v>0</v>
      </c>
      <c r="CF861" s="32">
        <f t="shared" si="27"/>
        <v>0</v>
      </c>
    </row>
    <row r="862" spans="1:84" ht="14.25" customHeight="1">
      <c r="A862" s="9"/>
      <c r="B862" s="33">
        <v>856</v>
      </c>
      <c r="C862" s="2"/>
      <c r="D862" s="59"/>
      <c r="E862" s="2"/>
      <c r="F862" s="2"/>
      <c r="G862" s="55"/>
      <c r="H862" s="2"/>
      <c r="I862" s="65"/>
      <c r="J862" s="41"/>
      <c r="K862" s="4"/>
      <c r="L862" s="4"/>
      <c r="M862" s="4"/>
      <c r="N862" s="4"/>
      <c r="O862" s="4"/>
      <c r="P862" s="4"/>
      <c r="Q862" s="4"/>
      <c r="R862" s="4"/>
      <c r="S862" s="4"/>
      <c r="CE862" s="32">
        <f t="shared" si="26"/>
        <v>0</v>
      </c>
      <c r="CF862" s="32">
        <f t="shared" si="27"/>
        <v>0</v>
      </c>
    </row>
    <row r="863" spans="1:84" ht="14.25" customHeight="1">
      <c r="A863" s="9"/>
      <c r="B863" s="33">
        <v>857</v>
      </c>
      <c r="C863" s="2"/>
      <c r="D863" s="59"/>
      <c r="E863" s="2"/>
      <c r="F863" s="2"/>
      <c r="G863" s="55"/>
      <c r="H863" s="2"/>
      <c r="I863" s="65"/>
      <c r="J863" s="41"/>
      <c r="K863" s="4"/>
      <c r="L863" s="4"/>
      <c r="M863" s="4"/>
      <c r="N863" s="4"/>
      <c r="O863" s="4"/>
      <c r="P863" s="4"/>
      <c r="Q863" s="4"/>
      <c r="R863" s="4"/>
      <c r="S863" s="4"/>
      <c r="CE863" s="32">
        <f t="shared" si="26"/>
        <v>0</v>
      </c>
      <c r="CF863" s="32">
        <f t="shared" si="27"/>
        <v>0</v>
      </c>
    </row>
    <row r="864" spans="1:84" ht="14.25" customHeight="1">
      <c r="A864" s="9"/>
      <c r="B864" s="33">
        <v>858</v>
      </c>
      <c r="C864" s="2"/>
      <c r="D864" s="59"/>
      <c r="E864" s="2"/>
      <c r="F864" s="2"/>
      <c r="G864" s="55"/>
      <c r="H864" s="2"/>
      <c r="I864" s="65"/>
      <c r="J864" s="41"/>
      <c r="K864" s="4"/>
      <c r="L864" s="4"/>
      <c r="M864" s="4"/>
      <c r="N864" s="4"/>
      <c r="O864" s="4"/>
      <c r="P864" s="4"/>
      <c r="Q864" s="4"/>
      <c r="R864" s="4"/>
      <c r="S864" s="4"/>
      <c r="CE864" s="32">
        <f t="shared" si="26"/>
        <v>0</v>
      </c>
      <c r="CF864" s="32">
        <f t="shared" si="27"/>
        <v>0</v>
      </c>
    </row>
    <row r="865" spans="1:84" ht="14.25" customHeight="1">
      <c r="A865" s="9"/>
      <c r="B865" s="33">
        <v>859</v>
      </c>
      <c r="C865" s="2"/>
      <c r="D865" s="59"/>
      <c r="E865" s="2"/>
      <c r="F865" s="2"/>
      <c r="G865" s="55"/>
      <c r="H865" s="2"/>
      <c r="I865" s="65"/>
      <c r="J865" s="41"/>
      <c r="K865" s="4"/>
      <c r="L865" s="4"/>
      <c r="M865" s="4"/>
      <c r="N865" s="4"/>
      <c r="O865" s="4"/>
      <c r="P865" s="4"/>
      <c r="Q865" s="4"/>
      <c r="R865" s="4"/>
      <c r="S865" s="4"/>
      <c r="CE865" s="32">
        <f t="shared" si="26"/>
        <v>0</v>
      </c>
      <c r="CF865" s="32">
        <f t="shared" si="27"/>
        <v>0</v>
      </c>
    </row>
    <row r="866" spans="1:84" ht="14.25" customHeight="1">
      <c r="A866" s="9"/>
      <c r="B866" s="33">
        <v>860</v>
      </c>
      <c r="C866" s="2"/>
      <c r="D866" s="59"/>
      <c r="E866" s="2"/>
      <c r="F866" s="2"/>
      <c r="G866" s="55"/>
      <c r="H866" s="2"/>
      <c r="I866" s="65"/>
      <c r="J866" s="41"/>
      <c r="K866" s="4"/>
      <c r="L866" s="4"/>
      <c r="M866" s="4"/>
      <c r="N866" s="4"/>
      <c r="O866" s="4"/>
      <c r="P866" s="4"/>
      <c r="Q866" s="4"/>
      <c r="R866" s="4"/>
      <c r="S866" s="4"/>
      <c r="CE866" s="32">
        <f t="shared" si="26"/>
        <v>0</v>
      </c>
      <c r="CF866" s="32">
        <f t="shared" si="27"/>
        <v>0</v>
      </c>
    </row>
    <row r="867" spans="1:84" ht="14.25" customHeight="1">
      <c r="A867" s="9"/>
      <c r="B867" s="33">
        <v>861</v>
      </c>
      <c r="C867" s="2"/>
      <c r="D867" s="59"/>
      <c r="E867" s="2"/>
      <c r="F867" s="2"/>
      <c r="G867" s="55"/>
      <c r="H867" s="2"/>
      <c r="I867" s="65"/>
      <c r="J867" s="41"/>
      <c r="K867" s="4"/>
      <c r="L867" s="4"/>
      <c r="M867" s="4"/>
      <c r="N867" s="4"/>
      <c r="O867" s="4"/>
      <c r="P867" s="4"/>
      <c r="Q867" s="4"/>
      <c r="R867" s="4"/>
      <c r="S867" s="4"/>
      <c r="CE867" s="32">
        <f t="shared" si="26"/>
        <v>0</v>
      </c>
      <c r="CF867" s="32">
        <f t="shared" si="27"/>
        <v>0</v>
      </c>
    </row>
    <row r="868" spans="1:84" ht="14.25" customHeight="1">
      <c r="A868" s="9"/>
      <c r="B868" s="33">
        <v>862</v>
      </c>
      <c r="C868" s="2"/>
      <c r="D868" s="59"/>
      <c r="E868" s="2"/>
      <c r="F868" s="2"/>
      <c r="G868" s="55"/>
      <c r="H868" s="2"/>
      <c r="I868" s="65"/>
      <c r="J868" s="41"/>
      <c r="K868" s="4"/>
      <c r="L868" s="4"/>
      <c r="M868" s="4"/>
      <c r="N868" s="4"/>
      <c r="O868" s="4"/>
      <c r="P868" s="4"/>
      <c r="Q868" s="4"/>
      <c r="R868" s="4"/>
      <c r="S868" s="4"/>
      <c r="CE868" s="32">
        <f t="shared" si="26"/>
        <v>0</v>
      </c>
      <c r="CF868" s="32">
        <f t="shared" si="27"/>
        <v>0</v>
      </c>
    </row>
    <row r="869" spans="1:84" ht="14.25" customHeight="1">
      <c r="A869" s="9"/>
      <c r="B869" s="33">
        <v>863</v>
      </c>
      <c r="C869" s="2"/>
      <c r="D869" s="59"/>
      <c r="E869" s="2"/>
      <c r="F869" s="2"/>
      <c r="G869" s="55"/>
      <c r="H869" s="2"/>
      <c r="I869" s="65"/>
      <c r="J869" s="41"/>
      <c r="K869" s="4"/>
      <c r="L869" s="4"/>
      <c r="M869" s="4"/>
      <c r="N869" s="4"/>
      <c r="O869" s="4"/>
      <c r="P869" s="4"/>
      <c r="Q869" s="4"/>
      <c r="R869" s="4"/>
      <c r="S869" s="4"/>
      <c r="CE869" s="32">
        <f t="shared" si="26"/>
        <v>0</v>
      </c>
      <c r="CF869" s="32">
        <f t="shared" si="27"/>
        <v>0</v>
      </c>
    </row>
    <row r="870" spans="1:84" ht="14.25" customHeight="1">
      <c r="A870" s="9"/>
      <c r="B870" s="33">
        <v>864</v>
      </c>
      <c r="C870" s="2"/>
      <c r="D870" s="59"/>
      <c r="E870" s="2"/>
      <c r="F870" s="2"/>
      <c r="G870" s="55"/>
      <c r="H870" s="2"/>
      <c r="I870" s="65"/>
      <c r="J870" s="41"/>
      <c r="K870" s="4"/>
      <c r="L870" s="4"/>
      <c r="M870" s="4"/>
      <c r="N870" s="4"/>
      <c r="O870" s="4"/>
      <c r="P870" s="4"/>
      <c r="Q870" s="4"/>
      <c r="R870" s="4"/>
      <c r="S870" s="4"/>
      <c r="CE870" s="32">
        <f t="shared" si="26"/>
        <v>0</v>
      </c>
      <c r="CF870" s="32">
        <f t="shared" si="27"/>
        <v>0</v>
      </c>
    </row>
    <row r="871" spans="1:84" ht="14.25" customHeight="1">
      <c r="A871" s="9"/>
      <c r="B871" s="33">
        <v>865</v>
      </c>
      <c r="C871" s="2"/>
      <c r="D871" s="59"/>
      <c r="E871" s="2"/>
      <c r="F871" s="2"/>
      <c r="G871" s="55"/>
      <c r="H871" s="2"/>
      <c r="I871" s="65"/>
      <c r="J871" s="41"/>
      <c r="K871" s="4"/>
      <c r="L871" s="4"/>
      <c r="M871" s="4"/>
      <c r="N871" s="4"/>
      <c r="O871" s="4"/>
      <c r="P871" s="4"/>
      <c r="Q871" s="4"/>
      <c r="R871" s="4"/>
      <c r="S871" s="4"/>
      <c r="CE871" s="32">
        <f t="shared" si="26"/>
        <v>0</v>
      </c>
      <c r="CF871" s="32">
        <f t="shared" si="27"/>
        <v>0</v>
      </c>
    </row>
    <row r="872" spans="1:84" ht="14.25" customHeight="1">
      <c r="A872" s="9"/>
      <c r="B872" s="33">
        <v>866</v>
      </c>
      <c r="C872" s="2"/>
      <c r="D872" s="59"/>
      <c r="E872" s="2"/>
      <c r="F872" s="2"/>
      <c r="G872" s="55"/>
      <c r="H872" s="2"/>
      <c r="I872" s="65"/>
      <c r="J872" s="41"/>
      <c r="K872" s="4"/>
      <c r="L872" s="4"/>
      <c r="M872" s="4"/>
      <c r="N872" s="4"/>
      <c r="O872" s="4"/>
      <c r="P872" s="4"/>
      <c r="Q872" s="4"/>
      <c r="R872" s="4"/>
      <c r="S872" s="4"/>
      <c r="CE872" s="32">
        <f t="shared" si="26"/>
        <v>0</v>
      </c>
      <c r="CF872" s="32">
        <f t="shared" si="27"/>
        <v>0</v>
      </c>
    </row>
    <row r="873" spans="1:84" ht="14.25" customHeight="1">
      <c r="A873" s="9"/>
      <c r="B873" s="33">
        <v>867</v>
      </c>
      <c r="C873" s="2"/>
      <c r="D873" s="59"/>
      <c r="E873" s="2"/>
      <c r="F873" s="2"/>
      <c r="G873" s="55"/>
      <c r="H873" s="2"/>
      <c r="I873" s="65"/>
      <c r="J873" s="41"/>
      <c r="K873" s="4"/>
      <c r="L873" s="4"/>
      <c r="M873" s="4"/>
      <c r="N873" s="4"/>
      <c r="O873" s="4"/>
      <c r="P873" s="4"/>
      <c r="Q873" s="4"/>
      <c r="R873" s="4"/>
      <c r="S873" s="4"/>
      <c r="CE873" s="32">
        <f t="shared" si="26"/>
        <v>0</v>
      </c>
      <c r="CF873" s="32">
        <f t="shared" si="27"/>
        <v>0</v>
      </c>
    </row>
    <row r="874" spans="1:84" ht="14.25" customHeight="1">
      <c r="A874" s="9"/>
      <c r="B874" s="33">
        <v>868</v>
      </c>
      <c r="C874" s="2"/>
      <c r="D874" s="59"/>
      <c r="E874" s="2"/>
      <c r="F874" s="2"/>
      <c r="G874" s="55"/>
      <c r="H874" s="2"/>
      <c r="I874" s="65"/>
      <c r="J874" s="41"/>
      <c r="K874" s="4"/>
      <c r="L874" s="4"/>
      <c r="M874" s="4"/>
      <c r="N874" s="4"/>
      <c r="O874" s="4"/>
      <c r="P874" s="4"/>
      <c r="Q874" s="4"/>
      <c r="R874" s="4"/>
      <c r="S874" s="4"/>
      <c r="CE874" s="32">
        <f t="shared" si="26"/>
        <v>0</v>
      </c>
      <c r="CF874" s="32">
        <f t="shared" si="27"/>
        <v>0</v>
      </c>
    </row>
    <row r="875" spans="1:84" ht="14.25" customHeight="1">
      <c r="A875" s="9"/>
      <c r="B875" s="33">
        <v>869</v>
      </c>
      <c r="C875" s="2"/>
      <c r="D875" s="59"/>
      <c r="E875" s="2"/>
      <c r="F875" s="2"/>
      <c r="G875" s="55"/>
      <c r="H875" s="2"/>
      <c r="I875" s="65"/>
      <c r="J875" s="41"/>
      <c r="K875" s="4"/>
      <c r="L875" s="4"/>
      <c r="M875" s="4"/>
      <c r="N875" s="4"/>
      <c r="O875" s="4"/>
      <c r="P875" s="4"/>
      <c r="Q875" s="4"/>
      <c r="R875" s="4"/>
      <c r="S875" s="4"/>
      <c r="CE875" s="32">
        <f t="shared" si="26"/>
        <v>0</v>
      </c>
      <c r="CF875" s="32">
        <f t="shared" si="27"/>
        <v>0</v>
      </c>
    </row>
    <row r="876" spans="1:84" ht="14.25" customHeight="1">
      <c r="A876" s="9"/>
      <c r="B876" s="33">
        <v>870</v>
      </c>
      <c r="C876" s="2"/>
      <c r="D876" s="59"/>
      <c r="E876" s="2"/>
      <c r="F876" s="2"/>
      <c r="G876" s="55"/>
      <c r="H876" s="2"/>
      <c r="I876" s="65"/>
      <c r="J876" s="41"/>
      <c r="K876" s="4"/>
      <c r="L876" s="4"/>
      <c r="M876" s="4"/>
      <c r="N876" s="4"/>
      <c r="O876" s="4"/>
      <c r="P876" s="4"/>
      <c r="Q876" s="4"/>
      <c r="R876" s="4"/>
      <c r="S876" s="4"/>
      <c r="CE876" s="32">
        <f t="shared" si="26"/>
        <v>0</v>
      </c>
      <c r="CF876" s="32">
        <f t="shared" si="27"/>
        <v>0</v>
      </c>
    </row>
    <row r="877" spans="1:84" ht="14.25" customHeight="1">
      <c r="A877" s="9"/>
      <c r="B877" s="33">
        <v>871</v>
      </c>
      <c r="C877" s="2"/>
      <c r="D877" s="59"/>
      <c r="E877" s="2"/>
      <c r="F877" s="2"/>
      <c r="G877" s="55"/>
      <c r="H877" s="2"/>
      <c r="I877" s="65"/>
      <c r="J877" s="41"/>
      <c r="K877" s="4"/>
      <c r="L877" s="4"/>
      <c r="M877" s="4"/>
      <c r="N877" s="4"/>
      <c r="O877" s="4"/>
      <c r="P877" s="4"/>
      <c r="Q877" s="4"/>
      <c r="R877" s="4"/>
      <c r="S877" s="4"/>
      <c r="CE877" s="32">
        <f t="shared" si="26"/>
        <v>0</v>
      </c>
      <c r="CF877" s="32">
        <f t="shared" si="27"/>
        <v>0</v>
      </c>
    </row>
    <row r="878" spans="1:84" ht="14.25" customHeight="1">
      <c r="A878" s="9"/>
      <c r="B878" s="33">
        <v>872</v>
      </c>
      <c r="C878" s="2"/>
      <c r="D878" s="59"/>
      <c r="E878" s="2"/>
      <c r="F878" s="2"/>
      <c r="G878" s="55"/>
      <c r="H878" s="2"/>
      <c r="I878" s="65"/>
      <c r="J878" s="41"/>
      <c r="K878" s="4"/>
      <c r="L878" s="4"/>
      <c r="M878" s="4"/>
      <c r="N878" s="4"/>
      <c r="O878" s="4"/>
      <c r="P878" s="4"/>
      <c r="Q878" s="4"/>
      <c r="R878" s="4"/>
      <c r="S878" s="4"/>
      <c r="CE878" s="32">
        <f t="shared" si="26"/>
        <v>0</v>
      </c>
      <c r="CF878" s="32">
        <f t="shared" si="27"/>
        <v>0</v>
      </c>
    </row>
    <row r="879" spans="1:84" ht="14.25" customHeight="1">
      <c r="A879" s="9"/>
      <c r="B879" s="33">
        <v>873</v>
      </c>
      <c r="C879" s="2"/>
      <c r="D879" s="59"/>
      <c r="E879" s="2"/>
      <c r="F879" s="2"/>
      <c r="G879" s="55"/>
      <c r="H879" s="2"/>
      <c r="I879" s="65"/>
      <c r="J879" s="41"/>
      <c r="K879" s="4"/>
      <c r="L879" s="4"/>
      <c r="M879" s="4"/>
      <c r="N879" s="4"/>
      <c r="O879" s="4"/>
      <c r="P879" s="4"/>
      <c r="Q879" s="4"/>
      <c r="R879" s="4"/>
      <c r="S879" s="4"/>
      <c r="CE879" s="32">
        <f t="shared" si="26"/>
        <v>0</v>
      </c>
      <c r="CF879" s="32">
        <f t="shared" si="27"/>
        <v>0</v>
      </c>
    </row>
    <row r="880" spans="1:84" ht="14.25" customHeight="1">
      <c r="A880" s="9"/>
      <c r="B880" s="33">
        <v>874</v>
      </c>
      <c r="C880" s="2"/>
      <c r="D880" s="59"/>
      <c r="E880" s="2"/>
      <c r="F880" s="2"/>
      <c r="G880" s="55"/>
      <c r="H880" s="2"/>
      <c r="I880" s="65"/>
      <c r="J880" s="41"/>
      <c r="K880" s="4"/>
      <c r="L880" s="4"/>
      <c r="M880" s="4"/>
      <c r="N880" s="4"/>
      <c r="O880" s="4"/>
      <c r="P880" s="4"/>
      <c r="Q880" s="4"/>
      <c r="R880" s="4"/>
      <c r="S880" s="4"/>
      <c r="CE880" s="32">
        <f t="shared" si="26"/>
        <v>0</v>
      </c>
      <c r="CF880" s="32">
        <f t="shared" si="27"/>
        <v>0</v>
      </c>
    </row>
    <row r="881" spans="1:84" ht="14.25" customHeight="1">
      <c r="A881" s="9"/>
      <c r="B881" s="33">
        <v>875</v>
      </c>
      <c r="C881" s="2"/>
      <c r="D881" s="59"/>
      <c r="E881" s="2"/>
      <c r="F881" s="2"/>
      <c r="G881" s="55"/>
      <c r="H881" s="2"/>
      <c r="I881" s="65"/>
      <c r="J881" s="41"/>
      <c r="K881" s="4"/>
      <c r="L881" s="4"/>
      <c r="M881" s="4"/>
      <c r="N881" s="4"/>
      <c r="O881" s="4"/>
      <c r="P881" s="4"/>
      <c r="Q881" s="4"/>
      <c r="R881" s="4"/>
      <c r="S881" s="4"/>
      <c r="CE881" s="32">
        <f t="shared" si="26"/>
        <v>0</v>
      </c>
      <c r="CF881" s="32">
        <f t="shared" si="27"/>
        <v>0</v>
      </c>
    </row>
    <row r="882" spans="1:84" ht="14.25" customHeight="1">
      <c r="A882" s="9"/>
      <c r="B882" s="33">
        <v>876</v>
      </c>
      <c r="C882" s="2"/>
      <c r="D882" s="59"/>
      <c r="E882" s="2"/>
      <c r="F882" s="2"/>
      <c r="G882" s="55"/>
      <c r="H882" s="2"/>
      <c r="I882" s="65"/>
      <c r="J882" s="41"/>
      <c r="K882" s="4"/>
      <c r="L882" s="4"/>
      <c r="M882" s="4"/>
      <c r="N882" s="4"/>
      <c r="O882" s="4"/>
      <c r="P882" s="4"/>
      <c r="Q882" s="4"/>
      <c r="R882" s="4"/>
      <c r="S882" s="4"/>
      <c r="CE882" s="32">
        <f t="shared" si="26"/>
        <v>0</v>
      </c>
      <c r="CF882" s="32">
        <f t="shared" si="27"/>
        <v>0</v>
      </c>
    </row>
    <row r="883" spans="1:84" ht="14.25" customHeight="1">
      <c r="A883" s="9"/>
      <c r="B883" s="33">
        <v>877</v>
      </c>
      <c r="C883" s="2"/>
      <c r="D883" s="59"/>
      <c r="E883" s="2"/>
      <c r="F883" s="2"/>
      <c r="G883" s="55"/>
      <c r="H883" s="2"/>
      <c r="I883" s="65"/>
      <c r="J883" s="41"/>
      <c r="K883" s="4"/>
      <c r="L883" s="4"/>
      <c r="M883" s="4"/>
      <c r="N883" s="4"/>
      <c r="O883" s="4"/>
      <c r="P883" s="4"/>
      <c r="Q883" s="4"/>
      <c r="R883" s="4"/>
      <c r="S883" s="4"/>
      <c r="CE883" s="32">
        <f t="shared" si="26"/>
        <v>0</v>
      </c>
      <c r="CF883" s="32">
        <f t="shared" si="27"/>
        <v>0</v>
      </c>
    </row>
    <row r="884" spans="1:84" ht="14.25" customHeight="1">
      <c r="A884" s="9"/>
      <c r="B884" s="33">
        <v>878</v>
      </c>
      <c r="C884" s="2"/>
      <c r="D884" s="59"/>
      <c r="E884" s="2"/>
      <c r="F884" s="2"/>
      <c r="G884" s="55"/>
      <c r="H884" s="2"/>
      <c r="I884" s="65"/>
      <c r="J884" s="41"/>
      <c r="K884" s="4"/>
      <c r="L884" s="4"/>
      <c r="M884" s="4"/>
      <c r="N884" s="4"/>
      <c r="O884" s="4"/>
      <c r="P884" s="4"/>
      <c r="Q884" s="4"/>
      <c r="R884" s="4"/>
      <c r="S884" s="4"/>
      <c r="CE884" s="32">
        <f t="shared" si="26"/>
        <v>0</v>
      </c>
      <c r="CF884" s="32">
        <f t="shared" si="27"/>
        <v>0</v>
      </c>
    </row>
    <row r="885" spans="1:84" ht="14.25" customHeight="1">
      <c r="A885" s="9"/>
      <c r="B885" s="33">
        <v>879</v>
      </c>
      <c r="C885" s="2"/>
      <c r="D885" s="59"/>
      <c r="E885" s="2"/>
      <c r="F885" s="2"/>
      <c r="G885" s="55"/>
      <c r="H885" s="2"/>
      <c r="I885" s="65"/>
      <c r="J885" s="41"/>
      <c r="K885" s="4"/>
      <c r="L885" s="4"/>
      <c r="M885" s="4"/>
      <c r="N885" s="4"/>
      <c r="O885" s="4"/>
      <c r="P885" s="4"/>
      <c r="Q885" s="4"/>
      <c r="R885" s="4"/>
      <c r="S885" s="4"/>
      <c r="CE885" s="32">
        <f t="shared" si="26"/>
        <v>0</v>
      </c>
      <c r="CF885" s="32">
        <f t="shared" si="27"/>
        <v>0</v>
      </c>
    </row>
    <row r="886" spans="1:84" ht="14.25" customHeight="1">
      <c r="A886" s="9"/>
      <c r="B886" s="33">
        <v>880</v>
      </c>
      <c r="C886" s="2"/>
      <c r="D886" s="59"/>
      <c r="E886" s="2"/>
      <c r="F886" s="2"/>
      <c r="G886" s="55"/>
      <c r="H886" s="2"/>
      <c r="I886" s="65"/>
      <c r="J886" s="41"/>
      <c r="K886" s="4"/>
      <c r="L886" s="4"/>
      <c r="M886" s="4"/>
      <c r="N886" s="4"/>
      <c r="O886" s="4"/>
      <c r="P886" s="4"/>
      <c r="Q886" s="4"/>
      <c r="R886" s="4"/>
      <c r="S886" s="4"/>
      <c r="CE886" s="32">
        <f t="shared" si="26"/>
        <v>0</v>
      </c>
      <c r="CF886" s="32">
        <f t="shared" si="27"/>
        <v>0</v>
      </c>
    </row>
    <row r="887" spans="1:84" ht="14.25" customHeight="1">
      <c r="A887" s="9"/>
      <c r="B887" s="33">
        <v>881</v>
      </c>
      <c r="C887" s="2"/>
      <c r="D887" s="59"/>
      <c r="E887" s="2"/>
      <c r="F887" s="2"/>
      <c r="G887" s="55"/>
      <c r="H887" s="2"/>
      <c r="I887" s="65"/>
      <c r="J887" s="41"/>
      <c r="K887" s="4"/>
      <c r="L887" s="4"/>
      <c r="M887" s="4"/>
      <c r="N887" s="4"/>
      <c r="O887" s="4"/>
      <c r="P887" s="4"/>
      <c r="Q887" s="4"/>
      <c r="R887" s="4"/>
      <c r="S887" s="4"/>
      <c r="CE887" s="32">
        <f t="shared" si="26"/>
        <v>0</v>
      </c>
      <c r="CF887" s="32">
        <f t="shared" si="27"/>
        <v>0</v>
      </c>
    </row>
    <row r="888" spans="1:84" ht="14.25" customHeight="1">
      <c r="A888" s="9"/>
      <c r="B888" s="33">
        <v>882</v>
      </c>
      <c r="C888" s="2"/>
      <c r="D888" s="59"/>
      <c r="E888" s="2"/>
      <c r="F888" s="2"/>
      <c r="G888" s="55"/>
      <c r="H888" s="2"/>
      <c r="I888" s="65"/>
      <c r="J888" s="41"/>
      <c r="K888" s="4"/>
      <c r="L888" s="4"/>
      <c r="M888" s="4"/>
      <c r="N888" s="4"/>
      <c r="O888" s="4"/>
      <c r="P888" s="4"/>
      <c r="Q888" s="4"/>
      <c r="R888" s="4"/>
      <c r="S888" s="4"/>
      <c r="CE888" s="32">
        <f t="shared" si="26"/>
        <v>0</v>
      </c>
      <c r="CF888" s="32">
        <f t="shared" si="27"/>
        <v>0</v>
      </c>
    </row>
    <row r="889" spans="1:84" ht="14.25" customHeight="1">
      <c r="A889" s="9"/>
      <c r="B889" s="33">
        <v>883</v>
      </c>
      <c r="C889" s="2"/>
      <c r="D889" s="59"/>
      <c r="E889" s="2"/>
      <c r="F889" s="2"/>
      <c r="G889" s="55"/>
      <c r="H889" s="2"/>
      <c r="I889" s="65"/>
      <c r="J889" s="41"/>
      <c r="K889" s="4"/>
      <c r="L889" s="4"/>
      <c r="M889" s="4"/>
      <c r="N889" s="4"/>
      <c r="O889" s="4"/>
      <c r="P889" s="4"/>
      <c r="Q889" s="4"/>
      <c r="R889" s="4"/>
      <c r="S889" s="4"/>
      <c r="CE889" s="32">
        <f t="shared" si="26"/>
        <v>0</v>
      </c>
      <c r="CF889" s="32">
        <f t="shared" si="27"/>
        <v>0</v>
      </c>
    </row>
    <row r="890" spans="1:84" ht="14.25" customHeight="1">
      <c r="A890" s="9"/>
      <c r="B890" s="33">
        <v>884</v>
      </c>
      <c r="C890" s="2"/>
      <c r="D890" s="59"/>
      <c r="E890" s="2"/>
      <c r="F890" s="2"/>
      <c r="G890" s="55"/>
      <c r="H890" s="2"/>
      <c r="I890" s="65"/>
      <c r="J890" s="41"/>
      <c r="K890" s="4"/>
      <c r="L890" s="4"/>
      <c r="M890" s="4"/>
      <c r="N890" s="4"/>
      <c r="O890" s="4"/>
      <c r="P890" s="4"/>
      <c r="Q890" s="4"/>
      <c r="R890" s="4"/>
      <c r="S890" s="4"/>
      <c r="CE890" s="32">
        <f t="shared" si="26"/>
        <v>0</v>
      </c>
      <c r="CF890" s="32">
        <f t="shared" si="27"/>
        <v>0</v>
      </c>
    </row>
    <row r="891" spans="1:84" ht="14.25" customHeight="1">
      <c r="A891" s="9"/>
      <c r="B891" s="33">
        <v>885</v>
      </c>
      <c r="C891" s="2"/>
      <c r="D891" s="59"/>
      <c r="E891" s="2"/>
      <c r="F891" s="2"/>
      <c r="G891" s="55"/>
      <c r="H891" s="2"/>
      <c r="I891" s="65"/>
      <c r="J891" s="41"/>
      <c r="K891" s="4"/>
      <c r="L891" s="4"/>
      <c r="M891" s="4"/>
      <c r="N891" s="4"/>
      <c r="O891" s="4"/>
      <c r="P891" s="4"/>
      <c r="Q891" s="4"/>
      <c r="R891" s="4"/>
      <c r="S891" s="4"/>
      <c r="CE891" s="32">
        <f t="shared" si="26"/>
        <v>0</v>
      </c>
      <c r="CF891" s="32">
        <f t="shared" si="27"/>
        <v>0</v>
      </c>
    </row>
    <row r="892" spans="1:84" ht="14.25" customHeight="1">
      <c r="A892" s="9"/>
      <c r="B892" s="33">
        <v>886</v>
      </c>
      <c r="C892" s="2"/>
      <c r="D892" s="59"/>
      <c r="E892" s="2"/>
      <c r="F892" s="2"/>
      <c r="G892" s="55"/>
      <c r="H892" s="2"/>
      <c r="I892" s="65"/>
      <c r="J892" s="41"/>
      <c r="K892" s="4"/>
      <c r="L892" s="4"/>
      <c r="M892" s="4"/>
      <c r="N892" s="4"/>
      <c r="O892" s="4"/>
      <c r="P892" s="4"/>
      <c r="Q892" s="4"/>
      <c r="R892" s="4"/>
      <c r="S892" s="4"/>
      <c r="CE892" s="32">
        <f t="shared" si="26"/>
        <v>0</v>
      </c>
      <c r="CF892" s="32">
        <f t="shared" si="27"/>
        <v>0</v>
      </c>
    </row>
    <row r="893" spans="1:84" ht="14.25" customHeight="1">
      <c r="A893" s="9"/>
      <c r="B893" s="33">
        <v>887</v>
      </c>
      <c r="C893" s="2"/>
      <c r="D893" s="59"/>
      <c r="E893" s="2"/>
      <c r="F893" s="2"/>
      <c r="G893" s="55"/>
      <c r="H893" s="2"/>
      <c r="I893" s="65"/>
      <c r="J893" s="41"/>
      <c r="K893" s="4"/>
      <c r="L893" s="4"/>
      <c r="M893" s="4"/>
      <c r="N893" s="4"/>
      <c r="O893" s="4"/>
      <c r="P893" s="4"/>
      <c r="Q893" s="4"/>
      <c r="R893" s="4"/>
      <c r="S893" s="4"/>
      <c r="CE893" s="32">
        <f t="shared" si="26"/>
        <v>0</v>
      </c>
      <c r="CF893" s="32">
        <f t="shared" si="27"/>
        <v>0</v>
      </c>
    </row>
    <row r="894" spans="1:84" ht="14.25" customHeight="1">
      <c r="A894" s="9"/>
      <c r="B894" s="33">
        <v>888</v>
      </c>
      <c r="C894" s="2"/>
      <c r="D894" s="59"/>
      <c r="E894" s="2"/>
      <c r="F894" s="2"/>
      <c r="G894" s="55"/>
      <c r="H894" s="2"/>
      <c r="I894" s="65"/>
      <c r="J894" s="41"/>
      <c r="K894" s="4"/>
      <c r="L894" s="4"/>
      <c r="M894" s="4"/>
      <c r="N894" s="4"/>
      <c r="O894" s="4"/>
      <c r="P894" s="4"/>
      <c r="Q894" s="4"/>
      <c r="R894" s="4"/>
      <c r="S894" s="4"/>
      <c r="CE894" s="32">
        <f t="shared" si="26"/>
        <v>0</v>
      </c>
      <c r="CF894" s="32">
        <f t="shared" si="27"/>
        <v>0</v>
      </c>
    </row>
    <row r="895" spans="1:84" ht="14.25" customHeight="1">
      <c r="A895" s="9"/>
      <c r="B895" s="33">
        <v>889</v>
      </c>
      <c r="C895" s="2"/>
      <c r="D895" s="59"/>
      <c r="E895" s="2"/>
      <c r="F895" s="2"/>
      <c r="G895" s="55"/>
      <c r="H895" s="2"/>
      <c r="I895" s="65"/>
      <c r="J895" s="41"/>
      <c r="K895" s="4"/>
      <c r="L895" s="4"/>
      <c r="M895" s="4"/>
      <c r="N895" s="4"/>
      <c r="O895" s="4"/>
      <c r="P895" s="4"/>
      <c r="Q895" s="4"/>
      <c r="R895" s="4"/>
      <c r="S895" s="4"/>
      <c r="CE895" s="32">
        <f t="shared" si="26"/>
        <v>0</v>
      </c>
      <c r="CF895" s="32">
        <f t="shared" si="27"/>
        <v>0</v>
      </c>
    </row>
    <row r="896" spans="1:84" ht="14.25" customHeight="1">
      <c r="A896" s="9"/>
      <c r="B896" s="33">
        <v>890</v>
      </c>
      <c r="C896" s="2"/>
      <c r="D896" s="59"/>
      <c r="E896" s="2"/>
      <c r="F896" s="2"/>
      <c r="G896" s="55"/>
      <c r="H896" s="2"/>
      <c r="I896" s="65"/>
      <c r="J896" s="41"/>
      <c r="K896" s="4"/>
      <c r="L896" s="4"/>
      <c r="M896" s="4"/>
      <c r="N896" s="4"/>
      <c r="O896" s="4"/>
      <c r="P896" s="4"/>
      <c r="Q896" s="4"/>
      <c r="R896" s="4"/>
      <c r="S896" s="4"/>
      <c r="CE896" s="32">
        <f t="shared" si="26"/>
        <v>0</v>
      </c>
      <c r="CF896" s="32">
        <f t="shared" si="27"/>
        <v>0</v>
      </c>
    </row>
    <row r="897" spans="1:84" ht="14.25" customHeight="1">
      <c r="A897" s="9"/>
      <c r="B897" s="33">
        <v>891</v>
      </c>
      <c r="C897" s="2"/>
      <c r="D897" s="59"/>
      <c r="E897" s="2"/>
      <c r="F897" s="2"/>
      <c r="G897" s="55"/>
      <c r="H897" s="2"/>
      <c r="I897" s="65"/>
      <c r="J897" s="41"/>
      <c r="K897" s="4"/>
      <c r="L897" s="4"/>
      <c r="M897" s="4"/>
      <c r="N897" s="4"/>
      <c r="O897" s="4"/>
      <c r="P897" s="4"/>
      <c r="Q897" s="4"/>
      <c r="R897" s="4"/>
      <c r="S897" s="4"/>
      <c r="CE897" s="32">
        <f t="shared" si="26"/>
        <v>0</v>
      </c>
      <c r="CF897" s="32">
        <f t="shared" si="27"/>
        <v>0</v>
      </c>
    </row>
    <row r="898" spans="1:84" ht="14.25" customHeight="1">
      <c r="A898" s="9"/>
      <c r="B898" s="33">
        <v>892</v>
      </c>
      <c r="C898" s="2"/>
      <c r="D898" s="59"/>
      <c r="E898" s="2"/>
      <c r="F898" s="2"/>
      <c r="G898" s="55"/>
      <c r="H898" s="2"/>
      <c r="I898" s="65"/>
      <c r="J898" s="41"/>
      <c r="K898" s="4"/>
      <c r="L898" s="4"/>
      <c r="M898" s="4"/>
      <c r="N898" s="4"/>
      <c r="O898" s="4"/>
      <c r="P898" s="4"/>
      <c r="Q898" s="4"/>
      <c r="R898" s="4"/>
      <c r="S898" s="4"/>
      <c r="CE898" s="32">
        <f t="shared" si="26"/>
        <v>0</v>
      </c>
      <c r="CF898" s="32">
        <f t="shared" si="27"/>
        <v>0</v>
      </c>
    </row>
    <row r="899" spans="1:84" ht="14.25" customHeight="1">
      <c r="A899" s="9"/>
      <c r="B899" s="33">
        <v>893</v>
      </c>
      <c r="C899" s="2"/>
      <c r="D899" s="59"/>
      <c r="E899" s="2"/>
      <c r="F899" s="2"/>
      <c r="G899" s="55"/>
      <c r="H899" s="2"/>
      <c r="I899" s="65"/>
      <c r="J899" s="41"/>
      <c r="K899" s="4"/>
      <c r="L899" s="4"/>
      <c r="M899" s="4"/>
      <c r="N899" s="4"/>
      <c r="O899" s="4"/>
      <c r="P899" s="4"/>
      <c r="Q899" s="4"/>
      <c r="R899" s="4"/>
      <c r="S899" s="4"/>
      <c r="CE899" s="32">
        <f t="shared" si="26"/>
        <v>0</v>
      </c>
      <c r="CF899" s="32">
        <f t="shared" si="27"/>
        <v>0</v>
      </c>
    </row>
    <row r="900" spans="1:84" ht="14.25" customHeight="1">
      <c r="A900" s="9"/>
      <c r="B900" s="33">
        <v>894</v>
      </c>
      <c r="C900" s="2"/>
      <c r="D900" s="59"/>
      <c r="E900" s="2"/>
      <c r="F900" s="2"/>
      <c r="G900" s="55"/>
      <c r="H900" s="2"/>
      <c r="I900" s="65"/>
      <c r="J900" s="41"/>
      <c r="K900" s="4"/>
      <c r="L900" s="4"/>
      <c r="M900" s="4"/>
      <c r="N900" s="4"/>
      <c r="O900" s="4"/>
      <c r="P900" s="4"/>
      <c r="Q900" s="4"/>
      <c r="R900" s="4"/>
      <c r="S900" s="4"/>
      <c r="CE900" s="32">
        <f t="shared" si="26"/>
        <v>0</v>
      </c>
      <c r="CF900" s="32">
        <f t="shared" si="27"/>
        <v>0</v>
      </c>
    </row>
    <row r="901" spans="1:84" ht="14.25" customHeight="1">
      <c r="A901" s="9"/>
      <c r="B901" s="33">
        <v>895</v>
      </c>
      <c r="C901" s="2"/>
      <c r="D901" s="59"/>
      <c r="E901" s="2"/>
      <c r="F901" s="2"/>
      <c r="G901" s="55"/>
      <c r="H901" s="2"/>
      <c r="I901" s="65"/>
      <c r="J901" s="41"/>
      <c r="K901" s="4"/>
      <c r="L901" s="4"/>
      <c r="M901" s="4"/>
      <c r="N901" s="4"/>
      <c r="O901" s="4"/>
      <c r="P901" s="4"/>
      <c r="Q901" s="4"/>
      <c r="R901" s="4"/>
      <c r="S901" s="4"/>
      <c r="CE901" s="32">
        <f t="shared" si="26"/>
        <v>0</v>
      </c>
      <c r="CF901" s="32">
        <f t="shared" si="27"/>
        <v>0</v>
      </c>
    </row>
    <row r="902" spans="1:84" ht="14.25" customHeight="1">
      <c r="A902" s="9"/>
      <c r="B902" s="33">
        <v>896</v>
      </c>
      <c r="C902" s="2"/>
      <c r="D902" s="59"/>
      <c r="E902" s="2"/>
      <c r="F902" s="2"/>
      <c r="G902" s="55"/>
      <c r="H902" s="2"/>
      <c r="I902" s="65"/>
      <c r="J902" s="41"/>
      <c r="K902" s="4"/>
      <c r="L902" s="4"/>
      <c r="M902" s="4"/>
      <c r="N902" s="4"/>
      <c r="O902" s="4"/>
      <c r="P902" s="4"/>
      <c r="Q902" s="4"/>
      <c r="R902" s="4"/>
      <c r="S902" s="4"/>
      <c r="CE902" s="32">
        <f t="shared" si="26"/>
        <v>0</v>
      </c>
      <c r="CF902" s="32">
        <f t="shared" si="27"/>
        <v>0</v>
      </c>
    </row>
    <row r="903" spans="1:84" ht="14.25" customHeight="1">
      <c r="A903" s="9"/>
      <c r="B903" s="33">
        <v>897</v>
      </c>
      <c r="C903" s="2"/>
      <c r="D903" s="59"/>
      <c r="E903" s="2"/>
      <c r="F903" s="2"/>
      <c r="G903" s="55"/>
      <c r="H903" s="2"/>
      <c r="I903" s="65"/>
      <c r="J903" s="41"/>
      <c r="K903" s="4"/>
      <c r="L903" s="4"/>
      <c r="M903" s="4"/>
      <c r="N903" s="4"/>
      <c r="O903" s="4"/>
      <c r="P903" s="4"/>
      <c r="Q903" s="4"/>
      <c r="R903" s="4"/>
      <c r="S903" s="4"/>
      <c r="CE903" s="32">
        <f t="shared" ref="CE903:CE966" si="28">IF(C903&lt;&gt;"",1,0)</f>
        <v>0</v>
      </c>
      <c r="CF903" s="32">
        <f t="shared" ref="CF903:CF966" si="29">IF(CE903=1,IF(E903&lt;&gt;"",IF(E903&lt;400,1,0),0),0)</f>
        <v>0</v>
      </c>
    </row>
    <row r="904" spans="1:84" ht="14.25" customHeight="1">
      <c r="A904" s="9"/>
      <c r="B904" s="33">
        <v>898</v>
      </c>
      <c r="C904" s="2"/>
      <c r="D904" s="59"/>
      <c r="E904" s="2"/>
      <c r="F904" s="2"/>
      <c r="G904" s="55"/>
      <c r="H904" s="2"/>
      <c r="I904" s="65"/>
      <c r="J904" s="41"/>
      <c r="K904" s="4"/>
      <c r="L904" s="4"/>
      <c r="M904" s="4"/>
      <c r="N904" s="4"/>
      <c r="O904" s="4"/>
      <c r="P904" s="4"/>
      <c r="Q904" s="4"/>
      <c r="R904" s="4"/>
      <c r="S904" s="4"/>
      <c r="CE904" s="32">
        <f t="shared" si="28"/>
        <v>0</v>
      </c>
      <c r="CF904" s="32">
        <f t="shared" si="29"/>
        <v>0</v>
      </c>
    </row>
    <row r="905" spans="1:84" ht="14.25" customHeight="1">
      <c r="A905" s="9"/>
      <c r="B905" s="33">
        <v>899</v>
      </c>
      <c r="C905" s="2"/>
      <c r="D905" s="59"/>
      <c r="E905" s="2"/>
      <c r="F905" s="2"/>
      <c r="G905" s="55"/>
      <c r="H905" s="2"/>
      <c r="I905" s="65"/>
      <c r="J905" s="41"/>
      <c r="K905" s="4"/>
      <c r="L905" s="4"/>
      <c r="M905" s="4"/>
      <c r="N905" s="4"/>
      <c r="O905" s="4"/>
      <c r="P905" s="4"/>
      <c r="Q905" s="4"/>
      <c r="R905" s="4"/>
      <c r="S905" s="4"/>
      <c r="CE905" s="32">
        <f t="shared" si="28"/>
        <v>0</v>
      </c>
      <c r="CF905" s="32">
        <f t="shared" si="29"/>
        <v>0</v>
      </c>
    </row>
    <row r="906" spans="1:84" ht="14.25" customHeight="1">
      <c r="A906" s="9"/>
      <c r="B906" s="33">
        <v>900</v>
      </c>
      <c r="C906" s="2"/>
      <c r="D906" s="59"/>
      <c r="E906" s="2"/>
      <c r="F906" s="2"/>
      <c r="G906" s="55"/>
      <c r="H906" s="2"/>
      <c r="I906" s="65"/>
      <c r="J906" s="41"/>
      <c r="K906" s="4"/>
      <c r="L906" s="4"/>
      <c r="M906" s="4"/>
      <c r="N906" s="4"/>
      <c r="O906" s="4"/>
      <c r="P906" s="4"/>
      <c r="Q906" s="4"/>
      <c r="R906" s="4"/>
      <c r="S906" s="4"/>
      <c r="CE906" s="32">
        <f t="shared" si="28"/>
        <v>0</v>
      </c>
      <c r="CF906" s="32">
        <f t="shared" si="29"/>
        <v>0</v>
      </c>
    </row>
    <row r="907" spans="1:84" ht="14.25" customHeight="1">
      <c r="A907" s="9"/>
      <c r="B907" s="33">
        <v>901</v>
      </c>
      <c r="C907" s="2"/>
      <c r="D907" s="59"/>
      <c r="E907" s="2"/>
      <c r="F907" s="2"/>
      <c r="G907" s="55"/>
      <c r="H907" s="2"/>
      <c r="I907" s="65"/>
      <c r="J907" s="41"/>
      <c r="K907" s="4"/>
      <c r="L907" s="4"/>
      <c r="M907" s="4"/>
      <c r="N907" s="4"/>
      <c r="O907" s="4"/>
      <c r="P907" s="4"/>
      <c r="Q907" s="4"/>
      <c r="R907" s="4"/>
      <c r="S907" s="4"/>
      <c r="CE907" s="32">
        <f t="shared" si="28"/>
        <v>0</v>
      </c>
      <c r="CF907" s="32">
        <f t="shared" si="29"/>
        <v>0</v>
      </c>
    </row>
    <row r="908" spans="1:84" ht="14.25" customHeight="1">
      <c r="A908" s="9"/>
      <c r="B908" s="33">
        <v>902</v>
      </c>
      <c r="C908" s="2"/>
      <c r="D908" s="59"/>
      <c r="E908" s="2"/>
      <c r="F908" s="2"/>
      <c r="G908" s="55"/>
      <c r="H908" s="2"/>
      <c r="I908" s="65"/>
      <c r="J908" s="41"/>
      <c r="K908" s="4"/>
      <c r="L908" s="4"/>
      <c r="M908" s="4"/>
      <c r="N908" s="4"/>
      <c r="O908" s="4"/>
      <c r="P908" s="4"/>
      <c r="Q908" s="4"/>
      <c r="R908" s="4"/>
      <c r="S908" s="4"/>
      <c r="CE908" s="32">
        <f t="shared" si="28"/>
        <v>0</v>
      </c>
      <c r="CF908" s="32">
        <f t="shared" si="29"/>
        <v>0</v>
      </c>
    </row>
    <row r="909" spans="1:84" ht="14.25" customHeight="1">
      <c r="A909" s="9"/>
      <c r="B909" s="33">
        <v>903</v>
      </c>
      <c r="C909" s="2"/>
      <c r="D909" s="59"/>
      <c r="E909" s="2"/>
      <c r="F909" s="2"/>
      <c r="G909" s="55"/>
      <c r="H909" s="2"/>
      <c r="I909" s="65"/>
      <c r="J909" s="41"/>
      <c r="K909" s="4"/>
      <c r="L909" s="4"/>
      <c r="M909" s="4"/>
      <c r="N909" s="4"/>
      <c r="O909" s="4"/>
      <c r="P909" s="4"/>
      <c r="Q909" s="4"/>
      <c r="R909" s="4"/>
      <c r="S909" s="4"/>
      <c r="CE909" s="32">
        <f t="shared" si="28"/>
        <v>0</v>
      </c>
      <c r="CF909" s="32">
        <f t="shared" si="29"/>
        <v>0</v>
      </c>
    </row>
    <row r="910" spans="1:84" ht="14.25" customHeight="1">
      <c r="A910" s="9"/>
      <c r="B910" s="33">
        <v>904</v>
      </c>
      <c r="C910" s="2"/>
      <c r="D910" s="59"/>
      <c r="E910" s="2"/>
      <c r="F910" s="2"/>
      <c r="G910" s="55"/>
      <c r="H910" s="2"/>
      <c r="I910" s="65"/>
      <c r="J910" s="41"/>
      <c r="K910" s="4"/>
      <c r="L910" s="4"/>
      <c r="M910" s="4"/>
      <c r="N910" s="4"/>
      <c r="O910" s="4"/>
      <c r="P910" s="4"/>
      <c r="Q910" s="4"/>
      <c r="R910" s="4"/>
      <c r="S910" s="4"/>
      <c r="CE910" s="32">
        <f t="shared" si="28"/>
        <v>0</v>
      </c>
      <c r="CF910" s="32">
        <f t="shared" si="29"/>
        <v>0</v>
      </c>
    </row>
    <row r="911" spans="1:84" ht="14.25" customHeight="1">
      <c r="A911" s="9"/>
      <c r="B911" s="33">
        <v>905</v>
      </c>
      <c r="C911" s="2"/>
      <c r="D911" s="59"/>
      <c r="E911" s="2"/>
      <c r="F911" s="2"/>
      <c r="G911" s="55"/>
      <c r="H911" s="2"/>
      <c r="I911" s="65"/>
      <c r="J911" s="41"/>
      <c r="K911" s="4"/>
      <c r="L911" s="4"/>
      <c r="M911" s="4"/>
      <c r="N911" s="4"/>
      <c r="O911" s="4"/>
      <c r="P911" s="4"/>
      <c r="Q911" s="4"/>
      <c r="R911" s="4"/>
      <c r="S911" s="4"/>
      <c r="CE911" s="32">
        <f t="shared" si="28"/>
        <v>0</v>
      </c>
      <c r="CF911" s="32">
        <f t="shared" si="29"/>
        <v>0</v>
      </c>
    </row>
    <row r="912" spans="1:84" ht="14.25" customHeight="1">
      <c r="A912" s="9"/>
      <c r="B912" s="33">
        <v>906</v>
      </c>
      <c r="C912" s="2"/>
      <c r="D912" s="59"/>
      <c r="E912" s="2"/>
      <c r="F912" s="2"/>
      <c r="G912" s="55"/>
      <c r="H912" s="2"/>
      <c r="I912" s="65"/>
      <c r="J912" s="41"/>
      <c r="K912" s="4"/>
      <c r="L912" s="4"/>
      <c r="M912" s="4"/>
      <c r="N912" s="4"/>
      <c r="O912" s="4"/>
      <c r="P912" s="4"/>
      <c r="Q912" s="4"/>
      <c r="R912" s="4"/>
      <c r="S912" s="4"/>
      <c r="CE912" s="32">
        <f t="shared" si="28"/>
        <v>0</v>
      </c>
      <c r="CF912" s="32">
        <f t="shared" si="29"/>
        <v>0</v>
      </c>
    </row>
    <row r="913" spans="1:84" ht="14.25" customHeight="1">
      <c r="A913" s="9"/>
      <c r="B913" s="33">
        <v>907</v>
      </c>
      <c r="C913" s="2"/>
      <c r="D913" s="59"/>
      <c r="E913" s="2"/>
      <c r="F913" s="2"/>
      <c r="G913" s="55"/>
      <c r="H913" s="2"/>
      <c r="I913" s="65"/>
      <c r="J913" s="41"/>
      <c r="K913" s="4"/>
      <c r="L913" s="4"/>
      <c r="M913" s="4"/>
      <c r="N913" s="4"/>
      <c r="O913" s="4"/>
      <c r="P913" s="4"/>
      <c r="Q913" s="4"/>
      <c r="R913" s="4"/>
      <c r="S913" s="4"/>
      <c r="CE913" s="32">
        <f t="shared" si="28"/>
        <v>0</v>
      </c>
      <c r="CF913" s="32">
        <f t="shared" si="29"/>
        <v>0</v>
      </c>
    </row>
    <row r="914" spans="1:84" ht="14.25" customHeight="1">
      <c r="A914" s="9"/>
      <c r="B914" s="33">
        <v>908</v>
      </c>
      <c r="C914" s="2"/>
      <c r="D914" s="59"/>
      <c r="E914" s="2"/>
      <c r="F914" s="2"/>
      <c r="G914" s="55"/>
      <c r="H914" s="2"/>
      <c r="I914" s="65"/>
      <c r="J914" s="41"/>
      <c r="K914" s="4"/>
      <c r="L914" s="4"/>
      <c r="M914" s="4"/>
      <c r="N914" s="4"/>
      <c r="O914" s="4"/>
      <c r="P914" s="4"/>
      <c r="Q914" s="4"/>
      <c r="R914" s="4"/>
      <c r="S914" s="4"/>
      <c r="CE914" s="32">
        <f t="shared" si="28"/>
        <v>0</v>
      </c>
      <c r="CF914" s="32">
        <f t="shared" si="29"/>
        <v>0</v>
      </c>
    </row>
    <row r="915" spans="1:84" ht="14.25" customHeight="1">
      <c r="A915" s="9"/>
      <c r="B915" s="33">
        <v>909</v>
      </c>
      <c r="C915" s="2"/>
      <c r="D915" s="59"/>
      <c r="E915" s="2"/>
      <c r="F915" s="2"/>
      <c r="G915" s="55"/>
      <c r="H915" s="2"/>
      <c r="I915" s="65"/>
      <c r="J915" s="41"/>
      <c r="K915" s="4"/>
      <c r="L915" s="4"/>
      <c r="M915" s="4"/>
      <c r="N915" s="4"/>
      <c r="O915" s="4"/>
      <c r="P915" s="4"/>
      <c r="Q915" s="4"/>
      <c r="R915" s="4"/>
      <c r="S915" s="4"/>
      <c r="CE915" s="32">
        <f t="shared" si="28"/>
        <v>0</v>
      </c>
      <c r="CF915" s="32">
        <f t="shared" si="29"/>
        <v>0</v>
      </c>
    </row>
    <row r="916" spans="1:84" ht="14.25" customHeight="1">
      <c r="A916" s="9"/>
      <c r="B916" s="33">
        <v>910</v>
      </c>
      <c r="C916" s="2"/>
      <c r="D916" s="59"/>
      <c r="E916" s="2"/>
      <c r="F916" s="2"/>
      <c r="G916" s="55"/>
      <c r="H916" s="2"/>
      <c r="I916" s="65"/>
      <c r="J916" s="41"/>
      <c r="K916" s="4"/>
      <c r="L916" s="4"/>
      <c r="M916" s="4"/>
      <c r="N916" s="4"/>
      <c r="O916" s="4"/>
      <c r="P916" s="4"/>
      <c r="Q916" s="4"/>
      <c r="R916" s="4"/>
      <c r="S916" s="4"/>
      <c r="CE916" s="32">
        <f t="shared" si="28"/>
        <v>0</v>
      </c>
      <c r="CF916" s="32">
        <f t="shared" si="29"/>
        <v>0</v>
      </c>
    </row>
    <row r="917" spans="1:84" ht="14.25" customHeight="1">
      <c r="A917" s="9"/>
      <c r="B917" s="33">
        <v>911</v>
      </c>
      <c r="C917" s="2"/>
      <c r="D917" s="59"/>
      <c r="E917" s="2"/>
      <c r="F917" s="2"/>
      <c r="G917" s="55"/>
      <c r="H917" s="2"/>
      <c r="I917" s="65"/>
      <c r="J917" s="41"/>
      <c r="K917" s="4"/>
      <c r="L917" s="4"/>
      <c r="M917" s="4"/>
      <c r="N917" s="4"/>
      <c r="O917" s="4"/>
      <c r="P917" s="4"/>
      <c r="Q917" s="4"/>
      <c r="R917" s="4"/>
      <c r="S917" s="4"/>
      <c r="CE917" s="32">
        <f t="shared" si="28"/>
        <v>0</v>
      </c>
      <c r="CF917" s="32">
        <f t="shared" si="29"/>
        <v>0</v>
      </c>
    </row>
    <row r="918" spans="1:84" ht="14.25" customHeight="1">
      <c r="A918" s="9"/>
      <c r="B918" s="33">
        <v>912</v>
      </c>
      <c r="C918" s="2"/>
      <c r="D918" s="59"/>
      <c r="E918" s="2"/>
      <c r="F918" s="2"/>
      <c r="G918" s="55"/>
      <c r="H918" s="2"/>
      <c r="I918" s="65"/>
      <c r="J918" s="41"/>
      <c r="K918" s="4"/>
      <c r="L918" s="4"/>
      <c r="M918" s="4"/>
      <c r="N918" s="4"/>
      <c r="O918" s="4"/>
      <c r="P918" s="4"/>
      <c r="Q918" s="4"/>
      <c r="R918" s="4"/>
      <c r="S918" s="4"/>
      <c r="CE918" s="32">
        <f t="shared" si="28"/>
        <v>0</v>
      </c>
      <c r="CF918" s="32">
        <f t="shared" si="29"/>
        <v>0</v>
      </c>
    </row>
    <row r="919" spans="1:84" ht="14.25" customHeight="1">
      <c r="A919" s="9"/>
      <c r="B919" s="33">
        <v>913</v>
      </c>
      <c r="C919" s="2"/>
      <c r="D919" s="59"/>
      <c r="E919" s="2"/>
      <c r="F919" s="2"/>
      <c r="G919" s="55"/>
      <c r="H919" s="2"/>
      <c r="I919" s="65"/>
      <c r="J919" s="41"/>
      <c r="K919" s="4"/>
      <c r="L919" s="4"/>
      <c r="M919" s="4"/>
      <c r="N919" s="4"/>
      <c r="O919" s="4"/>
      <c r="P919" s="4"/>
      <c r="Q919" s="4"/>
      <c r="R919" s="4"/>
      <c r="S919" s="4"/>
      <c r="CE919" s="32">
        <f t="shared" si="28"/>
        <v>0</v>
      </c>
      <c r="CF919" s="32">
        <f t="shared" si="29"/>
        <v>0</v>
      </c>
    </row>
    <row r="920" spans="1:84" ht="14.25" customHeight="1">
      <c r="A920" s="9"/>
      <c r="B920" s="33">
        <v>914</v>
      </c>
      <c r="C920" s="2"/>
      <c r="D920" s="59"/>
      <c r="E920" s="2"/>
      <c r="F920" s="2"/>
      <c r="G920" s="55"/>
      <c r="H920" s="2"/>
      <c r="I920" s="65"/>
      <c r="J920" s="41"/>
      <c r="K920" s="4"/>
      <c r="L920" s="4"/>
      <c r="M920" s="4"/>
      <c r="N920" s="4"/>
      <c r="O920" s="4"/>
      <c r="P920" s="4"/>
      <c r="Q920" s="4"/>
      <c r="R920" s="4"/>
      <c r="S920" s="4"/>
      <c r="CE920" s="32">
        <f t="shared" si="28"/>
        <v>0</v>
      </c>
      <c r="CF920" s="32">
        <f t="shared" si="29"/>
        <v>0</v>
      </c>
    </row>
    <row r="921" spans="1:84" ht="14.25" customHeight="1">
      <c r="A921" s="9"/>
      <c r="B921" s="33">
        <v>915</v>
      </c>
      <c r="C921" s="2"/>
      <c r="D921" s="59"/>
      <c r="E921" s="2"/>
      <c r="F921" s="2"/>
      <c r="G921" s="55"/>
      <c r="H921" s="2"/>
      <c r="I921" s="65"/>
      <c r="J921" s="41"/>
      <c r="K921" s="4"/>
      <c r="L921" s="4"/>
      <c r="M921" s="4"/>
      <c r="N921" s="4"/>
      <c r="O921" s="4"/>
      <c r="P921" s="4"/>
      <c r="Q921" s="4"/>
      <c r="R921" s="4"/>
      <c r="S921" s="4"/>
      <c r="CE921" s="32">
        <f t="shared" si="28"/>
        <v>0</v>
      </c>
      <c r="CF921" s="32">
        <f t="shared" si="29"/>
        <v>0</v>
      </c>
    </row>
    <row r="922" spans="1:84" ht="14.25" customHeight="1">
      <c r="A922" s="9"/>
      <c r="B922" s="33">
        <v>916</v>
      </c>
      <c r="C922" s="2"/>
      <c r="D922" s="59"/>
      <c r="E922" s="2"/>
      <c r="F922" s="2"/>
      <c r="G922" s="55"/>
      <c r="H922" s="2"/>
      <c r="I922" s="65"/>
      <c r="J922" s="41"/>
      <c r="K922" s="4"/>
      <c r="L922" s="4"/>
      <c r="M922" s="4"/>
      <c r="N922" s="4"/>
      <c r="O922" s="4"/>
      <c r="P922" s="4"/>
      <c r="Q922" s="4"/>
      <c r="R922" s="4"/>
      <c r="S922" s="4"/>
      <c r="CE922" s="32">
        <f t="shared" si="28"/>
        <v>0</v>
      </c>
      <c r="CF922" s="32">
        <f t="shared" si="29"/>
        <v>0</v>
      </c>
    </row>
    <row r="923" spans="1:84" ht="14.25" customHeight="1">
      <c r="A923" s="9"/>
      <c r="B923" s="33">
        <v>917</v>
      </c>
      <c r="C923" s="2"/>
      <c r="D923" s="59"/>
      <c r="E923" s="2"/>
      <c r="F923" s="2"/>
      <c r="G923" s="55"/>
      <c r="H923" s="2"/>
      <c r="I923" s="65"/>
      <c r="J923" s="41"/>
      <c r="K923" s="4"/>
      <c r="L923" s="4"/>
      <c r="M923" s="4"/>
      <c r="N923" s="4"/>
      <c r="O923" s="4"/>
      <c r="P923" s="4"/>
      <c r="Q923" s="4"/>
      <c r="R923" s="4"/>
      <c r="S923" s="4"/>
      <c r="CE923" s="32">
        <f t="shared" si="28"/>
        <v>0</v>
      </c>
      <c r="CF923" s="32">
        <f t="shared" si="29"/>
        <v>0</v>
      </c>
    </row>
    <row r="924" spans="1:84" ht="14.25" customHeight="1">
      <c r="A924" s="9"/>
      <c r="B924" s="33">
        <v>918</v>
      </c>
      <c r="C924" s="2"/>
      <c r="D924" s="59"/>
      <c r="E924" s="2"/>
      <c r="F924" s="2"/>
      <c r="G924" s="55"/>
      <c r="H924" s="2"/>
      <c r="I924" s="65"/>
      <c r="J924" s="41"/>
      <c r="K924" s="4"/>
      <c r="L924" s="4"/>
      <c r="M924" s="4"/>
      <c r="N924" s="4"/>
      <c r="O924" s="4"/>
      <c r="P924" s="4"/>
      <c r="Q924" s="4"/>
      <c r="R924" s="4"/>
      <c r="S924" s="4"/>
      <c r="CE924" s="32">
        <f t="shared" si="28"/>
        <v>0</v>
      </c>
      <c r="CF924" s="32">
        <f t="shared" si="29"/>
        <v>0</v>
      </c>
    </row>
    <row r="925" spans="1:84" ht="14.25" customHeight="1">
      <c r="A925" s="9"/>
      <c r="B925" s="33">
        <v>919</v>
      </c>
      <c r="C925" s="2"/>
      <c r="D925" s="59"/>
      <c r="E925" s="2"/>
      <c r="F925" s="2"/>
      <c r="G925" s="55"/>
      <c r="H925" s="2"/>
      <c r="I925" s="65"/>
      <c r="J925" s="41"/>
      <c r="K925" s="4"/>
      <c r="L925" s="4"/>
      <c r="M925" s="4"/>
      <c r="N925" s="4"/>
      <c r="O925" s="4"/>
      <c r="P925" s="4"/>
      <c r="Q925" s="4"/>
      <c r="R925" s="4"/>
      <c r="S925" s="4"/>
      <c r="CE925" s="32">
        <f t="shared" si="28"/>
        <v>0</v>
      </c>
      <c r="CF925" s="32">
        <f t="shared" si="29"/>
        <v>0</v>
      </c>
    </row>
    <row r="926" spans="1:84" ht="14.25" customHeight="1">
      <c r="A926" s="9"/>
      <c r="B926" s="33">
        <v>920</v>
      </c>
      <c r="C926" s="2"/>
      <c r="D926" s="59"/>
      <c r="E926" s="2"/>
      <c r="F926" s="2"/>
      <c r="G926" s="55"/>
      <c r="H926" s="2"/>
      <c r="I926" s="65"/>
      <c r="J926" s="41"/>
      <c r="K926" s="4"/>
      <c r="L926" s="4"/>
      <c r="M926" s="4"/>
      <c r="N926" s="4"/>
      <c r="O926" s="4"/>
      <c r="P926" s="4"/>
      <c r="Q926" s="4"/>
      <c r="R926" s="4"/>
      <c r="S926" s="4"/>
      <c r="CE926" s="32">
        <f t="shared" si="28"/>
        <v>0</v>
      </c>
      <c r="CF926" s="32">
        <f t="shared" si="29"/>
        <v>0</v>
      </c>
    </row>
    <row r="927" spans="1:84" ht="14.25" customHeight="1">
      <c r="A927" s="9"/>
      <c r="B927" s="33">
        <v>921</v>
      </c>
      <c r="C927" s="2"/>
      <c r="D927" s="59"/>
      <c r="E927" s="2"/>
      <c r="F927" s="2"/>
      <c r="G927" s="55"/>
      <c r="H927" s="2"/>
      <c r="I927" s="65"/>
      <c r="J927" s="41"/>
      <c r="K927" s="4"/>
      <c r="L927" s="4"/>
      <c r="M927" s="4"/>
      <c r="N927" s="4"/>
      <c r="O927" s="4"/>
      <c r="P927" s="4"/>
      <c r="Q927" s="4"/>
      <c r="R927" s="4"/>
      <c r="S927" s="4"/>
      <c r="CE927" s="32">
        <f t="shared" si="28"/>
        <v>0</v>
      </c>
      <c r="CF927" s="32">
        <f t="shared" si="29"/>
        <v>0</v>
      </c>
    </row>
    <row r="928" spans="1:84" ht="14.25" customHeight="1">
      <c r="A928" s="9"/>
      <c r="B928" s="33">
        <v>922</v>
      </c>
      <c r="C928" s="2"/>
      <c r="D928" s="59"/>
      <c r="E928" s="2"/>
      <c r="F928" s="2"/>
      <c r="G928" s="55"/>
      <c r="H928" s="2"/>
      <c r="I928" s="65"/>
      <c r="J928" s="41"/>
      <c r="K928" s="4"/>
      <c r="L928" s="4"/>
      <c r="M928" s="4"/>
      <c r="N928" s="4"/>
      <c r="O928" s="4"/>
      <c r="P928" s="4"/>
      <c r="Q928" s="4"/>
      <c r="R928" s="4"/>
      <c r="S928" s="4"/>
      <c r="CE928" s="32">
        <f t="shared" si="28"/>
        <v>0</v>
      </c>
      <c r="CF928" s="32">
        <f t="shared" si="29"/>
        <v>0</v>
      </c>
    </row>
    <row r="929" spans="1:84" ht="14.25" customHeight="1">
      <c r="A929" s="9"/>
      <c r="B929" s="33">
        <v>923</v>
      </c>
      <c r="C929" s="2"/>
      <c r="D929" s="59"/>
      <c r="E929" s="2"/>
      <c r="F929" s="2"/>
      <c r="G929" s="55"/>
      <c r="H929" s="2"/>
      <c r="I929" s="65"/>
      <c r="J929" s="41"/>
      <c r="K929" s="4"/>
      <c r="L929" s="4"/>
      <c r="M929" s="4"/>
      <c r="N929" s="4"/>
      <c r="O929" s="4"/>
      <c r="P929" s="4"/>
      <c r="Q929" s="4"/>
      <c r="R929" s="4"/>
      <c r="S929" s="4"/>
      <c r="CE929" s="32">
        <f t="shared" si="28"/>
        <v>0</v>
      </c>
      <c r="CF929" s="32">
        <f t="shared" si="29"/>
        <v>0</v>
      </c>
    </row>
    <row r="930" spans="1:84" ht="14.25" customHeight="1">
      <c r="A930" s="9"/>
      <c r="B930" s="33">
        <v>924</v>
      </c>
      <c r="C930" s="2"/>
      <c r="D930" s="59"/>
      <c r="E930" s="2"/>
      <c r="F930" s="2"/>
      <c r="G930" s="55"/>
      <c r="H930" s="2"/>
      <c r="I930" s="65"/>
      <c r="J930" s="41"/>
      <c r="K930" s="4"/>
      <c r="L930" s="4"/>
      <c r="M930" s="4"/>
      <c r="N930" s="4"/>
      <c r="O930" s="4"/>
      <c r="P930" s="4"/>
      <c r="Q930" s="4"/>
      <c r="R930" s="4"/>
      <c r="S930" s="4"/>
      <c r="CE930" s="32">
        <f t="shared" si="28"/>
        <v>0</v>
      </c>
      <c r="CF930" s="32">
        <f t="shared" si="29"/>
        <v>0</v>
      </c>
    </row>
    <row r="931" spans="1:84" ht="14.25" customHeight="1">
      <c r="A931" s="9"/>
      <c r="B931" s="33">
        <v>925</v>
      </c>
      <c r="C931" s="2"/>
      <c r="D931" s="59"/>
      <c r="E931" s="2"/>
      <c r="F931" s="2"/>
      <c r="G931" s="55"/>
      <c r="H931" s="2"/>
      <c r="I931" s="65"/>
      <c r="J931" s="41"/>
      <c r="K931" s="4"/>
      <c r="L931" s="4"/>
      <c r="M931" s="4"/>
      <c r="N931" s="4"/>
      <c r="O931" s="4"/>
      <c r="P931" s="4"/>
      <c r="Q931" s="4"/>
      <c r="R931" s="4"/>
      <c r="S931" s="4"/>
      <c r="CE931" s="32">
        <f t="shared" si="28"/>
        <v>0</v>
      </c>
      <c r="CF931" s="32">
        <f t="shared" si="29"/>
        <v>0</v>
      </c>
    </row>
    <row r="932" spans="1:84" ht="14.25" customHeight="1">
      <c r="A932" s="9"/>
      <c r="B932" s="33">
        <v>926</v>
      </c>
      <c r="C932" s="2"/>
      <c r="D932" s="59"/>
      <c r="E932" s="2"/>
      <c r="F932" s="2"/>
      <c r="G932" s="55"/>
      <c r="H932" s="2"/>
      <c r="I932" s="65"/>
      <c r="J932" s="41"/>
      <c r="K932" s="4"/>
      <c r="L932" s="4"/>
      <c r="M932" s="4"/>
      <c r="N932" s="4"/>
      <c r="O932" s="4"/>
      <c r="P932" s="4"/>
      <c r="Q932" s="4"/>
      <c r="R932" s="4"/>
      <c r="S932" s="4"/>
      <c r="CE932" s="32">
        <f t="shared" si="28"/>
        <v>0</v>
      </c>
      <c r="CF932" s="32">
        <f t="shared" si="29"/>
        <v>0</v>
      </c>
    </row>
    <row r="933" spans="1:84" ht="14.25" customHeight="1">
      <c r="A933" s="9"/>
      <c r="B933" s="33">
        <v>927</v>
      </c>
      <c r="C933" s="2"/>
      <c r="D933" s="59"/>
      <c r="E933" s="2"/>
      <c r="F933" s="2"/>
      <c r="G933" s="55"/>
      <c r="H933" s="2"/>
      <c r="I933" s="65"/>
      <c r="J933" s="41"/>
      <c r="K933" s="4"/>
      <c r="L933" s="4"/>
      <c r="M933" s="4"/>
      <c r="N933" s="4"/>
      <c r="O933" s="4"/>
      <c r="P933" s="4"/>
      <c r="Q933" s="4"/>
      <c r="R933" s="4"/>
      <c r="S933" s="4"/>
      <c r="CE933" s="32">
        <f t="shared" si="28"/>
        <v>0</v>
      </c>
      <c r="CF933" s="32">
        <f t="shared" si="29"/>
        <v>0</v>
      </c>
    </row>
    <row r="934" spans="1:84" ht="14.25" customHeight="1">
      <c r="A934" s="9"/>
      <c r="B934" s="33">
        <v>928</v>
      </c>
      <c r="C934" s="2"/>
      <c r="D934" s="59"/>
      <c r="E934" s="2"/>
      <c r="F934" s="2"/>
      <c r="G934" s="55"/>
      <c r="H934" s="2"/>
      <c r="I934" s="65"/>
      <c r="J934" s="41"/>
      <c r="K934" s="4"/>
      <c r="L934" s="4"/>
      <c r="M934" s="4"/>
      <c r="N934" s="4"/>
      <c r="O934" s="4"/>
      <c r="P934" s="4"/>
      <c r="Q934" s="4"/>
      <c r="R934" s="4"/>
      <c r="S934" s="4"/>
      <c r="CE934" s="32">
        <f t="shared" si="28"/>
        <v>0</v>
      </c>
      <c r="CF934" s="32">
        <f t="shared" si="29"/>
        <v>0</v>
      </c>
    </row>
    <row r="935" spans="1:84" ht="14.25" customHeight="1">
      <c r="A935" s="9"/>
      <c r="B935" s="33">
        <v>929</v>
      </c>
      <c r="C935" s="2"/>
      <c r="D935" s="59"/>
      <c r="E935" s="2"/>
      <c r="F935" s="2"/>
      <c r="G935" s="55"/>
      <c r="H935" s="2"/>
      <c r="I935" s="65"/>
      <c r="J935" s="41"/>
      <c r="K935" s="4"/>
      <c r="L935" s="4"/>
      <c r="M935" s="4"/>
      <c r="N935" s="4"/>
      <c r="O935" s="4"/>
      <c r="P935" s="4"/>
      <c r="Q935" s="4"/>
      <c r="R935" s="4"/>
      <c r="S935" s="4"/>
      <c r="CE935" s="32">
        <f t="shared" si="28"/>
        <v>0</v>
      </c>
      <c r="CF935" s="32">
        <f t="shared" si="29"/>
        <v>0</v>
      </c>
    </row>
    <row r="936" spans="1:84" ht="14.25" customHeight="1">
      <c r="A936" s="9"/>
      <c r="B936" s="33">
        <v>930</v>
      </c>
      <c r="C936" s="2"/>
      <c r="D936" s="59"/>
      <c r="E936" s="2"/>
      <c r="F936" s="2"/>
      <c r="G936" s="55"/>
      <c r="H936" s="2"/>
      <c r="I936" s="65"/>
      <c r="J936" s="41"/>
      <c r="K936" s="4"/>
      <c r="L936" s="4"/>
      <c r="M936" s="4"/>
      <c r="N936" s="4"/>
      <c r="O936" s="4"/>
      <c r="P936" s="4"/>
      <c r="Q936" s="4"/>
      <c r="R936" s="4"/>
      <c r="S936" s="4"/>
      <c r="CE936" s="32">
        <f t="shared" si="28"/>
        <v>0</v>
      </c>
      <c r="CF936" s="32">
        <f t="shared" si="29"/>
        <v>0</v>
      </c>
    </row>
    <row r="937" spans="1:84" ht="14.25" customHeight="1">
      <c r="A937" s="9"/>
      <c r="B937" s="33">
        <v>931</v>
      </c>
      <c r="C937" s="2"/>
      <c r="D937" s="59"/>
      <c r="E937" s="2"/>
      <c r="F937" s="2"/>
      <c r="G937" s="55"/>
      <c r="H937" s="2"/>
      <c r="I937" s="65"/>
      <c r="J937" s="41"/>
      <c r="K937" s="4"/>
      <c r="L937" s="4"/>
      <c r="M937" s="4"/>
      <c r="N937" s="4"/>
      <c r="O937" s="4"/>
      <c r="P937" s="4"/>
      <c r="Q937" s="4"/>
      <c r="R937" s="4"/>
      <c r="S937" s="4"/>
      <c r="CE937" s="32">
        <f t="shared" si="28"/>
        <v>0</v>
      </c>
      <c r="CF937" s="32">
        <f t="shared" si="29"/>
        <v>0</v>
      </c>
    </row>
    <row r="938" spans="1:84" ht="14.25" customHeight="1">
      <c r="A938" s="9"/>
      <c r="B938" s="33">
        <v>932</v>
      </c>
      <c r="C938" s="2"/>
      <c r="D938" s="59"/>
      <c r="E938" s="2"/>
      <c r="F938" s="2"/>
      <c r="G938" s="55"/>
      <c r="H938" s="2"/>
      <c r="I938" s="65"/>
      <c r="J938" s="41"/>
      <c r="K938" s="4"/>
      <c r="L938" s="4"/>
      <c r="M938" s="4"/>
      <c r="N938" s="4"/>
      <c r="O938" s="4"/>
      <c r="P938" s="4"/>
      <c r="Q938" s="4"/>
      <c r="R938" s="4"/>
      <c r="S938" s="4"/>
      <c r="CE938" s="32">
        <f t="shared" si="28"/>
        <v>0</v>
      </c>
      <c r="CF938" s="32">
        <f t="shared" si="29"/>
        <v>0</v>
      </c>
    </row>
    <row r="939" spans="1:84" ht="14.25" customHeight="1">
      <c r="A939" s="9"/>
      <c r="B939" s="33">
        <v>933</v>
      </c>
      <c r="C939" s="2"/>
      <c r="D939" s="59"/>
      <c r="E939" s="2"/>
      <c r="F939" s="2"/>
      <c r="G939" s="55"/>
      <c r="H939" s="2"/>
      <c r="I939" s="65"/>
      <c r="J939" s="41"/>
      <c r="K939" s="4"/>
      <c r="L939" s="4"/>
      <c r="M939" s="4"/>
      <c r="N939" s="4"/>
      <c r="O939" s="4"/>
      <c r="P939" s="4"/>
      <c r="Q939" s="4"/>
      <c r="R939" s="4"/>
      <c r="S939" s="4"/>
      <c r="CE939" s="32">
        <f t="shared" si="28"/>
        <v>0</v>
      </c>
      <c r="CF939" s="32">
        <f t="shared" si="29"/>
        <v>0</v>
      </c>
    </row>
    <row r="940" spans="1:84" ht="14.25" customHeight="1">
      <c r="A940" s="9"/>
      <c r="B940" s="33">
        <v>934</v>
      </c>
      <c r="C940" s="2"/>
      <c r="D940" s="59"/>
      <c r="E940" s="2"/>
      <c r="F940" s="2"/>
      <c r="G940" s="55"/>
      <c r="H940" s="2"/>
      <c r="I940" s="65"/>
      <c r="J940" s="41"/>
      <c r="K940" s="4"/>
      <c r="L940" s="4"/>
      <c r="M940" s="4"/>
      <c r="N940" s="4"/>
      <c r="O940" s="4"/>
      <c r="P940" s="4"/>
      <c r="Q940" s="4"/>
      <c r="R940" s="4"/>
      <c r="S940" s="4"/>
      <c r="CE940" s="32">
        <f t="shared" si="28"/>
        <v>0</v>
      </c>
      <c r="CF940" s="32">
        <f t="shared" si="29"/>
        <v>0</v>
      </c>
    </row>
    <row r="941" spans="1:84" ht="14.25" customHeight="1">
      <c r="A941" s="9"/>
      <c r="B941" s="33">
        <v>935</v>
      </c>
      <c r="C941" s="2"/>
      <c r="D941" s="59"/>
      <c r="E941" s="2"/>
      <c r="F941" s="2"/>
      <c r="G941" s="55"/>
      <c r="H941" s="2"/>
      <c r="I941" s="65"/>
      <c r="J941" s="41"/>
      <c r="K941" s="4"/>
      <c r="L941" s="4"/>
      <c r="M941" s="4"/>
      <c r="N941" s="4"/>
      <c r="O941" s="4"/>
      <c r="P941" s="4"/>
      <c r="Q941" s="4"/>
      <c r="R941" s="4"/>
      <c r="S941" s="4"/>
      <c r="CE941" s="32">
        <f t="shared" si="28"/>
        <v>0</v>
      </c>
      <c r="CF941" s="32">
        <f t="shared" si="29"/>
        <v>0</v>
      </c>
    </row>
    <row r="942" spans="1:84" ht="14.25" customHeight="1">
      <c r="A942" s="9"/>
      <c r="B942" s="33">
        <v>936</v>
      </c>
      <c r="C942" s="2"/>
      <c r="D942" s="59"/>
      <c r="E942" s="2"/>
      <c r="F942" s="2"/>
      <c r="G942" s="55"/>
      <c r="H942" s="2"/>
      <c r="I942" s="65"/>
      <c r="J942" s="41"/>
      <c r="K942" s="4"/>
      <c r="L942" s="4"/>
      <c r="M942" s="4"/>
      <c r="N942" s="4"/>
      <c r="O942" s="4"/>
      <c r="P942" s="4"/>
      <c r="Q942" s="4"/>
      <c r="R942" s="4"/>
      <c r="S942" s="4"/>
      <c r="CE942" s="32">
        <f t="shared" si="28"/>
        <v>0</v>
      </c>
      <c r="CF942" s="32">
        <f t="shared" si="29"/>
        <v>0</v>
      </c>
    </row>
    <row r="943" spans="1:84" ht="14.25" customHeight="1">
      <c r="A943" s="9"/>
      <c r="B943" s="33">
        <v>937</v>
      </c>
      <c r="C943" s="2"/>
      <c r="D943" s="59"/>
      <c r="E943" s="2"/>
      <c r="F943" s="2"/>
      <c r="G943" s="55"/>
      <c r="H943" s="2"/>
      <c r="I943" s="65"/>
      <c r="J943" s="41"/>
      <c r="K943" s="4"/>
      <c r="L943" s="4"/>
      <c r="M943" s="4"/>
      <c r="N943" s="4"/>
      <c r="O943" s="4"/>
      <c r="P943" s="4"/>
      <c r="Q943" s="4"/>
      <c r="R943" s="4"/>
      <c r="S943" s="4"/>
      <c r="CE943" s="32">
        <f t="shared" si="28"/>
        <v>0</v>
      </c>
      <c r="CF943" s="32">
        <f t="shared" si="29"/>
        <v>0</v>
      </c>
    </row>
    <row r="944" spans="1:84" ht="14.25" customHeight="1">
      <c r="A944" s="9"/>
      <c r="B944" s="33">
        <v>938</v>
      </c>
      <c r="C944" s="2"/>
      <c r="D944" s="59"/>
      <c r="E944" s="2"/>
      <c r="F944" s="2"/>
      <c r="G944" s="55"/>
      <c r="H944" s="2"/>
      <c r="I944" s="65"/>
      <c r="J944" s="41"/>
      <c r="K944" s="4"/>
      <c r="L944" s="4"/>
      <c r="M944" s="4"/>
      <c r="N944" s="4"/>
      <c r="O944" s="4"/>
      <c r="P944" s="4"/>
      <c r="Q944" s="4"/>
      <c r="R944" s="4"/>
      <c r="S944" s="4"/>
      <c r="CE944" s="32">
        <f t="shared" si="28"/>
        <v>0</v>
      </c>
      <c r="CF944" s="32">
        <f t="shared" si="29"/>
        <v>0</v>
      </c>
    </row>
    <row r="945" spans="1:84" ht="14.25" customHeight="1">
      <c r="A945" s="9"/>
      <c r="B945" s="33">
        <v>939</v>
      </c>
      <c r="C945" s="2"/>
      <c r="D945" s="59"/>
      <c r="E945" s="2"/>
      <c r="F945" s="2"/>
      <c r="G945" s="55"/>
      <c r="H945" s="2"/>
      <c r="I945" s="65"/>
      <c r="J945" s="41"/>
      <c r="K945" s="4"/>
      <c r="L945" s="4"/>
      <c r="M945" s="4"/>
      <c r="N945" s="4"/>
      <c r="O945" s="4"/>
      <c r="P945" s="4"/>
      <c r="Q945" s="4"/>
      <c r="R945" s="4"/>
      <c r="S945" s="4"/>
      <c r="CE945" s="32">
        <f t="shared" si="28"/>
        <v>0</v>
      </c>
      <c r="CF945" s="32">
        <f t="shared" si="29"/>
        <v>0</v>
      </c>
    </row>
    <row r="946" spans="1:84" ht="14.25" customHeight="1">
      <c r="A946" s="9"/>
      <c r="B946" s="33">
        <v>940</v>
      </c>
      <c r="C946" s="2"/>
      <c r="D946" s="59"/>
      <c r="E946" s="2"/>
      <c r="F946" s="2"/>
      <c r="G946" s="55"/>
      <c r="H946" s="2"/>
      <c r="I946" s="65"/>
      <c r="J946" s="41"/>
      <c r="K946" s="4"/>
      <c r="L946" s="4"/>
      <c r="M946" s="4"/>
      <c r="N946" s="4"/>
      <c r="O946" s="4"/>
      <c r="P946" s="4"/>
      <c r="Q946" s="4"/>
      <c r="R946" s="4"/>
      <c r="S946" s="4"/>
      <c r="CE946" s="32">
        <f t="shared" si="28"/>
        <v>0</v>
      </c>
      <c r="CF946" s="32">
        <f t="shared" si="29"/>
        <v>0</v>
      </c>
    </row>
    <row r="947" spans="1:84" ht="14.25" customHeight="1">
      <c r="A947" s="9"/>
      <c r="B947" s="33">
        <v>941</v>
      </c>
      <c r="C947" s="2"/>
      <c r="D947" s="59"/>
      <c r="E947" s="2"/>
      <c r="F947" s="2"/>
      <c r="G947" s="55"/>
      <c r="H947" s="2"/>
      <c r="I947" s="65"/>
      <c r="J947" s="41"/>
      <c r="K947" s="4"/>
      <c r="L947" s="4"/>
      <c r="M947" s="4"/>
      <c r="N947" s="4"/>
      <c r="O947" s="4"/>
      <c r="P947" s="4"/>
      <c r="Q947" s="4"/>
      <c r="R947" s="4"/>
      <c r="S947" s="4"/>
      <c r="CE947" s="32">
        <f t="shared" si="28"/>
        <v>0</v>
      </c>
      <c r="CF947" s="32">
        <f t="shared" si="29"/>
        <v>0</v>
      </c>
    </row>
    <row r="948" spans="1:84" ht="14.25" customHeight="1">
      <c r="A948" s="9"/>
      <c r="B948" s="33">
        <v>942</v>
      </c>
      <c r="C948" s="2"/>
      <c r="D948" s="59"/>
      <c r="E948" s="2"/>
      <c r="F948" s="2"/>
      <c r="G948" s="55"/>
      <c r="H948" s="2"/>
      <c r="I948" s="65"/>
      <c r="J948" s="41"/>
      <c r="K948" s="4"/>
      <c r="L948" s="4"/>
      <c r="M948" s="4"/>
      <c r="N948" s="4"/>
      <c r="O948" s="4"/>
      <c r="P948" s="4"/>
      <c r="Q948" s="4"/>
      <c r="R948" s="4"/>
      <c r="S948" s="4"/>
      <c r="CE948" s="32">
        <f t="shared" si="28"/>
        <v>0</v>
      </c>
      <c r="CF948" s="32">
        <f t="shared" si="29"/>
        <v>0</v>
      </c>
    </row>
    <row r="949" spans="1:84" ht="14.25" customHeight="1">
      <c r="A949" s="9"/>
      <c r="B949" s="33">
        <v>943</v>
      </c>
      <c r="C949" s="2"/>
      <c r="D949" s="59"/>
      <c r="E949" s="2"/>
      <c r="F949" s="2"/>
      <c r="G949" s="55"/>
      <c r="H949" s="2"/>
      <c r="I949" s="65"/>
      <c r="J949" s="41"/>
      <c r="K949" s="4"/>
      <c r="L949" s="4"/>
      <c r="M949" s="4"/>
      <c r="N949" s="4"/>
      <c r="O949" s="4"/>
      <c r="P949" s="4"/>
      <c r="Q949" s="4"/>
      <c r="R949" s="4"/>
      <c r="S949" s="4"/>
      <c r="CE949" s="32">
        <f t="shared" si="28"/>
        <v>0</v>
      </c>
      <c r="CF949" s="32">
        <f t="shared" si="29"/>
        <v>0</v>
      </c>
    </row>
    <row r="950" spans="1:84" ht="14.25" customHeight="1">
      <c r="A950" s="9"/>
      <c r="B950" s="33">
        <v>944</v>
      </c>
      <c r="C950" s="2"/>
      <c r="D950" s="59"/>
      <c r="E950" s="2"/>
      <c r="F950" s="2"/>
      <c r="G950" s="55"/>
      <c r="H950" s="2"/>
      <c r="I950" s="65"/>
      <c r="J950" s="41"/>
      <c r="K950" s="4"/>
      <c r="L950" s="4"/>
      <c r="M950" s="4"/>
      <c r="N950" s="4"/>
      <c r="O950" s="4"/>
      <c r="P950" s="4"/>
      <c r="Q950" s="4"/>
      <c r="R950" s="4"/>
      <c r="S950" s="4"/>
      <c r="CE950" s="32">
        <f t="shared" si="28"/>
        <v>0</v>
      </c>
      <c r="CF950" s="32">
        <f t="shared" si="29"/>
        <v>0</v>
      </c>
    </row>
    <row r="951" spans="1:84" ht="14.25" customHeight="1">
      <c r="A951" s="9"/>
      <c r="B951" s="33">
        <v>945</v>
      </c>
      <c r="C951" s="2"/>
      <c r="D951" s="59"/>
      <c r="E951" s="2"/>
      <c r="F951" s="2"/>
      <c r="G951" s="55"/>
      <c r="H951" s="2"/>
      <c r="I951" s="65"/>
      <c r="J951" s="41"/>
      <c r="K951" s="4"/>
      <c r="L951" s="4"/>
      <c r="M951" s="4"/>
      <c r="N951" s="4"/>
      <c r="O951" s="4"/>
      <c r="P951" s="4"/>
      <c r="Q951" s="4"/>
      <c r="R951" s="4"/>
      <c r="S951" s="4"/>
      <c r="CE951" s="32">
        <f t="shared" si="28"/>
        <v>0</v>
      </c>
      <c r="CF951" s="32">
        <f t="shared" si="29"/>
        <v>0</v>
      </c>
    </row>
    <row r="952" spans="1:84" ht="14.25" customHeight="1">
      <c r="A952" s="9"/>
      <c r="B952" s="33">
        <v>946</v>
      </c>
      <c r="C952" s="2"/>
      <c r="D952" s="59"/>
      <c r="E952" s="2"/>
      <c r="F952" s="2"/>
      <c r="G952" s="55"/>
      <c r="H952" s="2"/>
      <c r="I952" s="65"/>
      <c r="J952" s="41"/>
      <c r="K952" s="4"/>
      <c r="L952" s="4"/>
      <c r="M952" s="4"/>
      <c r="N952" s="4"/>
      <c r="O952" s="4"/>
      <c r="P952" s="4"/>
      <c r="Q952" s="4"/>
      <c r="R952" s="4"/>
      <c r="S952" s="4"/>
      <c r="CE952" s="32">
        <f t="shared" si="28"/>
        <v>0</v>
      </c>
      <c r="CF952" s="32">
        <f t="shared" si="29"/>
        <v>0</v>
      </c>
    </row>
    <row r="953" spans="1:84" ht="14.25" customHeight="1">
      <c r="A953" s="9"/>
      <c r="B953" s="33">
        <v>947</v>
      </c>
      <c r="C953" s="2"/>
      <c r="D953" s="59"/>
      <c r="E953" s="2"/>
      <c r="F953" s="2"/>
      <c r="G953" s="55"/>
      <c r="H953" s="2"/>
      <c r="I953" s="65"/>
      <c r="J953" s="41"/>
      <c r="K953" s="4"/>
      <c r="L953" s="4"/>
      <c r="M953" s="4"/>
      <c r="N953" s="4"/>
      <c r="O953" s="4"/>
      <c r="P953" s="4"/>
      <c r="Q953" s="4"/>
      <c r="R953" s="4"/>
      <c r="S953" s="4"/>
      <c r="CE953" s="32">
        <f t="shared" si="28"/>
        <v>0</v>
      </c>
      <c r="CF953" s="32">
        <f t="shared" si="29"/>
        <v>0</v>
      </c>
    </row>
    <row r="954" spans="1:84" ht="14.25" customHeight="1">
      <c r="A954" s="9"/>
      <c r="B954" s="33">
        <v>948</v>
      </c>
      <c r="C954" s="2"/>
      <c r="D954" s="59"/>
      <c r="E954" s="2"/>
      <c r="F954" s="2"/>
      <c r="G954" s="55"/>
      <c r="H954" s="2"/>
      <c r="I954" s="65"/>
      <c r="J954" s="41"/>
      <c r="K954" s="4"/>
      <c r="L954" s="4"/>
      <c r="M954" s="4"/>
      <c r="N954" s="4"/>
      <c r="O954" s="4"/>
      <c r="P954" s="4"/>
      <c r="Q954" s="4"/>
      <c r="R954" s="4"/>
      <c r="S954" s="4"/>
      <c r="CE954" s="32">
        <f t="shared" si="28"/>
        <v>0</v>
      </c>
      <c r="CF954" s="32">
        <f t="shared" si="29"/>
        <v>0</v>
      </c>
    </row>
    <row r="955" spans="1:84" ht="14.25" customHeight="1">
      <c r="A955" s="9"/>
      <c r="B955" s="33">
        <v>949</v>
      </c>
      <c r="C955" s="2"/>
      <c r="D955" s="59"/>
      <c r="E955" s="2"/>
      <c r="F955" s="2"/>
      <c r="G955" s="55"/>
      <c r="H955" s="2"/>
      <c r="I955" s="65"/>
      <c r="J955" s="41"/>
      <c r="K955" s="4"/>
      <c r="L955" s="4"/>
      <c r="M955" s="4"/>
      <c r="N955" s="4"/>
      <c r="O955" s="4"/>
      <c r="P955" s="4"/>
      <c r="Q955" s="4"/>
      <c r="R955" s="4"/>
      <c r="S955" s="4"/>
      <c r="CE955" s="32">
        <f t="shared" si="28"/>
        <v>0</v>
      </c>
      <c r="CF955" s="32">
        <f t="shared" si="29"/>
        <v>0</v>
      </c>
    </row>
    <row r="956" spans="1:84" ht="14.25" customHeight="1">
      <c r="A956" s="9"/>
      <c r="B956" s="33">
        <v>950</v>
      </c>
      <c r="C956" s="2"/>
      <c r="D956" s="59"/>
      <c r="E956" s="2"/>
      <c r="F956" s="2"/>
      <c r="G956" s="55"/>
      <c r="H956" s="2"/>
      <c r="I956" s="65"/>
      <c r="J956" s="41"/>
      <c r="K956" s="4"/>
      <c r="L956" s="4"/>
      <c r="M956" s="4"/>
      <c r="N956" s="4"/>
      <c r="O956" s="4"/>
      <c r="P956" s="4"/>
      <c r="Q956" s="4"/>
      <c r="R956" s="4"/>
      <c r="S956" s="4"/>
      <c r="CE956" s="32">
        <f t="shared" si="28"/>
        <v>0</v>
      </c>
      <c r="CF956" s="32">
        <f t="shared" si="29"/>
        <v>0</v>
      </c>
    </row>
    <row r="957" spans="1:84" ht="14.25" customHeight="1">
      <c r="A957" s="9"/>
      <c r="B957" s="33">
        <v>951</v>
      </c>
      <c r="C957" s="2"/>
      <c r="D957" s="59"/>
      <c r="E957" s="2"/>
      <c r="F957" s="2"/>
      <c r="G957" s="55"/>
      <c r="H957" s="2"/>
      <c r="I957" s="65"/>
      <c r="J957" s="41"/>
      <c r="K957" s="4"/>
      <c r="L957" s="4"/>
      <c r="M957" s="4"/>
      <c r="N957" s="4"/>
      <c r="O957" s="4"/>
      <c r="P957" s="4"/>
      <c r="Q957" s="4"/>
      <c r="R957" s="4"/>
      <c r="S957" s="4"/>
      <c r="CE957" s="32">
        <f t="shared" si="28"/>
        <v>0</v>
      </c>
      <c r="CF957" s="32">
        <f t="shared" si="29"/>
        <v>0</v>
      </c>
    </row>
    <row r="958" spans="1:84" ht="14.25" customHeight="1">
      <c r="A958" s="9"/>
      <c r="B958" s="33">
        <v>952</v>
      </c>
      <c r="C958" s="2"/>
      <c r="D958" s="59"/>
      <c r="E958" s="2"/>
      <c r="F958" s="2"/>
      <c r="G958" s="55"/>
      <c r="H958" s="2"/>
      <c r="I958" s="65"/>
      <c r="J958" s="41"/>
      <c r="K958" s="4"/>
      <c r="L958" s="4"/>
      <c r="M958" s="4"/>
      <c r="N958" s="4"/>
      <c r="O958" s="4"/>
      <c r="P958" s="4"/>
      <c r="Q958" s="4"/>
      <c r="R958" s="4"/>
      <c r="S958" s="4"/>
      <c r="CE958" s="32">
        <f t="shared" si="28"/>
        <v>0</v>
      </c>
      <c r="CF958" s="32">
        <f t="shared" si="29"/>
        <v>0</v>
      </c>
    </row>
    <row r="959" spans="1:84" ht="14.25" customHeight="1">
      <c r="A959" s="9"/>
      <c r="B959" s="33">
        <v>953</v>
      </c>
      <c r="C959" s="2"/>
      <c r="D959" s="59"/>
      <c r="E959" s="2"/>
      <c r="F959" s="2"/>
      <c r="G959" s="55"/>
      <c r="H959" s="2"/>
      <c r="I959" s="65"/>
      <c r="J959" s="41"/>
      <c r="K959" s="4"/>
      <c r="L959" s="4"/>
      <c r="M959" s="4"/>
      <c r="N959" s="4"/>
      <c r="O959" s="4"/>
      <c r="P959" s="4"/>
      <c r="Q959" s="4"/>
      <c r="R959" s="4"/>
      <c r="S959" s="4"/>
      <c r="CE959" s="32">
        <f t="shared" si="28"/>
        <v>0</v>
      </c>
      <c r="CF959" s="32">
        <f t="shared" si="29"/>
        <v>0</v>
      </c>
    </row>
    <row r="960" spans="1:84" ht="14.25" customHeight="1">
      <c r="A960" s="9"/>
      <c r="B960" s="33">
        <v>954</v>
      </c>
      <c r="C960" s="2"/>
      <c r="D960" s="59"/>
      <c r="E960" s="2"/>
      <c r="F960" s="2"/>
      <c r="G960" s="55"/>
      <c r="H960" s="2"/>
      <c r="I960" s="65"/>
      <c r="J960" s="41"/>
      <c r="K960" s="4"/>
      <c r="L960" s="4"/>
      <c r="M960" s="4"/>
      <c r="N960" s="4"/>
      <c r="O960" s="4"/>
      <c r="P960" s="4"/>
      <c r="Q960" s="4"/>
      <c r="R960" s="4"/>
      <c r="S960" s="4"/>
      <c r="CE960" s="32">
        <f t="shared" si="28"/>
        <v>0</v>
      </c>
      <c r="CF960" s="32">
        <f t="shared" si="29"/>
        <v>0</v>
      </c>
    </row>
    <row r="961" spans="1:84" ht="14.25" customHeight="1">
      <c r="A961" s="9"/>
      <c r="B961" s="33">
        <v>955</v>
      </c>
      <c r="C961" s="2"/>
      <c r="D961" s="59"/>
      <c r="E961" s="2"/>
      <c r="F961" s="2"/>
      <c r="G961" s="55"/>
      <c r="H961" s="2"/>
      <c r="I961" s="65"/>
      <c r="J961" s="41"/>
      <c r="K961" s="4"/>
      <c r="L961" s="4"/>
      <c r="M961" s="4"/>
      <c r="N961" s="4"/>
      <c r="O961" s="4"/>
      <c r="P961" s="4"/>
      <c r="Q961" s="4"/>
      <c r="R961" s="4"/>
      <c r="S961" s="4"/>
      <c r="CE961" s="32">
        <f t="shared" si="28"/>
        <v>0</v>
      </c>
      <c r="CF961" s="32">
        <f t="shared" si="29"/>
        <v>0</v>
      </c>
    </row>
    <row r="962" spans="1:84" ht="14.25" customHeight="1">
      <c r="A962" s="9"/>
      <c r="B962" s="33">
        <v>956</v>
      </c>
      <c r="C962" s="2"/>
      <c r="D962" s="59"/>
      <c r="E962" s="2"/>
      <c r="F962" s="2"/>
      <c r="G962" s="55"/>
      <c r="H962" s="2"/>
      <c r="I962" s="65"/>
      <c r="J962" s="41"/>
      <c r="K962" s="4"/>
      <c r="L962" s="4"/>
      <c r="M962" s="4"/>
      <c r="N962" s="4"/>
      <c r="O962" s="4"/>
      <c r="P962" s="4"/>
      <c r="Q962" s="4"/>
      <c r="R962" s="4"/>
      <c r="S962" s="4"/>
      <c r="CE962" s="32">
        <f t="shared" si="28"/>
        <v>0</v>
      </c>
      <c r="CF962" s="32">
        <f t="shared" si="29"/>
        <v>0</v>
      </c>
    </row>
    <row r="963" spans="1:84" ht="14.25" customHeight="1">
      <c r="A963" s="9"/>
      <c r="B963" s="33">
        <v>957</v>
      </c>
      <c r="C963" s="2"/>
      <c r="D963" s="59"/>
      <c r="E963" s="2"/>
      <c r="F963" s="2"/>
      <c r="G963" s="55"/>
      <c r="H963" s="2"/>
      <c r="I963" s="65"/>
      <c r="J963" s="41"/>
      <c r="K963" s="4"/>
      <c r="L963" s="4"/>
      <c r="M963" s="4"/>
      <c r="N963" s="4"/>
      <c r="O963" s="4"/>
      <c r="P963" s="4"/>
      <c r="Q963" s="4"/>
      <c r="R963" s="4"/>
      <c r="S963" s="4"/>
      <c r="CE963" s="32">
        <f t="shared" si="28"/>
        <v>0</v>
      </c>
      <c r="CF963" s="32">
        <f t="shared" si="29"/>
        <v>0</v>
      </c>
    </row>
    <row r="964" spans="1:84" ht="14.25" customHeight="1">
      <c r="A964" s="9"/>
      <c r="B964" s="33">
        <v>958</v>
      </c>
      <c r="C964" s="2"/>
      <c r="D964" s="59"/>
      <c r="E964" s="2"/>
      <c r="F964" s="2"/>
      <c r="G964" s="55"/>
      <c r="H964" s="2"/>
      <c r="I964" s="65"/>
      <c r="J964" s="41"/>
      <c r="K964" s="4"/>
      <c r="L964" s="4"/>
      <c r="M964" s="4"/>
      <c r="N964" s="4"/>
      <c r="O964" s="4"/>
      <c r="P964" s="4"/>
      <c r="Q964" s="4"/>
      <c r="R964" s="4"/>
      <c r="S964" s="4"/>
      <c r="CE964" s="32">
        <f t="shared" si="28"/>
        <v>0</v>
      </c>
      <c r="CF964" s="32">
        <f t="shared" si="29"/>
        <v>0</v>
      </c>
    </row>
    <row r="965" spans="1:84" ht="14.25" customHeight="1">
      <c r="A965" s="9"/>
      <c r="B965" s="33">
        <v>959</v>
      </c>
      <c r="C965" s="2"/>
      <c r="D965" s="59"/>
      <c r="E965" s="2"/>
      <c r="F965" s="2"/>
      <c r="G965" s="55"/>
      <c r="H965" s="2"/>
      <c r="I965" s="65"/>
      <c r="J965" s="41"/>
      <c r="K965" s="4"/>
      <c r="L965" s="4"/>
      <c r="M965" s="4"/>
      <c r="N965" s="4"/>
      <c r="O965" s="4"/>
      <c r="P965" s="4"/>
      <c r="Q965" s="4"/>
      <c r="R965" s="4"/>
      <c r="S965" s="4"/>
      <c r="CE965" s="32">
        <f t="shared" si="28"/>
        <v>0</v>
      </c>
      <c r="CF965" s="32">
        <f t="shared" si="29"/>
        <v>0</v>
      </c>
    </row>
    <row r="966" spans="1:84" ht="14.25" customHeight="1">
      <c r="A966" s="9"/>
      <c r="B966" s="33">
        <v>960</v>
      </c>
      <c r="C966" s="2"/>
      <c r="D966" s="59"/>
      <c r="E966" s="2"/>
      <c r="F966" s="2"/>
      <c r="G966" s="55"/>
      <c r="H966" s="2"/>
      <c r="I966" s="65"/>
      <c r="J966" s="41"/>
      <c r="K966" s="4"/>
      <c r="L966" s="4"/>
      <c r="M966" s="4"/>
      <c r="N966" s="4"/>
      <c r="O966" s="4"/>
      <c r="P966" s="4"/>
      <c r="Q966" s="4"/>
      <c r="R966" s="4"/>
      <c r="S966" s="4"/>
      <c r="CE966" s="32">
        <f t="shared" si="28"/>
        <v>0</v>
      </c>
      <c r="CF966" s="32">
        <f t="shared" si="29"/>
        <v>0</v>
      </c>
    </row>
    <row r="967" spans="1:84" ht="14.25" customHeight="1">
      <c r="A967" s="9"/>
      <c r="B967" s="33">
        <v>961</v>
      </c>
      <c r="C967" s="2"/>
      <c r="D967" s="59"/>
      <c r="E967" s="2"/>
      <c r="F967" s="2"/>
      <c r="G967" s="55"/>
      <c r="H967" s="2"/>
      <c r="I967" s="65"/>
      <c r="J967" s="41"/>
      <c r="K967" s="4"/>
      <c r="L967" s="4"/>
      <c r="M967" s="4"/>
      <c r="N967" s="4"/>
      <c r="O967" s="4"/>
      <c r="P967" s="4"/>
      <c r="Q967" s="4"/>
      <c r="R967" s="4"/>
      <c r="S967" s="4"/>
      <c r="CE967" s="32">
        <f t="shared" ref="CE967:CE1006" si="30">IF(C967&lt;&gt;"",1,0)</f>
        <v>0</v>
      </c>
      <c r="CF967" s="32">
        <f t="shared" ref="CF967:CF1006" si="31">IF(CE967=1,IF(E967&lt;&gt;"",IF(E967&lt;400,1,0),0),0)</f>
        <v>0</v>
      </c>
    </row>
    <row r="968" spans="1:84" ht="14.25" customHeight="1">
      <c r="A968" s="9"/>
      <c r="B968" s="33">
        <v>962</v>
      </c>
      <c r="C968" s="2"/>
      <c r="D968" s="59"/>
      <c r="E968" s="2"/>
      <c r="F968" s="2"/>
      <c r="G968" s="55"/>
      <c r="H968" s="2"/>
      <c r="I968" s="65"/>
      <c r="J968" s="41"/>
      <c r="K968" s="4"/>
      <c r="L968" s="4"/>
      <c r="M968" s="4"/>
      <c r="N968" s="4"/>
      <c r="O968" s="4"/>
      <c r="P968" s="4"/>
      <c r="Q968" s="4"/>
      <c r="R968" s="4"/>
      <c r="S968" s="4"/>
      <c r="CE968" s="32">
        <f t="shared" si="30"/>
        <v>0</v>
      </c>
      <c r="CF968" s="32">
        <f t="shared" si="31"/>
        <v>0</v>
      </c>
    </row>
    <row r="969" spans="1:84" ht="14.25" customHeight="1">
      <c r="A969" s="9"/>
      <c r="B969" s="33">
        <v>963</v>
      </c>
      <c r="C969" s="2"/>
      <c r="D969" s="59"/>
      <c r="E969" s="2"/>
      <c r="F969" s="2"/>
      <c r="G969" s="55"/>
      <c r="H969" s="2"/>
      <c r="I969" s="65"/>
      <c r="J969" s="41"/>
      <c r="K969" s="4"/>
      <c r="L969" s="4"/>
      <c r="M969" s="4"/>
      <c r="N969" s="4"/>
      <c r="O969" s="4"/>
      <c r="P969" s="4"/>
      <c r="Q969" s="4"/>
      <c r="R969" s="4"/>
      <c r="S969" s="4"/>
      <c r="CE969" s="32">
        <f t="shared" si="30"/>
        <v>0</v>
      </c>
      <c r="CF969" s="32">
        <f t="shared" si="31"/>
        <v>0</v>
      </c>
    </row>
    <row r="970" spans="1:84" ht="14.25" customHeight="1">
      <c r="A970" s="9"/>
      <c r="B970" s="33">
        <v>964</v>
      </c>
      <c r="C970" s="2"/>
      <c r="D970" s="59"/>
      <c r="E970" s="2"/>
      <c r="F970" s="2"/>
      <c r="G970" s="55"/>
      <c r="H970" s="2"/>
      <c r="I970" s="65"/>
      <c r="J970" s="41"/>
      <c r="K970" s="4"/>
      <c r="L970" s="4"/>
      <c r="M970" s="4"/>
      <c r="N970" s="4"/>
      <c r="O970" s="4"/>
      <c r="P970" s="4"/>
      <c r="Q970" s="4"/>
      <c r="R970" s="4"/>
      <c r="S970" s="4"/>
      <c r="CE970" s="32">
        <f t="shared" si="30"/>
        <v>0</v>
      </c>
      <c r="CF970" s="32">
        <f t="shared" si="31"/>
        <v>0</v>
      </c>
    </row>
    <row r="971" spans="1:84" ht="14.25" customHeight="1">
      <c r="A971" s="9"/>
      <c r="B971" s="33">
        <v>965</v>
      </c>
      <c r="C971" s="2"/>
      <c r="D971" s="59"/>
      <c r="E971" s="2"/>
      <c r="F971" s="2"/>
      <c r="G971" s="55"/>
      <c r="H971" s="2"/>
      <c r="I971" s="65"/>
      <c r="J971" s="41"/>
      <c r="K971" s="4"/>
      <c r="L971" s="4"/>
      <c r="M971" s="4"/>
      <c r="N971" s="4"/>
      <c r="O971" s="4"/>
      <c r="P971" s="4"/>
      <c r="Q971" s="4"/>
      <c r="R971" s="4"/>
      <c r="S971" s="4"/>
      <c r="CE971" s="32">
        <f t="shared" si="30"/>
        <v>0</v>
      </c>
      <c r="CF971" s="32">
        <f t="shared" si="31"/>
        <v>0</v>
      </c>
    </row>
    <row r="972" spans="1:84" ht="14.25" customHeight="1">
      <c r="A972" s="9"/>
      <c r="B972" s="33">
        <v>966</v>
      </c>
      <c r="C972" s="2"/>
      <c r="D972" s="59"/>
      <c r="E972" s="2"/>
      <c r="F972" s="2"/>
      <c r="G972" s="55"/>
      <c r="H972" s="2"/>
      <c r="I972" s="65"/>
      <c r="J972" s="41"/>
      <c r="K972" s="4"/>
      <c r="L972" s="4"/>
      <c r="M972" s="4"/>
      <c r="N972" s="4"/>
      <c r="O972" s="4"/>
      <c r="P972" s="4"/>
      <c r="Q972" s="4"/>
      <c r="R972" s="4"/>
      <c r="S972" s="4"/>
      <c r="CE972" s="32">
        <f t="shared" si="30"/>
        <v>0</v>
      </c>
      <c r="CF972" s="32">
        <f t="shared" si="31"/>
        <v>0</v>
      </c>
    </row>
    <row r="973" spans="1:84" ht="14.25" customHeight="1">
      <c r="A973" s="9"/>
      <c r="B973" s="33">
        <v>967</v>
      </c>
      <c r="C973" s="2"/>
      <c r="D973" s="59"/>
      <c r="E973" s="2"/>
      <c r="F973" s="2"/>
      <c r="G973" s="55"/>
      <c r="H973" s="2"/>
      <c r="I973" s="65"/>
      <c r="J973" s="41"/>
      <c r="K973" s="4"/>
      <c r="L973" s="4"/>
      <c r="M973" s="4"/>
      <c r="N973" s="4"/>
      <c r="O973" s="4"/>
      <c r="P973" s="4"/>
      <c r="Q973" s="4"/>
      <c r="R973" s="4"/>
      <c r="S973" s="4"/>
      <c r="CE973" s="32">
        <f t="shared" si="30"/>
        <v>0</v>
      </c>
      <c r="CF973" s="32">
        <f t="shared" si="31"/>
        <v>0</v>
      </c>
    </row>
    <row r="974" spans="1:84" ht="14.25" customHeight="1">
      <c r="A974" s="9"/>
      <c r="B974" s="33">
        <v>968</v>
      </c>
      <c r="C974" s="2"/>
      <c r="D974" s="59"/>
      <c r="E974" s="2"/>
      <c r="F974" s="2"/>
      <c r="G974" s="55"/>
      <c r="H974" s="2"/>
      <c r="I974" s="65"/>
      <c r="J974" s="41"/>
      <c r="K974" s="4"/>
      <c r="L974" s="4"/>
      <c r="M974" s="4"/>
      <c r="N974" s="4"/>
      <c r="O974" s="4"/>
      <c r="P974" s="4"/>
      <c r="Q974" s="4"/>
      <c r="R974" s="4"/>
      <c r="S974" s="4"/>
      <c r="CE974" s="32">
        <f t="shared" si="30"/>
        <v>0</v>
      </c>
      <c r="CF974" s="32">
        <f t="shared" si="31"/>
        <v>0</v>
      </c>
    </row>
    <row r="975" spans="1:84" ht="14.25" customHeight="1">
      <c r="A975" s="9"/>
      <c r="B975" s="33">
        <v>969</v>
      </c>
      <c r="C975" s="2"/>
      <c r="D975" s="59"/>
      <c r="E975" s="2"/>
      <c r="F975" s="2"/>
      <c r="G975" s="55"/>
      <c r="H975" s="2"/>
      <c r="I975" s="65"/>
      <c r="J975" s="41"/>
      <c r="K975" s="4"/>
      <c r="L975" s="4"/>
      <c r="M975" s="4"/>
      <c r="N975" s="4"/>
      <c r="O975" s="4"/>
      <c r="P975" s="4"/>
      <c r="Q975" s="4"/>
      <c r="R975" s="4"/>
      <c r="S975" s="4"/>
      <c r="CE975" s="32">
        <f t="shared" si="30"/>
        <v>0</v>
      </c>
      <c r="CF975" s="32">
        <f t="shared" si="31"/>
        <v>0</v>
      </c>
    </row>
    <row r="976" spans="1:84" ht="14.25" customHeight="1">
      <c r="A976" s="9"/>
      <c r="B976" s="33">
        <v>970</v>
      </c>
      <c r="C976" s="2"/>
      <c r="D976" s="59"/>
      <c r="E976" s="2"/>
      <c r="F976" s="2"/>
      <c r="G976" s="55"/>
      <c r="H976" s="2"/>
      <c r="I976" s="65"/>
      <c r="J976" s="41"/>
      <c r="K976" s="4"/>
      <c r="L976" s="4"/>
      <c r="M976" s="4"/>
      <c r="N976" s="4"/>
      <c r="O976" s="4"/>
      <c r="P976" s="4"/>
      <c r="Q976" s="4"/>
      <c r="R976" s="4"/>
      <c r="S976" s="4"/>
      <c r="CE976" s="32">
        <f t="shared" si="30"/>
        <v>0</v>
      </c>
      <c r="CF976" s="32">
        <f t="shared" si="31"/>
        <v>0</v>
      </c>
    </row>
    <row r="977" spans="1:84" ht="14.25" customHeight="1">
      <c r="A977" s="9"/>
      <c r="B977" s="33">
        <v>971</v>
      </c>
      <c r="C977" s="2"/>
      <c r="D977" s="59"/>
      <c r="E977" s="2"/>
      <c r="F977" s="2"/>
      <c r="G977" s="55"/>
      <c r="H977" s="2"/>
      <c r="I977" s="65"/>
      <c r="J977" s="41"/>
      <c r="K977" s="4"/>
      <c r="L977" s="4"/>
      <c r="M977" s="4"/>
      <c r="N977" s="4"/>
      <c r="O977" s="4"/>
      <c r="P977" s="4"/>
      <c r="Q977" s="4"/>
      <c r="R977" s="4"/>
      <c r="S977" s="4"/>
      <c r="CE977" s="32">
        <f t="shared" si="30"/>
        <v>0</v>
      </c>
      <c r="CF977" s="32">
        <f t="shared" si="31"/>
        <v>0</v>
      </c>
    </row>
    <row r="978" spans="1:84" ht="14.25" customHeight="1">
      <c r="A978" s="9"/>
      <c r="B978" s="33">
        <v>972</v>
      </c>
      <c r="C978" s="2"/>
      <c r="D978" s="59"/>
      <c r="E978" s="2"/>
      <c r="F978" s="2"/>
      <c r="G978" s="55"/>
      <c r="H978" s="2"/>
      <c r="I978" s="65"/>
      <c r="J978" s="41"/>
      <c r="K978" s="4"/>
      <c r="L978" s="4"/>
      <c r="M978" s="4"/>
      <c r="N978" s="4"/>
      <c r="O978" s="4"/>
      <c r="P978" s="4"/>
      <c r="Q978" s="4"/>
      <c r="R978" s="4"/>
      <c r="S978" s="4"/>
      <c r="CE978" s="32">
        <f t="shared" si="30"/>
        <v>0</v>
      </c>
      <c r="CF978" s="32">
        <f t="shared" si="31"/>
        <v>0</v>
      </c>
    </row>
    <row r="979" spans="1:84" ht="14.25" customHeight="1">
      <c r="A979" s="9"/>
      <c r="B979" s="33">
        <v>973</v>
      </c>
      <c r="C979" s="2"/>
      <c r="D979" s="59"/>
      <c r="E979" s="2"/>
      <c r="F979" s="2"/>
      <c r="G979" s="55"/>
      <c r="H979" s="2"/>
      <c r="I979" s="65"/>
      <c r="J979" s="41"/>
      <c r="K979" s="4"/>
      <c r="L979" s="4"/>
      <c r="M979" s="4"/>
      <c r="N979" s="4"/>
      <c r="O979" s="4"/>
      <c r="P979" s="4"/>
      <c r="Q979" s="4"/>
      <c r="R979" s="4"/>
      <c r="S979" s="4"/>
      <c r="CE979" s="32">
        <f t="shared" si="30"/>
        <v>0</v>
      </c>
      <c r="CF979" s="32">
        <f t="shared" si="31"/>
        <v>0</v>
      </c>
    </row>
    <row r="980" spans="1:84" ht="14.25" customHeight="1">
      <c r="A980" s="9"/>
      <c r="B980" s="33">
        <v>974</v>
      </c>
      <c r="C980" s="2"/>
      <c r="D980" s="59"/>
      <c r="E980" s="2"/>
      <c r="F980" s="2"/>
      <c r="G980" s="55"/>
      <c r="H980" s="2"/>
      <c r="I980" s="65"/>
      <c r="J980" s="41"/>
      <c r="K980" s="4"/>
      <c r="L980" s="4"/>
      <c r="M980" s="4"/>
      <c r="N980" s="4"/>
      <c r="O980" s="4"/>
      <c r="P980" s="4"/>
      <c r="Q980" s="4"/>
      <c r="R980" s="4"/>
      <c r="S980" s="4"/>
      <c r="CE980" s="32">
        <f t="shared" si="30"/>
        <v>0</v>
      </c>
      <c r="CF980" s="32">
        <f t="shared" si="31"/>
        <v>0</v>
      </c>
    </row>
    <row r="981" spans="1:84" ht="14.25" customHeight="1">
      <c r="A981" s="9"/>
      <c r="B981" s="33">
        <v>975</v>
      </c>
      <c r="C981" s="2"/>
      <c r="D981" s="59"/>
      <c r="E981" s="2"/>
      <c r="F981" s="2"/>
      <c r="G981" s="55"/>
      <c r="H981" s="2"/>
      <c r="I981" s="65"/>
      <c r="J981" s="41"/>
      <c r="K981" s="4"/>
      <c r="L981" s="4"/>
      <c r="M981" s="4"/>
      <c r="N981" s="4"/>
      <c r="O981" s="4"/>
      <c r="P981" s="4"/>
      <c r="Q981" s="4"/>
      <c r="R981" s="4"/>
      <c r="S981" s="4"/>
      <c r="CE981" s="32">
        <f t="shared" si="30"/>
        <v>0</v>
      </c>
      <c r="CF981" s="32">
        <f t="shared" si="31"/>
        <v>0</v>
      </c>
    </row>
    <row r="982" spans="1:84" ht="14.25" customHeight="1">
      <c r="A982" s="9"/>
      <c r="B982" s="33">
        <v>976</v>
      </c>
      <c r="C982" s="2"/>
      <c r="D982" s="59"/>
      <c r="E982" s="2"/>
      <c r="F982" s="2"/>
      <c r="G982" s="55"/>
      <c r="H982" s="2"/>
      <c r="I982" s="65"/>
      <c r="J982" s="41"/>
      <c r="K982" s="4"/>
      <c r="L982" s="4"/>
      <c r="M982" s="4"/>
      <c r="N982" s="4"/>
      <c r="O982" s="4"/>
      <c r="P982" s="4"/>
      <c r="Q982" s="4"/>
      <c r="R982" s="4"/>
      <c r="S982" s="4"/>
      <c r="CE982" s="32">
        <f t="shared" si="30"/>
        <v>0</v>
      </c>
      <c r="CF982" s="32">
        <f t="shared" si="31"/>
        <v>0</v>
      </c>
    </row>
    <row r="983" spans="1:84" ht="14.25" customHeight="1">
      <c r="A983" s="9"/>
      <c r="B983" s="33">
        <v>977</v>
      </c>
      <c r="C983" s="2"/>
      <c r="D983" s="59"/>
      <c r="E983" s="2"/>
      <c r="F983" s="2"/>
      <c r="G983" s="55"/>
      <c r="H983" s="2"/>
      <c r="I983" s="65"/>
      <c r="J983" s="41"/>
      <c r="K983" s="4"/>
      <c r="L983" s="4"/>
      <c r="M983" s="4"/>
      <c r="N983" s="4"/>
      <c r="O983" s="4"/>
      <c r="P983" s="4"/>
      <c r="Q983" s="4"/>
      <c r="R983" s="4"/>
      <c r="S983" s="4"/>
      <c r="CE983" s="32">
        <f t="shared" si="30"/>
        <v>0</v>
      </c>
      <c r="CF983" s="32">
        <f t="shared" si="31"/>
        <v>0</v>
      </c>
    </row>
    <row r="984" spans="1:84" ht="14.25" customHeight="1">
      <c r="A984" s="9"/>
      <c r="B984" s="33">
        <v>978</v>
      </c>
      <c r="C984" s="2"/>
      <c r="D984" s="59"/>
      <c r="E984" s="2"/>
      <c r="F984" s="2"/>
      <c r="G984" s="55"/>
      <c r="H984" s="2"/>
      <c r="I984" s="65"/>
      <c r="J984" s="41"/>
      <c r="K984" s="4"/>
      <c r="L984" s="4"/>
      <c r="M984" s="4"/>
      <c r="N984" s="4"/>
      <c r="O984" s="4"/>
      <c r="P984" s="4"/>
      <c r="Q984" s="4"/>
      <c r="R984" s="4"/>
      <c r="S984" s="4"/>
      <c r="CE984" s="32">
        <f t="shared" si="30"/>
        <v>0</v>
      </c>
      <c r="CF984" s="32">
        <f t="shared" si="31"/>
        <v>0</v>
      </c>
    </row>
    <row r="985" spans="1:84" ht="14.25" customHeight="1">
      <c r="A985" s="9"/>
      <c r="B985" s="33">
        <v>979</v>
      </c>
      <c r="C985" s="2"/>
      <c r="D985" s="59"/>
      <c r="E985" s="2"/>
      <c r="F985" s="2"/>
      <c r="G985" s="55"/>
      <c r="H985" s="2"/>
      <c r="I985" s="65"/>
      <c r="J985" s="41"/>
      <c r="K985" s="4"/>
      <c r="L985" s="4"/>
      <c r="M985" s="4"/>
      <c r="N985" s="4"/>
      <c r="O985" s="4"/>
      <c r="P985" s="4"/>
      <c r="Q985" s="4"/>
      <c r="R985" s="4"/>
      <c r="S985" s="4"/>
      <c r="CE985" s="32">
        <f t="shared" si="30"/>
        <v>0</v>
      </c>
      <c r="CF985" s="32">
        <f t="shared" si="31"/>
        <v>0</v>
      </c>
    </row>
    <row r="986" spans="1:84" ht="14.25" customHeight="1">
      <c r="A986" s="9"/>
      <c r="B986" s="33">
        <v>980</v>
      </c>
      <c r="C986" s="2"/>
      <c r="D986" s="59"/>
      <c r="E986" s="2"/>
      <c r="F986" s="2"/>
      <c r="G986" s="55"/>
      <c r="H986" s="2"/>
      <c r="I986" s="65"/>
      <c r="J986" s="41"/>
      <c r="K986" s="4"/>
      <c r="L986" s="4"/>
      <c r="M986" s="4"/>
      <c r="N986" s="4"/>
      <c r="O986" s="4"/>
      <c r="P986" s="4"/>
      <c r="Q986" s="4"/>
      <c r="R986" s="4"/>
      <c r="S986" s="4"/>
      <c r="CE986" s="32">
        <f t="shared" si="30"/>
        <v>0</v>
      </c>
      <c r="CF986" s="32">
        <f t="shared" si="31"/>
        <v>0</v>
      </c>
    </row>
    <row r="987" spans="1:84" ht="14.25" customHeight="1">
      <c r="A987" s="9"/>
      <c r="B987" s="33">
        <v>981</v>
      </c>
      <c r="C987" s="2"/>
      <c r="D987" s="59"/>
      <c r="E987" s="2"/>
      <c r="F987" s="2"/>
      <c r="G987" s="55"/>
      <c r="H987" s="2"/>
      <c r="I987" s="65"/>
      <c r="J987" s="41"/>
      <c r="K987" s="4"/>
      <c r="L987" s="4"/>
      <c r="M987" s="4"/>
      <c r="N987" s="4"/>
      <c r="O987" s="4"/>
      <c r="P987" s="4"/>
      <c r="Q987" s="4"/>
      <c r="R987" s="4"/>
      <c r="S987" s="4"/>
      <c r="CE987" s="32">
        <f t="shared" si="30"/>
        <v>0</v>
      </c>
      <c r="CF987" s="32">
        <f t="shared" si="31"/>
        <v>0</v>
      </c>
    </row>
    <row r="988" spans="1:84" ht="14.25" customHeight="1">
      <c r="A988" s="9"/>
      <c r="B988" s="33">
        <v>982</v>
      </c>
      <c r="C988" s="2"/>
      <c r="D988" s="59"/>
      <c r="E988" s="2"/>
      <c r="F988" s="2"/>
      <c r="G988" s="55"/>
      <c r="H988" s="2"/>
      <c r="I988" s="65"/>
      <c r="J988" s="41"/>
      <c r="K988" s="4"/>
      <c r="L988" s="4"/>
      <c r="M988" s="4"/>
      <c r="N988" s="4"/>
      <c r="O988" s="4"/>
      <c r="P988" s="4"/>
      <c r="Q988" s="4"/>
      <c r="R988" s="4"/>
      <c r="S988" s="4"/>
      <c r="CE988" s="32">
        <f t="shared" si="30"/>
        <v>0</v>
      </c>
      <c r="CF988" s="32">
        <f t="shared" si="31"/>
        <v>0</v>
      </c>
    </row>
    <row r="989" spans="1:84" ht="14.25" customHeight="1">
      <c r="A989" s="9"/>
      <c r="B989" s="33">
        <v>983</v>
      </c>
      <c r="C989" s="2"/>
      <c r="D989" s="59"/>
      <c r="E989" s="2"/>
      <c r="F989" s="2"/>
      <c r="G989" s="55"/>
      <c r="H989" s="2"/>
      <c r="I989" s="65"/>
      <c r="J989" s="41"/>
      <c r="K989" s="4"/>
      <c r="L989" s="4"/>
      <c r="M989" s="4"/>
      <c r="N989" s="4"/>
      <c r="O989" s="4"/>
      <c r="P989" s="4"/>
      <c r="Q989" s="4"/>
      <c r="R989" s="4"/>
      <c r="S989" s="4"/>
      <c r="CE989" s="32">
        <f t="shared" si="30"/>
        <v>0</v>
      </c>
      <c r="CF989" s="32">
        <f t="shared" si="31"/>
        <v>0</v>
      </c>
    </row>
    <row r="990" spans="1:84" ht="14.25" customHeight="1">
      <c r="A990" s="9"/>
      <c r="B990" s="33">
        <v>984</v>
      </c>
      <c r="C990" s="2"/>
      <c r="D990" s="59"/>
      <c r="E990" s="2"/>
      <c r="F990" s="2"/>
      <c r="G990" s="55"/>
      <c r="H990" s="2"/>
      <c r="I990" s="65"/>
      <c r="J990" s="41"/>
      <c r="K990" s="4"/>
      <c r="L990" s="4"/>
      <c r="M990" s="4"/>
      <c r="N990" s="4"/>
      <c r="O990" s="4"/>
      <c r="P990" s="4"/>
      <c r="Q990" s="4"/>
      <c r="R990" s="4"/>
      <c r="S990" s="4"/>
      <c r="CE990" s="32">
        <f t="shared" si="30"/>
        <v>0</v>
      </c>
      <c r="CF990" s="32">
        <f t="shared" si="31"/>
        <v>0</v>
      </c>
    </row>
    <row r="991" spans="1:84" ht="14.25" customHeight="1">
      <c r="A991" s="9"/>
      <c r="B991" s="33">
        <v>985</v>
      </c>
      <c r="C991" s="2"/>
      <c r="D991" s="59"/>
      <c r="E991" s="2"/>
      <c r="F991" s="2"/>
      <c r="G991" s="55"/>
      <c r="H991" s="2"/>
      <c r="I991" s="65"/>
      <c r="J991" s="41"/>
      <c r="K991" s="4"/>
      <c r="L991" s="4"/>
      <c r="M991" s="4"/>
      <c r="N991" s="4"/>
      <c r="O991" s="4"/>
      <c r="P991" s="4"/>
      <c r="Q991" s="4"/>
      <c r="R991" s="4"/>
      <c r="S991" s="4"/>
      <c r="CE991" s="32">
        <f t="shared" si="30"/>
        <v>0</v>
      </c>
      <c r="CF991" s="32">
        <f t="shared" si="31"/>
        <v>0</v>
      </c>
    </row>
    <row r="992" spans="1:84" ht="14.25" customHeight="1">
      <c r="A992" s="9"/>
      <c r="B992" s="33">
        <v>986</v>
      </c>
      <c r="C992" s="2"/>
      <c r="D992" s="59"/>
      <c r="E992" s="2"/>
      <c r="F992" s="2"/>
      <c r="G992" s="55"/>
      <c r="H992" s="2"/>
      <c r="I992" s="65"/>
      <c r="J992" s="41"/>
      <c r="K992" s="4"/>
      <c r="L992" s="4"/>
      <c r="M992" s="4"/>
      <c r="N992" s="4"/>
      <c r="O992" s="4"/>
      <c r="P992" s="4"/>
      <c r="Q992" s="4"/>
      <c r="R992" s="4"/>
      <c r="S992" s="4"/>
      <c r="CE992" s="32">
        <f t="shared" si="30"/>
        <v>0</v>
      </c>
      <c r="CF992" s="32">
        <f t="shared" si="31"/>
        <v>0</v>
      </c>
    </row>
    <row r="993" spans="1:84" ht="14.25" customHeight="1">
      <c r="A993" s="9"/>
      <c r="B993" s="33">
        <v>987</v>
      </c>
      <c r="C993" s="2"/>
      <c r="D993" s="59"/>
      <c r="E993" s="2"/>
      <c r="F993" s="2"/>
      <c r="G993" s="55"/>
      <c r="H993" s="2"/>
      <c r="I993" s="65"/>
      <c r="J993" s="41"/>
      <c r="K993" s="4"/>
      <c r="L993" s="4"/>
      <c r="M993" s="4"/>
      <c r="N993" s="4"/>
      <c r="O993" s="4"/>
      <c r="P993" s="4"/>
      <c r="Q993" s="4"/>
      <c r="R993" s="4"/>
      <c r="S993" s="4"/>
      <c r="CE993" s="32">
        <f t="shared" si="30"/>
        <v>0</v>
      </c>
      <c r="CF993" s="32">
        <f t="shared" si="31"/>
        <v>0</v>
      </c>
    </row>
    <row r="994" spans="1:84" ht="14.25" customHeight="1">
      <c r="A994" s="9"/>
      <c r="B994" s="33">
        <v>988</v>
      </c>
      <c r="C994" s="2"/>
      <c r="D994" s="59"/>
      <c r="E994" s="2"/>
      <c r="F994" s="2"/>
      <c r="G994" s="55"/>
      <c r="H994" s="2"/>
      <c r="I994" s="65"/>
      <c r="J994" s="41"/>
      <c r="K994" s="4"/>
      <c r="L994" s="4"/>
      <c r="M994" s="4"/>
      <c r="N994" s="4"/>
      <c r="O994" s="4"/>
      <c r="P994" s="4"/>
      <c r="Q994" s="4"/>
      <c r="R994" s="4"/>
      <c r="S994" s="4"/>
      <c r="CE994" s="32">
        <f t="shared" si="30"/>
        <v>0</v>
      </c>
      <c r="CF994" s="32">
        <f t="shared" si="31"/>
        <v>0</v>
      </c>
    </row>
    <row r="995" spans="1:84" ht="14.25" customHeight="1">
      <c r="A995" s="9"/>
      <c r="B995" s="33">
        <v>989</v>
      </c>
      <c r="C995" s="2"/>
      <c r="D995" s="59"/>
      <c r="E995" s="2"/>
      <c r="F995" s="2"/>
      <c r="G995" s="55"/>
      <c r="H995" s="2"/>
      <c r="I995" s="65"/>
      <c r="J995" s="41"/>
      <c r="K995" s="4"/>
      <c r="L995" s="4"/>
      <c r="M995" s="4"/>
      <c r="N995" s="4"/>
      <c r="O995" s="4"/>
      <c r="P995" s="4"/>
      <c r="Q995" s="4"/>
      <c r="R995" s="4"/>
      <c r="S995" s="4"/>
      <c r="CE995" s="32">
        <f t="shared" si="30"/>
        <v>0</v>
      </c>
      <c r="CF995" s="32">
        <f t="shared" si="31"/>
        <v>0</v>
      </c>
    </row>
    <row r="996" spans="1:84" ht="14.25" customHeight="1">
      <c r="A996" s="9"/>
      <c r="B996" s="33">
        <v>990</v>
      </c>
      <c r="C996" s="2"/>
      <c r="D996" s="59"/>
      <c r="E996" s="2"/>
      <c r="F996" s="2"/>
      <c r="G996" s="55"/>
      <c r="H996" s="2"/>
      <c r="I996" s="65"/>
      <c r="J996" s="41"/>
      <c r="K996" s="4"/>
      <c r="L996" s="4"/>
      <c r="M996" s="4"/>
      <c r="N996" s="4"/>
      <c r="O996" s="4"/>
      <c r="P996" s="4"/>
      <c r="Q996" s="4"/>
      <c r="R996" s="4"/>
      <c r="S996" s="4"/>
      <c r="CE996" s="32">
        <f t="shared" si="30"/>
        <v>0</v>
      </c>
      <c r="CF996" s="32">
        <f t="shared" si="31"/>
        <v>0</v>
      </c>
    </row>
    <row r="997" spans="1:84" ht="14.25" customHeight="1">
      <c r="A997" s="9"/>
      <c r="B997" s="33">
        <v>991</v>
      </c>
      <c r="C997" s="2"/>
      <c r="D997" s="59"/>
      <c r="E997" s="2"/>
      <c r="F997" s="2"/>
      <c r="G997" s="55"/>
      <c r="H997" s="2"/>
      <c r="I997" s="65"/>
      <c r="J997" s="41"/>
      <c r="K997" s="4"/>
      <c r="L997" s="4"/>
      <c r="M997" s="4"/>
      <c r="N997" s="4"/>
      <c r="O997" s="4"/>
      <c r="P997" s="4"/>
      <c r="Q997" s="4"/>
      <c r="R997" s="4"/>
      <c r="S997" s="4"/>
      <c r="CE997" s="32">
        <f t="shared" si="30"/>
        <v>0</v>
      </c>
      <c r="CF997" s="32">
        <f t="shared" si="31"/>
        <v>0</v>
      </c>
    </row>
    <row r="998" spans="1:84" ht="14.25" customHeight="1">
      <c r="A998" s="9"/>
      <c r="B998" s="33">
        <v>992</v>
      </c>
      <c r="C998" s="2"/>
      <c r="D998" s="59"/>
      <c r="E998" s="2"/>
      <c r="F998" s="2"/>
      <c r="G998" s="55"/>
      <c r="H998" s="2"/>
      <c r="I998" s="65"/>
      <c r="J998" s="41"/>
      <c r="K998" s="4"/>
      <c r="L998" s="4"/>
      <c r="M998" s="4"/>
      <c r="N998" s="4"/>
      <c r="O998" s="4"/>
      <c r="P998" s="4"/>
      <c r="Q998" s="4"/>
      <c r="R998" s="4"/>
      <c r="S998" s="4"/>
      <c r="CE998" s="32">
        <f t="shared" si="30"/>
        <v>0</v>
      </c>
      <c r="CF998" s="32">
        <f t="shared" si="31"/>
        <v>0</v>
      </c>
    </row>
    <row r="999" spans="1:84" ht="14.25" customHeight="1">
      <c r="A999" s="9"/>
      <c r="B999" s="33">
        <v>993</v>
      </c>
      <c r="C999" s="2"/>
      <c r="D999" s="59"/>
      <c r="E999" s="2"/>
      <c r="F999" s="2"/>
      <c r="G999" s="55"/>
      <c r="H999" s="2"/>
      <c r="I999" s="65"/>
      <c r="J999" s="41"/>
      <c r="K999" s="4"/>
      <c r="L999" s="4"/>
      <c r="M999" s="4"/>
      <c r="N999" s="4"/>
      <c r="O999" s="4"/>
      <c r="P999" s="4"/>
      <c r="Q999" s="4"/>
      <c r="R999" s="4"/>
      <c r="S999" s="4"/>
      <c r="CE999" s="32">
        <f t="shared" si="30"/>
        <v>0</v>
      </c>
      <c r="CF999" s="32">
        <f t="shared" si="31"/>
        <v>0</v>
      </c>
    </row>
    <row r="1000" spans="1:84" ht="14.25" customHeight="1">
      <c r="A1000" s="9"/>
      <c r="B1000" s="33">
        <v>994</v>
      </c>
      <c r="C1000" s="2"/>
      <c r="D1000" s="59"/>
      <c r="E1000" s="2"/>
      <c r="F1000" s="2"/>
      <c r="G1000" s="55"/>
      <c r="H1000" s="2"/>
      <c r="I1000" s="65"/>
      <c r="J1000" s="41"/>
      <c r="K1000" s="4"/>
      <c r="L1000" s="4"/>
      <c r="M1000" s="4"/>
      <c r="N1000" s="4"/>
      <c r="O1000" s="4"/>
      <c r="P1000" s="4"/>
      <c r="Q1000" s="4"/>
      <c r="R1000" s="4"/>
      <c r="S1000" s="4"/>
      <c r="CE1000" s="32">
        <f t="shared" si="30"/>
        <v>0</v>
      </c>
      <c r="CF1000" s="32">
        <f t="shared" si="31"/>
        <v>0</v>
      </c>
    </row>
    <row r="1001" spans="1:84" ht="14.25" customHeight="1">
      <c r="A1001" s="9"/>
      <c r="B1001" s="33">
        <v>995</v>
      </c>
      <c r="C1001" s="2"/>
      <c r="D1001" s="59"/>
      <c r="E1001" s="2"/>
      <c r="F1001" s="2"/>
      <c r="G1001" s="55"/>
      <c r="H1001" s="2"/>
      <c r="I1001" s="65"/>
      <c r="J1001" s="41"/>
      <c r="K1001" s="4"/>
      <c r="L1001" s="4"/>
      <c r="M1001" s="4"/>
      <c r="N1001" s="4"/>
      <c r="O1001" s="4"/>
      <c r="P1001" s="4"/>
      <c r="Q1001" s="4"/>
      <c r="R1001" s="4"/>
      <c r="S1001" s="4"/>
      <c r="CE1001" s="32">
        <f t="shared" si="30"/>
        <v>0</v>
      </c>
      <c r="CF1001" s="32">
        <f t="shared" si="31"/>
        <v>0</v>
      </c>
    </row>
    <row r="1002" spans="1:84" ht="14.25" customHeight="1">
      <c r="A1002" s="9"/>
      <c r="B1002" s="33">
        <v>996</v>
      </c>
      <c r="C1002" s="2"/>
      <c r="D1002" s="59"/>
      <c r="E1002" s="2"/>
      <c r="F1002" s="2"/>
      <c r="G1002" s="55"/>
      <c r="H1002" s="2"/>
      <c r="I1002" s="65"/>
      <c r="J1002" s="41"/>
      <c r="K1002" s="4"/>
      <c r="L1002" s="4"/>
      <c r="M1002" s="4"/>
      <c r="N1002" s="4"/>
      <c r="O1002" s="4"/>
      <c r="P1002" s="4"/>
      <c r="Q1002" s="4"/>
      <c r="R1002" s="4"/>
      <c r="S1002" s="4"/>
      <c r="CE1002" s="32">
        <f t="shared" si="30"/>
        <v>0</v>
      </c>
      <c r="CF1002" s="32">
        <f t="shared" si="31"/>
        <v>0</v>
      </c>
    </row>
    <row r="1003" spans="1:84" ht="14.25" customHeight="1">
      <c r="A1003" s="9"/>
      <c r="B1003" s="33">
        <v>997</v>
      </c>
      <c r="C1003" s="2"/>
      <c r="D1003" s="59"/>
      <c r="E1003" s="2"/>
      <c r="F1003" s="2"/>
      <c r="G1003" s="55"/>
      <c r="H1003" s="2"/>
      <c r="I1003" s="65"/>
      <c r="J1003" s="41"/>
      <c r="K1003" s="4"/>
      <c r="L1003" s="4"/>
      <c r="M1003" s="4"/>
      <c r="N1003" s="4"/>
      <c r="O1003" s="4"/>
      <c r="P1003" s="4"/>
      <c r="Q1003" s="4"/>
      <c r="R1003" s="4"/>
      <c r="S1003" s="4"/>
      <c r="CE1003" s="32">
        <f t="shared" si="30"/>
        <v>0</v>
      </c>
      <c r="CF1003" s="32">
        <f t="shared" si="31"/>
        <v>0</v>
      </c>
    </row>
    <row r="1004" spans="1:84" ht="14.25" customHeight="1">
      <c r="A1004" s="9"/>
      <c r="B1004" s="33">
        <v>998</v>
      </c>
      <c r="C1004" s="2"/>
      <c r="D1004" s="59"/>
      <c r="E1004" s="2"/>
      <c r="F1004" s="2"/>
      <c r="G1004" s="55"/>
      <c r="H1004" s="2"/>
      <c r="I1004" s="65"/>
      <c r="J1004" s="41"/>
      <c r="K1004" s="4"/>
      <c r="L1004" s="4"/>
      <c r="M1004" s="4"/>
      <c r="N1004" s="4"/>
      <c r="O1004" s="4"/>
      <c r="P1004" s="4"/>
      <c r="Q1004" s="4"/>
      <c r="R1004" s="4"/>
      <c r="S1004" s="4"/>
      <c r="CE1004" s="32">
        <f t="shared" si="30"/>
        <v>0</v>
      </c>
      <c r="CF1004" s="32">
        <f t="shared" si="31"/>
        <v>0</v>
      </c>
    </row>
    <row r="1005" spans="1:84" ht="14.25" customHeight="1">
      <c r="A1005" s="9"/>
      <c r="B1005" s="33">
        <v>999</v>
      </c>
      <c r="C1005" s="2"/>
      <c r="D1005" s="59"/>
      <c r="E1005" s="2"/>
      <c r="F1005" s="2"/>
      <c r="G1005" s="55"/>
      <c r="H1005" s="2"/>
      <c r="I1005" s="65"/>
      <c r="J1005" s="41"/>
      <c r="K1005" s="4"/>
      <c r="L1005" s="4"/>
      <c r="M1005" s="4"/>
      <c r="N1005" s="4"/>
      <c r="O1005" s="4"/>
      <c r="P1005" s="4"/>
      <c r="Q1005" s="4"/>
      <c r="R1005" s="4"/>
      <c r="S1005" s="4"/>
      <c r="CE1005" s="32">
        <f t="shared" si="30"/>
        <v>0</v>
      </c>
      <c r="CF1005" s="32">
        <f t="shared" si="31"/>
        <v>0</v>
      </c>
    </row>
    <row r="1006" spans="1:84" ht="14.25" customHeight="1">
      <c r="A1006" s="9"/>
      <c r="B1006" s="33">
        <v>1000</v>
      </c>
      <c r="C1006" s="2"/>
      <c r="D1006" s="59"/>
      <c r="E1006" s="2"/>
      <c r="F1006" s="2"/>
      <c r="G1006" s="55"/>
      <c r="H1006" s="2"/>
      <c r="I1006" s="65"/>
      <c r="J1006" s="41"/>
      <c r="K1006" s="4"/>
      <c r="L1006" s="4"/>
      <c r="M1006" s="4"/>
      <c r="N1006" s="4"/>
      <c r="O1006" s="4"/>
      <c r="P1006" s="4"/>
      <c r="Q1006" s="4"/>
      <c r="R1006" s="4"/>
      <c r="S1006" s="4"/>
      <c r="CE1006" s="32">
        <f t="shared" si="30"/>
        <v>0</v>
      </c>
      <c r="CF1006" s="32">
        <f t="shared" si="31"/>
        <v>0</v>
      </c>
    </row>
    <row r="1007" spans="1:84">
      <c r="A1007" s="9"/>
      <c r="B1007" s="9"/>
      <c r="C1007" s="4"/>
      <c r="D1007" s="9"/>
      <c r="E1007" s="9"/>
      <c r="F1007" s="9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CE1007" s="15"/>
      <c r="CF1007" s="15"/>
    </row>
    <row r="1008" spans="1:84">
      <c r="A1008" s="9"/>
      <c r="B1008" s="9"/>
      <c r="C1008" s="4"/>
      <c r="D1008" s="9"/>
      <c r="E1008" s="9"/>
      <c r="F1008" s="9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CE1008" s="35">
        <f>SUM(CE7:CE1006)</f>
        <v>0</v>
      </c>
      <c r="CF1008" s="35">
        <f>SUM(CF7:CF1006)</f>
        <v>0</v>
      </c>
    </row>
    <row r="1009" spans="1:19">
      <c r="A1009" s="9"/>
      <c r="B1009" s="9"/>
      <c r="C1009" s="4"/>
      <c r="D1009" s="9"/>
      <c r="E1009" s="9"/>
      <c r="F1009" s="9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</row>
    <row r="1010" spans="1:19" ht="13" thickBot="1">
      <c r="A1010" s="9"/>
      <c r="B1010" s="13"/>
      <c r="C1010" s="14"/>
      <c r="D1010" s="13"/>
      <c r="E1010" s="13"/>
      <c r="F1010" s="13"/>
      <c r="G1010" s="14"/>
      <c r="H1010" s="14"/>
      <c r="I1010" s="14"/>
      <c r="J1010" s="4"/>
      <c r="K1010" s="4"/>
      <c r="L1010" s="4"/>
      <c r="M1010" s="4"/>
      <c r="N1010" s="4"/>
      <c r="O1010" s="4"/>
      <c r="P1010" s="4"/>
      <c r="Q1010" s="4"/>
      <c r="R1010" s="4"/>
      <c r="S1010" s="4"/>
    </row>
    <row r="1011" spans="1:19" ht="15" customHeight="1">
      <c r="A1011" s="9"/>
      <c r="B1011" s="9"/>
      <c r="C1011" s="4"/>
      <c r="D1011" s="9"/>
      <c r="E1011" s="9"/>
      <c r="F1011" s="9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</row>
    <row r="1012" spans="1:19" ht="15" customHeight="1">
      <c r="A1012" s="9"/>
      <c r="B1012" s="9"/>
      <c r="C1012" s="4"/>
      <c r="D1012" s="9"/>
      <c r="E1012" s="9"/>
      <c r="F1012" s="9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</row>
    <row r="1013" spans="1:19" ht="15" customHeight="1">
      <c r="A1013" s="9"/>
      <c r="B1013" s="9"/>
      <c r="C1013" s="4"/>
      <c r="D1013" s="9"/>
      <c r="E1013" s="9"/>
      <c r="F1013" s="9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</row>
    <row r="1014" spans="1:19" hidden="1">
      <c r="A1014" s="9"/>
      <c r="B1014" s="9"/>
      <c r="C1014" s="4"/>
      <c r="D1014" s="9"/>
      <c r="E1014" s="9"/>
      <c r="F1014" s="9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</row>
    <row r="1015" spans="1:19"/>
    <row r="1016" spans="1:19"/>
    <row r="1017" spans="1:19"/>
    <row r="1018" spans="1:19"/>
    <row r="1019" spans="1:19"/>
    <row r="1020" spans="1:19"/>
    <row r="1021" spans="1:19"/>
    <row r="1022" spans="1:19"/>
    <row r="1023" spans="1:19"/>
    <row r="1024" spans="1:19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</sheetData>
  <mergeCells count="8">
    <mergeCell ref="M2:Q2"/>
    <mergeCell ref="B2:H2"/>
    <mergeCell ref="C4:G4"/>
    <mergeCell ref="K15:L15"/>
    <mergeCell ref="M15:N15"/>
    <mergeCell ref="K8:R8"/>
    <mergeCell ref="M9:R9"/>
    <mergeCell ref="B3:I3"/>
  </mergeCells>
  <dataValidations count="5">
    <dataValidation type="whole" allowBlank="1" showInputMessage="1" showErrorMessage="1" error="Valors entre 33% i 100%" sqref="J7:J1006">
      <formula1>33</formula1>
      <formula2>100</formula2>
    </dataValidation>
    <dataValidation type="list" allowBlank="1" showInputMessage="1" showErrorMessage="1" error="Tipus de discapacitat: Fer servir les opcions de la llista desplegable" sqref="H7:H1006">
      <formula1>T_de_discapacitat</formula1>
    </dataValidation>
    <dataValidation type="whole" allowBlank="1" showInputMessage="1" showErrorMessage="1" error="Codi de contracte erroni" sqref="E7:F1006">
      <formula1>1</formula1>
      <formula2>600</formula2>
    </dataValidation>
    <dataValidation type="whole" allowBlank="1" showInputMessage="1" showErrorMessage="1" error="Només valors entre 33 i 100_x000a_Exemple: per un 65% de discapacitat, correspon posar 65" sqref="I7:I1006">
      <formula1>33</formula1>
      <formula2>100</formula2>
    </dataValidation>
    <dataValidation type="list" allowBlank="1" showInputMessage="1" showErrorMessage="1" error="Sexe: Fer servir les opcions de la llista desplegable" sqref="G7:G1006">
      <formula1>SEXE_PLANTILLA</formula1>
    </dataValidation>
  </dataValidation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5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10</vt:i4>
      </vt:variant>
      <vt:variant>
        <vt:lpstr>Intervals amb nom</vt:lpstr>
      </vt:variant>
      <vt:variant>
        <vt:i4>20</vt:i4>
      </vt:variant>
    </vt:vector>
  </HeadingPairs>
  <TitlesOfParts>
    <vt:vector size="30" baseType="lpstr">
      <vt:lpstr>Instruccions d'emplenament</vt:lpstr>
      <vt:lpstr>Rel_EMS_JUST</vt:lpstr>
      <vt:lpstr>Fitxa_Seguiment</vt:lpstr>
      <vt:lpstr>Reunions</vt:lpstr>
      <vt:lpstr>Inserció Empresa Ordinària EMS</vt:lpstr>
      <vt:lpstr>Explicació lliure</vt:lpstr>
      <vt:lpstr>Rel_llocs_treball_MD_JUST</vt:lpstr>
      <vt:lpstr>Rel_llocs_treball_FS_64_33_JUST</vt:lpstr>
      <vt:lpstr>Resum_fitxa_indicadors_JUST</vt:lpstr>
      <vt:lpstr>3. Relació plantilla treballad.</vt:lpstr>
      <vt:lpstr>'Explicació lliure'!Àrea_d'impressió</vt:lpstr>
      <vt:lpstr>Fitxa_Seguiment!Àrea_d'impressió</vt:lpstr>
      <vt:lpstr>'Inserció Empresa Ordinària EMS'!Àrea_d'impressió</vt:lpstr>
      <vt:lpstr>Resum_fitxa_indicadors_JUST!Àrea_d'impressió</vt:lpstr>
      <vt:lpstr>Rel_EMS_JUST!Hores_mínimes_atenció_FS_33_64</vt:lpstr>
      <vt:lpstr>Hores_mínimes_atenció_FS_33_64</vt:lpstr>
      <vt:lpstr>Rel_EMS_JUST!Hores_mínimes_atenció_MD</vt:lpstr>
      <vt:lpstr>Hores_mínimes_atenció_MD</vt:lpstr>
      <vt:lpstr>Rel_llocs_treball_FS_64_33_JUST!Sexe</vt:lpstr>
      <vt:lpstr>Rel_llocs_treball_MD_JUST!Sexe</vt:lpstr>
      <vt:lpstr>SEXE_PLANTILLA</vt:lpstr>
      <vt:lpstr>Rel_llocs_treball_FS_64_33_JUST!T.discapacitat</vt:lpstr>
      <vt:lpstr>Rel_llocs_treball_MD_JUST!T.discapacitat</vt:lpstr>
      <vt:lpstr>T_de_discapacitat</vt:lpstr>
      <vt:lpstr>Fitxa_Seguiment!Títols_per_imprimir</vt:lpstr>
      <vt:lpstr>Rel_EMS_JUST!Títols_per_imprimir</vt:lpstr>
      <vt:lpstr>Rel_EMS_JUST!Total_hores_anuals_FS_33_64</vt:lpstr>
      <vt:lpstr>Total_hores_anuals_FS_33_64</vt:lpstr>
      <vt:lpstr>Rel_EMS_JUST!Total_hores_anuals_MD</vt:lpstr>
      <vt:lpstr>Total_hores_anuals_MD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Barque Blanch, Joan</cp:lastModifiedBy>
  <cp:lastPrinted>2023-05-04T07:42:23Z</cp:lastPrinted>
  <dcterms:created xsi:type="dcterms:W3CDTF">1996-11-27T10:00:04Z</dcterms:created>
  <dcterms:modified xsi:type="dcterms:W3CDTF">2024-01-26T10:50:27Z</dcterms:modified>
</cp:coreProperties>
</file>